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3.xml" ContentType="application/vnd.openxmlformats-officedocument.spreadsheetml.chartsheet+xml"/>
  <Override PartName="/xl/drawings/drawing15.xml" ContentType="application/vnd.openxmlformats-officedocument.drawing+xml"/>
  <Override PartName="/xl/chartsheets/sheet1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5.xml" ContentType="application/vnd.openxmlformats-officedocument.spreadsheetml.chartsheet+xml"/>
  <Override PartName="/xl/drawings/drawing17.xml" ContentType="application/vnd.openxmlformats-officedocument.drawing+xml"/>
  <Override PartName="/xl/chartsheets/sheet16.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4670" windowHeight="8565" activeTab="0"/>
  </bookViews>
  <sheets>
    <sheet name="Notes" sheetId="1" r:id="rId1"/>
    <sheet name="Summary tables - forecast" sheetId="2" r:id="rId2"/>
    <sheet name="Total forecast" sheetId="3" r:id="rId3"/>
    <sheet name="Total - base forecast chart" sheetId="4" r:id="rId4"/>
    <sheet name="Forecast with accruals annual" sheetId="5" r:id="rId5"/>
    <sheet name="Forecast w accruals quarterly" sheetId="6" r:id="rId6"/>
    <sheet name="Accruals chart" sheetId="7" r:id="rId7"/>
    <sheet name="Criminal" sheetId="8" r:id="rId8"/>
    <sheet name="Criminal - annual" sheetId="9" r:id="rId9"/>
    <sheet name="Criminal - quarterly" sheetId="10" r:id="rId10"/>
    <sheet name="Family" sheetId="11" r:id="rId11"/>
    <sheet name="Family - annual" sheetId="12" r:id="rId12"/>
    <sheet name="Family - quarterly" sheetId="13" r:id="rId13"/>
    <sheet name="Civil" sheetId="14" r:id="rId14"/>
    <sheet name="Civil - annual" sheetId="15" r:id="rId15"/>
    <sheet name="Civil - quarterly" sheetId="16" r:id="rId16"/>
    <sheet name="Waitangi" sheetId="17" r:id="rId17"/>
    <sheet name="Waitangi - annual" sheetId="18" r:id="rId18"/>
    <sheet name="Waitangi - quarterly" sheetId="19" r:id="rId19"/>
    <sheet name="Duty Lawyer" sheetId="20" r:id="rId20"/>
    <sheet name="Duty Lawyer - annual" sheetId="21" r:id="rId21"/>
    <sheet name="Duty Lawyer - quarterly" sheetId="22" r:id="rId22"/>
    <sheet name="PDLA" sheetId="23" r:id="rId23"/>
    <sheet name="PDLA - annual" sheetId="24" r:id="rId24"/>
    <sheet name="PDLA - quarterly" sheetId="25" r:id="rId25"/>
    <sheet name="Total bar graph" sheetId="26" r:id="rId26"/>
    <sheet name="LAS summary" sheetId="27" r:id="rId27"/>
  </sheets>
  <definedNames/>
  <calcPr fullCalcOnLoad="1"/>
</workbook>
</file>

<file path=xl/sharedStrings.xml><?xml version="1.0" encoding="utf-8"?>
<sst xmlns="http://schemas.openxmlformats.org/spreadsheetml/2006/main" count="859" uniqueCount="151">
  <si>
    <t>2007/08</t>
  </si>
  <si>
    <t>2008/09</t>
  </si>
  <si>
    <t>2009/10</t>
  </si>
  <si>
    <t>2010/11</t>
  </si>
  <si>
    <t>2011/12</t>
  </si>
  <si>
    <t>2012/13</t>
  </si>
  <si>
    <t>2013/14</t>
  </si>
  <si>
    <t>2014/15</t>
  </si>
  <si>
    <t>2015/16</t>
  </si>
  <si>
    <t>2016/17</t>
  </si>
  <si>
    <t>2017/18</t>
  </si>
  <si>
    <t>Fiscal Year</t>
  </si>
  <si>
    <t>Criminal</t>
  </si>
  <si>
    <t>Actual</t>
  </si>
  <si>
    <t>Forecast (zero A)</t>
  </si>
  <si>
    <t>Family</t>
  </si>
  <si>
    <t>Civil</t>
  </si>
  <si>
    <t>Duty Solicitor</t>
  </si>
  <si>
    <t>Forecast</t>
  </si>
  <si>
    <t>Waitangi</t>
  </si>
  <si>
    <t>PDLA</t>
  </si>
  <si>
    <t>Fiscal year</t>
  </si>
  <si>
    <t>2015-2016</t>
  </si>
  <si>
    <t>2016-2017</t>
  </si>
  <si>
    <t>2017-2018</t>
  </si>
  <si>
    <t>Accruals</t>
  </si>
  <si>
    <t>2018/19</t>
  </si>
  <si>
    <t>2018-2019</t>
  </si>
  <si>
    <t>Legal Aid - Crown Expenditure - FY 2013/14</t>
  </si>
  <si>
    <t>Natural Account</t>
  </si>
  <si>
    <t>Total YTD</t>
  </si>
  <si>
    <t>July</t>
  </si>
  <si>
    <t>August</t>
  </si>
  <si>
    <t>September</t>
  </si>
  <si>
    <t>October</t>
  </si>
  <si>
    <t>November</t>
  </si>
  <si>
    <t>December</t>
  </si>
  <si>
    <t>January</t>
  </si>
  <si>
    <t>February</t>
  </si>
  <si>
    <t>March</t>
  </si>
  <si>
    <t>April</t>
  </si>
  <si>
    <t>May</t>
  </si>
  <si>
    <t>June</t>
  </si>
  <si>
    <t>7300 - Legal Aid - Criminal</t>
  </si>
  <si>
    <t>7302 - Legal Aid Civil - Family</t>
  </si>
  <si>
    <t>7304 - Legal Aid Civil - Other</t>
  </si>
  <si>
    <t>7306 - Legal Aid - Waitangi Tribunal</t>
  </si>
  <si>
    <t>7308 - Duty Solicitor Fees</t>
  </si>
  <si>
    <t>7310 - Police Detention Legal Assistance</t>
  </si>
  <si>
    <t>7312 - Legal Support</t>
  </si>
  <si>
    <t>7320 - Order of Costs  (Section 41) - Civil Other</t>
  </si>
  <si>
    <t>7322 - Order of Costs  (Section 41) - Family</t>
  </si>
  <si>
    <t>7324 - Legal Aid Accrual - Criminal</t>
  </si>
  <si>
    <t>7326 - Legal Aid Accrual - Family</t>
  </si>
  <si>
    <t>7328 - Legal Aid Accrual - Civil</t>
  </si>
  <si>
    <t>7330 - Legal Aid Accrual - Waitangi</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</si>
  <si>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</si>
  <si>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</si>
  <si>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</si>
  <si>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</si>
  <si>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</si>
  <si>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</si>
  <si>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</si>
  <si>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</si>
  <si>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</si>
  <si>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</si>
  <si>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</si>
  <si>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</si>
  <si>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</si>
  <si>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</si>
  <si>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</si>
  <si>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</si>
  <si>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</si>
  <si>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</si>
  <si>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</si>
  <si>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</si>
  <si>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</si>
  <si>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</si>
  <si>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</si>
  <si>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</si>
  <si>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</si>
  <si>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</si>
  <si>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</si>
  <si>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</si>
  <si>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</si>
  <si>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</si>
  <si>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</si>
  <si>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</si>
  <si>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</si>
  <si>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</si>
  <si>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</si>
  <si>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</si>
  <si>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</si>
  <si>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</si>
  <si>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</si>
  <si>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</si>
  <si>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</si>
  <si>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</si>
  <si>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</si>
  <si>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</si>
  <si>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</si>
  <si>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</si>
  <si>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</si>
  <si>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</si>
  <si>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</si>
  <si>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</si>
  <si>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</si>
  <si>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</si>
  <si>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</si>
  <si>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</si>
  <si>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</si>
  <si>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</si>
  <si>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</si>
  <si>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</si>
  <si>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</si>
  <si>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</si>
  <si>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</si>
  <si>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</si>
  <si>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</si>
  <si>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</si>
  <si>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</si>
  <si>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</si>
  <si>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</si>
  <si>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</si>
  <si>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</si>
  <si>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</si>
  <si>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</si>
  <si>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</si>
  <si>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</si>
  <si>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</si>
  <si>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</si>
  <si>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</si>
  <si>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</si>
  <si>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 Criminal</t>
  </si>
  <si>
    <t>Total Family</t>
  </si>
  <si>
    <t>Total Civil</t>
  </si>
  <si>
    <t>Total Waitangi</t>
  </si>
  <si>
    <t>Total</t>
  </si>
  <si>
    <t>Legal Aid - Crown Expenditure - FY 2014/15</t>
  </si>
  <si>
    <t>7312 - Family Legal Advices Service</t>
  </si>
  <si>
    <t>Legal Aid - Crown Expenditure - FY 2015/16</t>
  </si>
  <si>
    <t>Jul-Sep 2019</t>
  </si>
  <si>
    <t>Oct-Dec 2019</t>
  </si>
  <si>
    <t>Jan-Mar 2020</t>
  </si>
  <si>
    <t>Apr-Jun 2020</t>
  </si>
  <si>
    <t>2019-20</t>
  </si>
  <si>
    <t>Without accruals</t>
  </si>
  <si>
    <t>With accruals</t>
  </si>
  <si>
    <t>2019/20</t>
  </si>
  <si>
    <t>2019-2020</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</si>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</sst>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0_-;\-&quot;$&quot;* #,##0.000_-;_-&quot;$&quot;* &quot;-&quot;??_-;_-@_-"/>
    <numFmt numFmtId="166" formatCode="_-&quot;$&quot;* #,##0.0_-;\-&quot;$&quot;* #,##0.0_-;_-&quot;$&quot;* &quot;-&quot;??_-;_-@_-"/>
    <numFmt numFmtId="167" formatCode="_-&quot;$&quot;* #,##0_-;\-&quot;$&quot;* #,##0_-;_-&quot;$&quot;* &quot;-&quot;??_-;_-@_-"/>
    <numFmt numFmtId="168" formatCode="#,##0_ ;\-#,##0\ "/>
    <numFmt numFmtId="169" formatCode="0.0%"/>
    <numFmt numFmtId="170" formatCode="0.0"/>
    <numFmt numFmtId="171" formatCode="_-* #,##0_-;\-* #,##0_-;_-* &quot;-&quot;??_-;_-@_-"/>
    <numFmt numFmtId="172" formatCode="_-* #,##0.0_-;\-* #,##0.0_-;_-* &quot;-&quot;??_-;_-@_-"/>
    <numFmt numFmtId="173" formatCode="&quot;$&quot;#,##0.00"/>
    <numFmt numFmtId="174" formatCode="#,##0;\(#,##0\)"/>
    <numFmt numFmtId="175" formatCode="&quot;$&quot;#,##0.0"/>
    <numFmt numFmtId="176" formatCode="&quot;Yes&quot;;&quot;Yes&quot;;&quot;No&quot;"/>
    <numFmt numFmtId="177" formatCode="&quot;True&quot;;&quot;True&quot;;&quot;False&quot;"/>
    <numFmt numFmtId="178" formatCode="&quot;On&quot;;&quot;On&quot;;&quot;Off&quot;"/>
    <numFmt numFmtId="179" formatCode="[$€-2]\ #,##0.00_);[Red]\([$€-2]\ #,##0.00\)"/>
    <numFmt numFmtId="180" formatCode="_(#,##0_-;[Red]\(#,##0\)_-;_-&quot;-&quot;?_-;_-@_-\l"/>
    <numFmt numFmtId="181" formatCode="&quot;$&quot;0#,"/>
    <numFmt numFmtId="182" formatCode="&quot;$&quot;#,#0#,"/>
    <numFmt numFmtId="183" formatCode="_(#,##0_-;[Red]\(#,##0\)_-;_-&quot;-&quot;?_-;_-@_-"/>
  </numFmts>
  <fonts count="58">
    <font>
      <sz val="11.5"/>
      <color theme="1"/>
      <name val="Arial"/>
      <family val="2"/>
    </font>
    <font>
      <sz val="11.5"/>
      <color indexed="8"/>
      <name val="Arial"/>
      <family val="2"/>
    </font>
    <font>
      <sz val="10"/>
      <name val="MS Sans Serif"/>
      <family val="2"/>
    </font>
    <font>
      <sz val="10"/>
      <name val="Arial"/>
      <family val="2"/>
    </font>
    <font>
      <sz val="11.5"/>
      <name val="Arial"/>
      <family val="2"/>
    </font>
    <font>
      <sz val="10"/>
      <color indexed="8"/>
      <name val="Calibri"/>
      <family val="2"/>
    </font>
    <font>
      <b/>
      <sz val="12"/>
      <color indexed="62"/>
      <name val="Arial"/>
      <family val="2"/>
    </font>
    <font>
      <b/>
      <sz val="11"/>
      <color indexed="62"/>
      <name val="Arial"/>
      <family val="2"/>
    </font>
    <font>
      <b/>
      <sz val="12.85"/>
      <color indexed="62"/>
      <name val="Arial"/>
      <family val="2"/>
    </font>
    <font>
      <b/>
      <sz val="8.5"/>
      <color indexed="62"/>
      <name val="Arial"/>
      <family val="2"/>
    </font>
    <font>
      <sz val="11.5"/>
      <color indexed="9"/>
      <name val="Arial"/>
      <family val="2"/>
    </font>
    <font>
      <sz val="11.5"/>
      <color indexed="20"/>
      <name val="Arial"/>
      <family val="2"/>
    </font>
    <font>
      <b/>
      <sz val="11.5"/>
      <color indexed="52"/>
      <name val="Arial"/>
      <family val="2"/>
    </font>
    <font>
      <b/>
      <sz val="11.5"/>
      <color indexed="9"/>
      <name val="Arial"/>
      <family val="2"/>
    </font>
    <font>
      <i/>
      <sz val="11.5"/>
      <color indexed="23"/>
      <name val="Arial"/>
      <family val="2"/>
    </font>
    <font>
      <u val="single"/>
      <sz val="11.5"/>
      <color indexed="20"/>
      <name val="Arial"/>
      <family val="2"/>
    </font>
    <font>
      <sz val="11.5"/>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1.5"/>
      <color indexed="62"/>
      <name val="Arial"/>
      <family val="2"/>
    </font>
    <font>
      <sz val="11.5"/>
      <color indexed="52"/>
      <name val="Arial"/>
      <family val="2"/>
    </font>
    <font>
      <sz val="11.5"/>
      <color indexed="60"/>
      <name val="Arial"/>
      <family val="2"/>
    </font>
    <font>
      <b/>
      <sz val="11.5"/>
      <color indexed="63"/>
      <name val="Arial"/>
      <family val="2"/>
    </font>
    <font>
      <b/>
      <sz val="18"/>
      <color indexed="56"/>
      <name val="Cambria"/>
      <family val="2"/>
    </font>
    <font>
      <b/>
      <sz val="11.5"/>
      <color indexed="8"/>
      <name val="Arial"/>
      <family val="2"/>
    </font>
    <font>
      <sz val="11.5"/>
      <color indexed="10"/>
      <name val="Arial"/>
      <family val="2"/>
    </font>
    <font>
      <b/>
      <sz val="12"/>
      <color indexed="8"/>
      <name val="Arial"/>
      <family val="2"/>
    </font>
    <font>
      <sz val="10"/>
      <color indexed="8"/>
      <name val="Arial"/>
      <family val="2"/>
    </font>
    <font>
      <sz val="10"/>
      <color indexed="10"/>
      <name val="Arial"/>
      <family val="2"/>
    </font>
    <font>
      <b/>
      <sz val="11"/>
      <color indexed="62"/>
      <name val="Calibri"/>
      <family val="2"/>
    </font>
    <font>
      <sz val="11"/>
      <color indexed="62"/>
      <name val="Calibri"/>
      <family val="2"/>
    </font>
    <font>
      <sz val="11"/>
      <color indexed="8"/>
      <name val="Calibri"/>
      <family val="2"/>
    </font>
    <font>
      <b/>
      <sz val="14"/>
      <color indexed="8"/>
      <name val="Arial"/>
      <family val="2"/>
    </font>
    <font>
      <b/>
      <sz val="18"/>
      <color indexed="8"/>
      <name val="Calibri"/>
      <family val="2"/>
    </font>
    <font>
      <b/>
      <sz val="14"/>
      <color indexed="8"/>
      <name val="Calibri"/>
      <family val="2"/>
    </font>
    <font>
      <sz val="11.5"/>
      <color theme="0"/>
      <name val="Arial"/>
      <family val="2"/>
    </font>
    <font>
      <sz val="11.5"/>
      <color rgb="FF9C0006"/>
      <name val="Arial"/>
      <family val="2"/>
    </font>
    <font>
      <b/>
      <sz val="11.5"/>
      <color rgb="FFFA7D00"/>
      <name val="Arial"/>
      <family val="2"/>
    </font>
    <font>
      <b/>
      <sz val="11.5"/>
      <color theme="0"/>
      <name val="Arial"/>
      <family val="2"/>
    </font>
    <font>
      <i/>
      <sz val="11.5"/>
      <color rgb="FF7F7F7F"/>
      <name val="Arial"/>
      <family val="2"/>
    </font>
    <font>
      <u val="single"/>
      <sz val="11.5"/>
      <color theme="11"/>
      <name val="Arial"/>
      <family val="2"/>
    </font>
    <font>
      <sz val="11.5"/>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1.5"/>
      <color rgb="FF3F3F76"/>
      <name val="Arial"/>
      <family val="2"/>
    </font>
    <font>
      <sz val="11.5"/>
      <color rgb="FFFA7D00"/>
      <name val="Arial"/>
      <family val="2"/>
    </font>
    <font>
      <sz val="11.5"/>
      <color rgb="FF9C6500"/>
      <name val="Arial"/>
      <family val="2"/>
    </font>
    <font>
      <b/>
      <sz val="11.5"/>
      <color rgb="FF3F3F3F"/>
      <name val="Arial"/>
      <family val="2"/>
    </font>
    <font>
      <b/>
      <sz val="18"/>
      <color theme="3"/>
      <name val="Cambria"/>
      <family val="2"/>
    </font>
    <font>
      <b/>
      <sz val="11.5"/>
      <color theme="1"/>
      <name val="Arial"/>
      <family val="2"/>
    </font>
    <font>
      <sz val="11.5"/>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0" xfId="0"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xf>
    <xf numFmtId="49" fontId="55" fillId="0" borderId="0" xfId="0" applyNumberFormat="1" applyFont="1" applyAlignment="1">
      <alignment/>
    </xf>
    <xf numFmtId="49" fontId="0" fillId="0" borderId="0" xfId="0" applyNumberFormat="1" applyAlignment="1">
      <alignment/>
    </xf>
    <xf numFmtId="174" fontId="0" fillId="0" borderId="0" xfId="0" applyNumberFormat="1" applyAlignment="1">
      <alignment/>
    </xf>
    <xf numFmtId="174" fontId="53" fillId="0" borderId="0" xfId="0" applyNumberFormat="1" applyFont="1" applyAlignment="1">
      <alignment/>
    </xf>
    <xf numFmtId="15" fontId="3" fillId="0" borderId="0" xfId="0" applyNumberFormat="1" applyFont="1" applyAlignment="1">
      <alignment/>
    </xf>
    <xf numFmtId="0" fontId="40" fillId="33" borderId="0" xfId="0" applyFont="1" applyFill="1" applyAlignment="1">
      <alignment horizontal="center"/>
    </xf>
    <xf numFmtId="167" fontId="0" fillId="0" borderId="0" xfId="44" applyNumberFormat="1" applyFont="1" applyAlignment="1">
      <alignment/>
    </xf>
    <xf numFmtId="0" fontId="40" fillId="33" borderId="10" xfId="0" applyFont="1" applyFill="1" applyBorder="1" applyAlignment="1">
      <alignment horizontal="center"/>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0" fontId="4" fillId="0" borderId="10" xfId="0" applyFont="1" applyFill="1" applyBorder="1" applyAlignment="1">
      <alignment horizontal="left"/>
    </xf>
    <xf numFmtId="182" fontId="0" fillId="0" borderId="10" xfId="0" applyNumberFormat="1" applyBorder="1" applyAlignment="1">
      <alignment/>
    </xf>
    <xf numFmtId="180" fontId="0" fillId="0" borderId="10" xfId="0" applyNumberFormat="1" applyBorder="1" applyAlignment="1">
      <alignment/>
    </xf>
    <xf numFmtId="15" fontId="3" fillId="0" borderId="0" xfId="0" applyNumberFormat="1" applyFont="1" applyBorder="1" applyAlignment="1">
      <alignment/>
    </xf>
    <xf numFmtId="15" fontId="3" fillId="0" borderId="11" xfId="0" applyNumberFormat="1" applyFont="1" applyBorder="1" applyAlignment="1">
      <alignment/>
    </xf>
    <xf numFmtId="0" fontId="40" fillId="33" borderId="10" xfId="0" applyFont="1" applyFill="1" applyBorder="1" applyAlignment="1">
      <alignment horizontal="center"/>
    </xf>
    <xf numFmtId="49" fontId="55" fillId="0" borderId="0" xfId="0" applyNumberFormat="1" applyFont="1" applyAlignment="1">
      <alignment horizontal="center"/>
    </xf>
    <xf numFmtId="183" fontId="3" fillId="0" borderId="0" xfId="0" applyNumberFormat="1" applyFont="1" applyFill="1" applyBorder="1" applyAlignment="1">
      <alignment/>
    </xf>
    <xf numFmtId="174" fontId="56" fillId="0" borderId="0" xfId="0" applyNumberFormat="1" applyFont="1" applyBorder="1" applyAlignment="1">
      <alignment/>
    </xf>
    <xf numFmtId="174" fontId="56" fillId="0" borderId="0" xfId="0" applyNumberFormat="1" applyFont="1" applyFill="1" applyBorder="1" applyAlignment="1">
      <alignment/>
    </xf>
    <xf numFmtId="174" fontId="57" fillId="0" borderId="0" xfId="0" applyNumberFormat="1" applyFont="1" applyBorder="1" applyAlignment="1">
      <alignment/>
    </xf>
    <xf numFmtId="174" fontId="53" fillId="0" borderId="0" xfId="0" applyNumberFormat="1" applyFont="1" applyBorder="1" applyAlignment="1">
      <alignment/>
    </xf>
    <xf numFmtId="0" fontId="40" fillId="33" borderId="10" xfId="0" applyFont="1" applyFill="1" applyBorder="1" applyAlignment="1">
      <alignment horizontal="center"/>
    </xf>
    <xf numFmtId="182" fontId="0" fillId="0" borderId="0" xfId="0" applyNumberFormat="1" applyAlignment="1">
      <alignment/>
    </xf>
    <xf numFmtId="0" fontId="40" fillId="33" borderId="12" xfId="0" applyFont="1" applyFill="1" applyBorder="1" applyAlignment="1">
      <alignment horizontal="center"/>
    </xf>
    <xf numFmtId="0" fontId="40" fillId="33" borderId="13" xfId="0" applyFont="1" applyFill="1" applyBorder="1" applyAlignment="1" quotePrefix="1">
      <alignment horizontal="center"/>
    </xf>
    <xf numFmtId="0" fontId="40" fillId="33" borderId="14" xfId="0" applyFont="1" applyFill="1" applyBorder="1" applyAlignment="1">
      <alignment horizontal="center"/>
    </xf>
    <xf numFmtId="0" fontId="0" fillId="0" borderId="0" xfId="0" applyAlignment="1">
      <alignment horizontal="center"/>
    </xf>
    <xf numFmtId="0" fontId="40" fillId="33" borderId="14" xfId="0" applyFont="1" applyFill="1" applyBorder="1" applyAlignment="1" quotePrefix="1">
      <alignment horizontal="center"/>
    </xf>
    <xf numFmtId="0" fontId="40"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chartsheet" Target="chartsheets/sheet12.xml" /><Relationship Id="rId20" Type="http://schemas.openxmlformats.org/officeDocument/2006/relationships/worksheet" Target="worksheets/sheet8.xml" /><Relationship Id="rId21" Type="http://schemas.openxmlformats.org/officeDocument/2006/relationships/chartsheet" Target="chartsheets/sheet13.xml" /><Relationship Id="rId22" Type="http://schemas.openxmlformats.org/officeDocument/2006/relationships/chartsheet" Target="chartsheets/sheet14.xml" /><Relationship Id="rId23" Type="http://schemas.openxmlformats.org/officeDocument/2006/relationships/worksheet" Target="worksheets/sheet9.xml" /><Relationship Id="rId24" Type="http://schemas.openxmlformats.org/officeDocument/2006/relationships/chartsheet" Target="chartsheets/sheet15.xml" /><Relationship Id="rId25" Type="http://schemas.openxmlformats.org/officeDocument/2006/relationships/chartsheet" Target="chartsheets/sheet16.xml" /><Relationship Id="rId26" Type="http://schemas.openxmlformats.org/officeDocument/2006/relationships/worksheet" Target="worksheets/sheet10.xml" /><Relationship Id="rId27" Type="http://schemas.openxmlformats.org/officeDocument/2006/relationships/worksheet" Target="worksheets/sheet11.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legal aid - base expenditure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forecast'!$G$4:$G$16</c:f>
              <c:numCache>
                <c:ptCount val="13"/>
                <c:pt idx="0">
                  <c:v>112103115.1596</c:v>
                </c:pt>
                <c:pt idx="1">
                  <c:v>136895730.1899</c:v>
                </c:pt>
                <c:pt idx="2">
                  <c:v>161540308.3598</c:v>
                </c:pt>
                <c:pt idx="3">
                  <c:v>154427865.1598</c:v>
                </c:pt>
                <c:pt idx="4">
                  <c:v>150213098.3793</c:v>
                </c:pt>
                <c:pt idx="5">
                  <c:v>130428897.38020003</c:v>
                </c:pt>
                <c:pt idx="6">
                  <c:v>125140477.91979998</c:v>
                </c:pt>
                <c:pt idx="7">
                  <c:v>130508685.6299</c:v>
                </c:pt>
              </c:numCache>
            </c:numRef>
          </c:val>
        </c:ser>
        <c:ser>
          <c:idx val="1"/>
          <c:order val="1"/>
          <c:tx>
            <c:strRef>
              <c:f>'Total forecast'!$H$3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forecast'!$H$4:$H$16</c:f>
              <c:numCache>
                <c:ptCount val="13"/>
                <c:pt idx="8">
                  <c:v>132714953.08186597</c:v>
                </c:pt>
                <c:pt idx="9">
                  <c:v>134809075.15607753</c:v>
                </c:pt>
                <c:pt idx="10">
                  <c:v>135224318.45165637</c:v>
                </c:pt>
                <c:pt idx="11">
                  <c:v>135458878.47162145</c:v>
                </c:pt>
                <c:pt idx="12">
                  <c:v>135612697.85118535</c:v>
                </c:pt>
              </c:numCache>
            </c:numRef>
          </c:val>
        </c:ser>
        <c:overlap val="100"/>
        <c:axId val="46099035"/>
        <c:axId val="12238132"/>
      </c:barChart>
      <c:catAx>
        <c:axId val="460990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238132"/>
        <c:crosses val="autoZero"/>
        <c:auto val="1"/>
        <c:lblOffset val="100"/>
        <c:tickLblSkip val="1"/>
        <c:noMultiLvlLbl val="0"/>
      </c:catAx>
      <c:valAx>
        <c:axId val="1223813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6099035"/>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Civil!$C$3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Civil!$C$4:$C$55</c:f>
              <c:numCach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numCache>
            </c:numRef>
          </c:val>
          <c:smooth val="0"/>
        </c:ser>
        <c:ser>
          <c:idx val="1"/>
          <c:order val="1"/>
          <c:tx>
            <c:strRef>
              <c:f>Civil!$D$3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Civil!$D$4:$D$55</c:f>
              <c:numCach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1688395.732927837</c:v>
                </c:pt>
                <c:pt idx="49">
                  <c:v>1461775.2519278368</c:v>
                </c:pt>
                <c:pt idx="50">
                  <c:v>1088673.0944278368</c:v>
                </c:pt>
                <c:pt idx="51">
                  <c:v>1361053.670427837</c:v>
                </c:pt>
              </c:numCache>
            </c:numRef>
          </c:val>
          <c:smooth val="0"/>
        </c:ser>
        <c:marker val="1"/>
        <c:axId val="42299173"/>
        <c:axId val="45148238"/>
      </c:lineChart>
      <c:catAx>
        <c:axId val="422991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5148238"/>
        <c:crosses val="autoZero"/>
        <c:auto val="1"/>
        <c:lblOffset val="100"/>
        <c:tickLblSkip val="2"/>
        <c:noMultiLvlLbl val="0"/>
      </c:catAx>
      <c:valAx>
        <c:axId val="4514823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2299173"/>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Waitangi Tribunal</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Waitangi!$G$3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Waitangi!$G$4:$G$16</c:f>
              <c:numCache>
                <c:ptCount val="13"/>
                <c:pt idx="0">
                  <c:v>10962322.96</c:v>
                </c:pt>
                <c:pt idx="1">
                  <c:v>14182640.75</c:v>
                </c:pt>
                <c:pt idx="2">
                  <c:v>16400550.35</c:v>
                </c:pt>
                <c:pt idx="3">
                  <c:v>16358662.249899998</c:v>
                </c:pt>
                <c:pt idx="4">
                  <c:v>12642288.6299</c:v>
                </c:pt>
                <c:pt idx="5">
                  <c:v>9161990.349973913</c:v>
                </c:pt>
                <c:pt idx="6">
                  <c:v>12503121.94</c:v>
                </c:pt>
                <c:pt idx="7">
                  <c:v>13879008.75</c:v>
                </c:pt>
              </c:numCache>
            </c:numRef>
          </c:val>
        </c:ser>
        <c:ser>
          <c:idx val="1"/>
          <c:order val="1"/>
          <c:tx>
            <c:strRef>
              <c:f>Waitangi!$H$3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Waitangi!$H$4:$H$16</c:f>
              <c:numCache>
                <c:ptCount val="13"/>
                <c:pt idx="8">
                  <c:v>13879008.749900002</c:v>
                </c:pt>
                <c:pt idx="9">
                  <c:v>12732689.688347612</c:v>
                </c:pt>
                <c:pt idx="10">
                  <c:v>11226846.062071392</c:v>
                </c:pt>
                <c:pt idx="11">
                  <c:v>9880171.855582263</c:v>
                </c:pt>
                <c:pt idx="12">
                  <c:v>9963029.85167067</c:v>
                </c:pt>
              </c:numCache>
            </c:numRef>
          </c:val>
        </c:ser>
        <c:overlap val="100"/>
        <c:axId val="3680959"/>
        <c:axId val="33128632"/>
      </c:barChart>
      <c:catAx>
        <c:axId val="36809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128632"/>
        <c:crosses val="autoZero"/>
        <c:auto val="1"/>
        <c:lblOffset val="100"/>
        <c:tickLblSkip val="1"/>
        <c:noMultiLvlLbl val="0"/>
      </c:catAx>
      <c:valAx>
        <c:axId val="3312863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680959"/>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Waitangi!$C$3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Waitangi!$C$4:$C$55</c:f>
              <c:numCache>
                <c:ptCount val="52"/>
                <c:pt idx="0">
                  <c:v>858038.9</c:v>
                </c:pt>
                <c:pt idx="1">
                  <c:v>5045000.19</c:v>
                </c:pt>
                <c:pt idx="2">
                  <c:v>2362289.76</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4668514.389900001</c:v>
                </c:pt>
                <c:pt idx="13">
                  <c:v>3771378.1900000004</c:v>
                </c:pt>
                <c:pt idx="14">
                  <c:v>4548380.88</c:v>
                </c:pt>
                <c:pt idx="15">
                  <c:v>3370388.79</c:v>
                </c:pt>
                <c:pt idx="16">
                  <c:v>3945028.9899999998</c:v>
                </c:pt>
                <c:pt idx="17">
                  <c:v>2542602.0200000005</c:v>
                </c:pt>
                <c:pt idx="18">
                  <c:v>2435490.18</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c:v>
                </c:pt>
                <c:pt idx="30">
                  <c:v>2888964.1799999997</c:v>
                </c:pt>
                <c:pt idx="31">
                  <c:v>3202829.8899999997</c:v>
                </c:pt>
              </c:numCache>
            </c:numRef>
          </c:val>
          <c:smooth val="0"/>
        </c:ser>
        <c:ser>
          <c:idx val="1"/>
          <c:order val="1"/>
          <c:tx>
            <c:strRef>
              <c:f>Waitangi!$D$3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Waitangi!$D$4:$D$55</c:f>
              <c:numCache>
                <c:ptCount val="52"/>
                <c:pt idx="32">
                  <c:v>3236265.5204186626</c:v>
                </c:pt>
                <c:pt idx="33">
                  <c:v>4134847.5512190033</c:v>
                </c:pt>
                <c:pt idx="34">
                  <c:v>3083088.587142574</c:v>
                </c:pt>
                <c:pt idx="35">
                  <c:v>3424807.0911197634</c:v>
                </c:pt>
                <c:pt idx="36">
                  <c:v>3088331.410343795</c:v>
                </c:pt>
                <c:pt idx="37">
                  <c:v>3893839.4498835057</c:v>
                </c:pt>
                <c:pt idx="38">
                  <c:v>2710565.6838352885</c:v>
                </c:pt>
                <c:pt idx="39">
                  <c:v>3039953.144285023</c:v>
                </c:pt>
                <c:pt idx="40">
                  <c:v>2650489.027576697</c:v>
                </c:pt>
                <c:pt idx="41">
                  <c:v>3497202.966906879</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3186226.616903648</c:v>
                </c:pt>
                <c:pt idx="50">
                  <c:v>2046812.2403718887</c:v>
                </c:pt>
                <c:pt idx="51">
                  <c:v>2380312.029115522</c:v>
                </c:pt>
              </c:numCache>
            </c:numRef>
          </c:val>
          <c:smooth val="0"/>
        </c:ser>
        <c:marker val="1"/>
        <c:axId val="29722233"/>
        <c:axId val="66173506"/>
      </c:lineChart>
      <c:catAx>
        <c:axId val="297222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66173506"/>
        <c:crosses val="autoZero"/>
        <c:auto val="1"/>
        <c:lblOffset val="100"/>
        <c:tickLblSkip val="2"/>
        <c:noMultiLvlLbl val="0"/>
      </c:catAx>
      <c:valAx>
        <c:axId val="6617350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9722233"/>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Duty Lawyer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2"/>
          <c:order val="0"/>
          <c:tx>
            <c:strRef>
              <c:f>'Duty Lawyer'!$G$3</c:f>
              <c:strCache>
                <c:ptCount val="1"/>
                <c:pt idx="0">
                  <c:v>Actual</c:v>
                </c:pt>
              </c:strCache>
            </c:strRef>
          </c:tx>
          <c:spPr>
            <a:solidFill>
              <a:srgbClr val="1F497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Lawyer'!$G$4:$G$16</c:f>
              <c:numCache>
                <c:ptCount val="13"/>
                <c:pt idx="0">
                  <c:v>8463849.1398</c:v>
                </c:pt>
                <c:pt idx="1">
                  <c:v>10458468.57</c:v>
                </c:pt>
                <c:pt idx="2">
                  <c:v>10555135.790000001</c:v>
                </c:pt>
                <c:pt idx="3">
                  <c:v>10348747.3099</c:v>
                </c:pt>
                <c:pt idx="4">
                  <c:v>9858389.649600001</c:v>
                </c:pt>
                <c:pt idx="5">
                  <c:v>9511011.8299</c:v>
                </c:pt>
                <c:pt idx="6">
                  <c:v>9190441.25</c:v>
                </c:pt>
                <c:pt idx="7">
                  <c:v>9728653.0799</c:v>
                </c:pt>
              </c:numCache>
            </c:numRef>
          </c:val>
        </c:ser>
        <c:ser>
          <c:idx val="3"/>
          <c:order val="1"/>
          <c:tx>
            <c:strRef>
              <c:f>'Duty Lawyer'!$H$3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Lawyer'!$H$4:$H$16</c:f>
              <c:numCache>
                <c:ptCount val="13"/>
                <c:pt idx="8">
                  <c:v>10104236.15510694</c:v>
                </c:pt>
                <c:pt idx="9">
                  <c:v>10264025.685560241</c:v>
                </c:pt>
                <c:pt idx="10">
                  <c:v>10264025.685560241</c:v>
                </c:pt>
                <c:pt idx="11">
                  <c:v>10264025.685560241</c:v>
                </c:pt>
                <c:pt idx="12">
                  <c:v>10264025.685560241</c:v>
                </c:pt>
              </c:numCache>
            </c:numRef>
          </c:val>
        </c:ser>
        <c:overlap val="100"/>
        <c:axId val="58690643"/>
        <c:axId val="58453740"/>
      </c:barChart>
      <c:catAx>
        <c:axId val="586906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8453740"/>
        <c:crosses val="autoZero"/>
        <c:auto val="1"/>
        <c:lblOffset val="100"/>
        <c:tickLblSkip val="1"/>
        <c:noMultiLvlLbl val="0"/>
      </c:catAx>
      <c:valAx>
        <c:axId val="5845374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8690643"/>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'Duty Lawyer'!$C$3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Lawyer'!$C$4:$C$55</c:f>
              <c:numCache>
                <c:ptCount val="52"/>
                <c:pt idx="0">
                  <c:v>2137034.5099</c:v>
                </c:pt>
                <c:pt idx="1">
                  <c:v>2016922.7999999998</c:v>
                </c:pt>
                <c:pt idx="2">
                  <c:v>2080580.0499</c:v>
                </c:pt>
                <c:pt idx="3">
                  <c:v>2229311.78</c:v>
                </c:pt>
                <c:pt idx="4">
                  <c:v>2474728.87</c:v>
                </c:pt>
                <c:pt idx="5">
                  <c:v>2514041.13</c:v>
                </c:pt>
                <c:pt idx="6">
                  <c:v>2715838.55</c:v>
                </c:pt>
                <c:pt idx="7">
                  <c:v>2753860.02</c:v>
                </c:pt>
                <c:pt idx="8">
                  <c:v>2796274.42</c:v>
                </c:pt>
                <c:pt idx="9">
                  <c:v>2506436.24</c:v>
                </c:pt>
                <c:pt idx="10">
                  <c:v>2614670.4</c:v>
                </c:pt>
                <c:pt idx="11">
                  <c:v>2637754.73</c:v>
                </c:pt>
                <c:pt idx="12">
                  <c:v>2542807.31</c:v>
                </c:pt>
                <c:pt idx="13">
                  <c:v>2622554.17</c:v>
                </c:pt>
                <c:pt idx="14">
                  <c:v>2570666.66</c:v>
                </c:pt>
                <c:pt idx="15">
                  <c:v>2612719.1699</c:v>
                </c:pt>
                <c:pt idx="16">
                  <c:v>2641408.6997</c:v>
                </c:pt>
                <c:pt idx="17">
                  <c:v>2490017.62</c:v>
                </c:pt>
                <c:pt idx="18">
                  <c:v>2255224.29</c:v>
                </c:pt>
                <c:pt idx="19">
                  <c:v>2471739.0399</c:v>
                </c:pt>
                <c:pt idx="20">
                  <c:v>2374797.08</c:v>
                </c:pt>
                <c:pt idx="21">
                  <c:v>2407038.9999</c:v>
                </c:pt>
                <c:pt idx="22">
                  <c:v>2279577.65</c:v>
                </c:pt>
                <c:pt idx="23">
                  <c:v>2449598.1</c:v>
                </c:pt>
                <c:pt idx="24">
                  <c:v>2281556.55</c:v>
                </c:pt>
                <c:pt idx="25">
                  <c:v>2353502.05</c:v>
                </c:pt>
                <c:pt idx="26">
                  <c:v>2111920.3400000003</c:v>
                </c:pt>
                <c:pt idx="27">
                  <c:v>2443462.31</c:v>
                </c:pt>
                <c:pt idx="28">
                  <c:v>2362706.06</c:v>
                </c:pt>
                <c:pt idx="29">
                  <c:v>2451843.94</c:v>
                </c:pt>
                <c:pt idx="30">
                  <c:v>2311859.2899</c:v>
                </c:pt>
                <c:pt idx="31">
                  <c:v>2602243.79</c:v>
                </c:pt>
              </c:numCache>
            </c:numRef>
          </c:val>
          <c:smooth val="0"/>
        </c:ser>
        <c:ser>
          <c:idx val="1"/>
          <c:order val="1"/>
          <c:tx>
            <c:strRef>
              <c:f>'Duty Lawyer'!$D$3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Lawyer'!$D$4:$D$55</c:f>
              <c:numCache>
                <c:ptCount val="52"/>
                <c:pt idx="32">
                  <c:v>2510947.140911837</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mooth val="0"/>
        </c:ser>
        <c:marker val="1"/>
        <c:axId val="56321613"/>
        <c:axId val="37132470"/>
      </c:lineChart>
      <c:catAx>
        <c:axId val="563216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37132470"/>
        <c:crosses val="autoZero"/>
        <c:auto val="1"/>
        <c:lblOffset val="100"/>
        <c:tickLblSkip val="2"/>
        <c:noMultiLvlLbl val="0"/>
      </c:catAx>
      <c:valAx>
        <c:axId val="3713247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6321613"/>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Police Detention Legal Assistance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PDLA!$G$3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PDLA!$G$4:$G$16</c:f>
              <c:numCache>
                <c:ptCount val="13"/>
                <c:pt idx="0">
                  <c:v>497841.11980000004</c:v>
                </c:pt>
                <c:pt idx="1">
                  <c:v>539089.1899</c:v>
                </c:pt>
                <c:pt idx="2">
                  <c:v>548202.3398</c:v>
                </c:pt>
                <c:pt idx="3">
                  <c:v>547839.5900000001</c:v>
                </c:pt>
                <c:pt idx="4">
                  <c:v>472376.2498</c:v>
                </c:pt>
                <c:pt idx="5">
                  <c:v>422067.61</c:v>
                </c:pt>
                <c:pt idx="6">
                  <c:v>401054.9798</c:v>
                </c:pt>
                <c:pt idx="7">
                  <c:v>396363.28</c:v>
                </c:pt>
              </c:numCache>
            </c:numRef>
          </c:val>
        </c:ser>
        <c:ser>
          <c:idx val="1"/>
          <c:order val="1"/>
          <c:tx>
            <c:strRef>
              <c:f>PDLA!$H$3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PDLA!$H$4:$H$16</c:f>
              <c:numCache>
                <c:ptCount val="13"/>
                <c:pt idx="8">
                  <c:v>391632.2923590473</c:v>
                </c:pt>
                <c:pt idx="9">
                  <c:v>397049.6516696732</c:v>
                </c:pt>
                <c:pt idx="10">
                  <c:v>393214.6388247361</c:v>
                </c:pt>
                <c:pt idx="11">
                  <c:v>395438.78737894644</c:v>
                </c:pt>
                <c:pt idx="12">
                  <c:v>394315.79545444396</c:v>
                </c:pt>
              </c:numCache>
            </c:numRef>
          </c:val>
        </c:ser>
        <c:overlap val="100"/>
        <c:axId val="65756775"/>
        <c:axId val="54940064"/>
      </c:barChart>
      <c:catAx>
        <c:axId val="657567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4940064"/>
        <c:crosses val="autoZero"/>
        <c:auto val="1"/>
        <c:lblOffset val="100"/>
        <c:tickLblSkip val="1"/>
        <c:noMultiLvlLbl val="0"/>
      </c:catAx>
      <c:valAx>
        <c:axId val="5494006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5756775"/>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2"/>
          <c:w val="0.9705"/>
          <c:h val="0.9455"/>
        </c:manualLayout>
      </c:layout>
      <c:lineChart>
        <c:grouping val="standard"/>
        <c:varyColors val="0"/>
        <c:ser>
          <c:idx val="0"/>
          <c:order val="0"/>
          <c:tx>
            <c:strRef>
              <c:f>PDLA!$C$3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PDLA!$C$4:$C$55</c:f>
              <c:numCache>
                <c:ptCount val="52"/>
                <c:pt idx="0">
                  <c:v>122324.35990000001</c:v>
                </c:pt>
                <c:pt idx="1">
                  <c:v>118471.73000000001</c:v>
                </c:pt>
                <c:pt idx="2">
                  <c:v>128774.09000000001</c:v>
                </c:pt>
                <c:pt idx="3">
                  <c:v>128270.9399</c:v>
                </c:pt>
                <c:pt idx="4">
                  <c:v>117824.74</c:v>
                </c:pt>
                <c:pt idx="5">
                  <c:v>134629.6999</c:v>
                </c:pt>
                <c:pt idx="6">
                  <c:v>154528.19</c:v>
                </c:pt>
                <c:pt idx="7">
                  <c:v>132106.56</c:v>
                </c:pt>
                <c:pt idx="8">
                  <c:v>153898.07</c:v>
                </c:pt>
                <c:pt idx="9">
                  <c:v>132402.45</c:v>
                </c:pt>
                <c:pt idx="10">
                  <c:v>124078.3899</c:v>
                </c:pt>
                <c:pt idx="11">
                  <c:v>137823.4299</c:v>
                </c:pt>
                <c:pt idx="12">
                  <c:v>121236.74000000002</c:v>
                </c:pt>
                <c:pt idx="13">
                  <c:v>136558.54</c:v>
                </c:pt>
                <c:pt idx="14">
                  <c:v>137174.02</c:v>
                </c:pt>
                <c:pt idx="15">
                  <c:v>152870.29</c:v>
                </c:pt>
                <c:pt idx="16">
                  <c:v>123896.49</c:v>
                </c:pt>
                <c:pt idx="17">
                  <c:v>124806.6098</c:v>
                </c:pt>
                <c:pt idx="18">
                  <c:v>112663.36</c:v>
                </c:pt>
                <c:pt idx="19">
                  <c:v>111009.79000000001</c:v>
                </c:pt>
                <c:pt idx="20">
                  <c:v>105787.06</c:v>
                </c:pt>
                <c:pt idx="21">
                  <c:v>107998.48</c:v>
                </c:pt>
                <c:pt idx="22">
                  <c:v>100160.97000000002</c:v>
                </c:pt>
                <c:pt idx="23">
                  <c:v>108121.1</c:v>
                </c:pt>
                <c:pt idx="24">
                  <c:v>93332.9899</c:v>
                </c:pt>
                <c:pt idx="25">
                  <c:v>106735.7699</c:v>
                </c:pt>
                <c:pt idx="26">
                  <c:v>94786.57999999999</c:v>
                </c:pt>
                <c:pt idx="27">
                  <c:v>106199.64</c:v>
                </c:pt>
                <c:pt idx="28">
                  <c:v>104015.94</c:v>
                </c:pt>
                <c:pt idx="29">
                  <c:v>109718.26000000001</c:v>
                </c:pt>
                <c:pt idx="30">
                  <c:v>87770.69</c:v>
                </c:pt>
                <c:pt idx="31">
                  <c:v>94858.39000000001</c:v>
                </c:pt>
              </c:numCache>
            </c:numRef>
          </c:val>
          <c:smooth val="0"/>
        </c:ser>
        <c:ser>
          <c:idx val="1"/>
          <c:order val="1"/>
          <c:tx>
            <c:strRef>
              <c:f>PDLA!$D$3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PDLA!$D$4:$D$55</c:f>
              <c:numCache>
                <c:ptCount val="52"/>
                <c:pt idx="32">
                  <c:v>96655.04620196467</c:v>
                </c:pt>
                <c:pt idx="33">
                  <c:v>106327.88928399558</c:v>
                </c:pt>
                <c:pt idx="34">
                  <c:v>89465.56310336062</c:v>
                </c:pt>
                <c:pt idx="35">
                  <c:v>99183.79376972641</c:v>
                </c:pt>
                <c:pt idx="36">
                  <c:v>100710.4418895052</c:v>
                </c:pt>
                <c:pt idx="37">
                  <c:v>108915.9761617473</c:v>
                </c:pt>
                <c:pt idx="38">
                  <c:v>89633.82764636942</c:v>
                </c:pt>
                <c:pt idx="39">
                  <c:v>97789.40597205132</c:v>
                </c:pt>
                <c:pt idx="40">
                  <c:v>98785.64051290328</c:v>
                </c:pt>
                <c:pt idx="41">
                  <c:v>107313.18423420732</c:v>
                </c:pt>
                <c:pt idx="42">
                  <c:v>89053.55533974322</c:v>
                </c:pt>
                <c:pt idx="43">
                  <c:v>98062.25873788228</c:v>
                </c:pt>
                <c:pt idx="44">
                  <c:v>99572.73761325401</c:v>
                </c:pt>
                <c:pt idx="45">
                  <c:v>108171.6601142345</c:v>
                </c:pt>
                <c:pt idx="46">
                  <c:v>89551.34065103835</c:v>
                </c:pt>
                <c:pt idx="47">
                  <c:v>98143.04900041956</c:v>
                </c:pt>
                <c:pt idx="48">
                  <c:v>99314.51392610266</c:v>
                </c:pt>
                <c:pt idx="49">
                  <c:v>107766.6578313297</c:v>
                </c:pt>
                <c:pt idx="50">
                  <c:v>89232.50214999821</c:v>
                </c:pt>
                <c:pt idx="51">
                  <c:v>98002.12154701333</c:v>
                </c:pt>
              </c:numCache>
            </c:numRef>
          </c:val>
          <c:smooth val="0"/>
        </c:ser>
        <c:marker val="1"/>
        <c:axId val="24698529"/>
        <c:axId val="20960170"/>
      </c:lineChart>
      <c:catAx>
        <c:axId val="246985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0960170"/>
        <c:crosses val="autoZero"/>
        <c:auto val="1"/>
        <c:lblOffset val="100"/>
        <c:tickLblSkip val="2"/>
        <c:noMultiLvlLbl val="0"/>
      </c:catAx>
      <c:valAx>
        <c:axId val="2096017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4698529"/>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Total Expenditure</a:t>
            </a:r>
          </a:p>
        </c:rich>
      </c:tx>
      <c:layout>
        <c:manualLayout>
          <c:xMode val="factor"/>
          <c:yMode val="factor"/>
          <c:x val="-0.00125"/>
          <c:y val="-0.0135"/>
        </c:manualLayout>
      </c:layout>
      <c:spPr>
        <a:noFill/>
        <a:ln w="3175">
          <a:noFill/>
        </a:ln>
      </c:spPr>
    </c:title>
    <c:plotArea>
      <c:layout>
        <c:manualLayout>
          <c:xMode val="edge"/>
          <c:yMode val="edge"/>
          <c:x val="0.00175"/>
          <c:y val="0.0735"/>
          <c:w val="0.9855"/>
          <c:h val="0.881"/>
        </c:manualLayout>
      </c:layout>
      <c:barChart>
        <c:barDir val="col"/>
        <c:grouping val="stacked"/>
        <c:varyColors val="0"/>
        <c:ser>
          <c:idx val="0"/>
          <c:order val="0"/>
          <c:tx>
            <c:v>Criminal</c:v>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graph'!$B$3:$B$14</c:f>
              <c:numCache/>
            </c:numRef>
          </c:val>
        </c:ser>
        <c:ser>
          <c:idx val="1"/>
          <c:order val="1"/>
          <c:tx>
            <c:v>Criminal forecast</c:v>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graph'!$C$3:$C$14</c:f>
              <c:numCache/>
            </c:numRef>
          </c:val>
        </c:ser>
        <c:ser>
          <c:idx val="2"/>
          <c:order val="2"/>
          <c:tx>
            <c:v>Family</c:v>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graph'!$D$3:$D$14</c:f>
              <c:numCache/>
            </c:numRef>
          </c:val>
        </c:ser>
        <c:ser>
          <c:idx val="3"/>
          <c:order val="3"/>
          <c:tx>
            <c:v>Family forecast</c:v>
          </c:tx>
          <c:spPr>
            <a:solidFill>
              <a:srgbClr val="D99694"/>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graph'!$E$3:$E$14</c:f>
              <c:numCache/>
            </c:numRef>
          </c:val>
        </c:ser>
        <c:ser>
          <c:idx val="4"/>
          <c:order val="4"/>
          <c:tx>
            <c:v>Civil</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graph'!$F$3:$F$14</c:f>
              <c:numCache/>
            </c:numRef>
          </c:val>
        </c:ser>
        <c:ser>
          <c:idx val="5"/>
          <c:order val="5"/>
          <c:tx>
            <c:v>Civil forecast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graph'!$G$3:$G$14</c:f>
              <c:numCache/>
            </c:numRef>
          </c:val>
        </c:ser>
        <c:ser>
          <c:idx val="6"/>
          <c:order val="6"/>
          <c:tx>
            <c:v>Waitangi Tribunal</c:v>
          </c:tx>
          <c:spPr>
            <a:solidFill>
              <a:srgbClr val="8064A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graph'!$H$3:$H$14</c:f>
              <c:numCache/>
            </c:numRef>
          </c:val>
        </c:ser>
        <c:ser>
          <c:idx val="7"/>
          <c:order val="7"/>
          <c:tx>
            <c:v>Waitangi forecast</c:v>
          </c:tx>
          <c:spPr>
            <a:solidFill>
              <a:srgbClr val="B3A2C7"/>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graph'!$I$3:$I$14</c:f>
              <c:numCache/>
            </c:numRef>
          </c:val>
        </c:ser>
        <c:ser>
          <c:idx val="8"/>
          <c:order val="8"/>
          <c:tx>
            <c:v>Duty Solicitor</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graph'!$J$3:$J$14</c:f>
              <c:numCache/>
            </c:numRef>
          </c:val>
        </c:ser>
        <c:ser>
          <c:idx val="9"/>
          <c:order val="9"/>
          <c:tx>
            <c:v>Dsol forecast</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graph'!$K$3:$K$14</c:f>
              <c:numCache/>
            </c:numRef>
          </c:val>
        </c:ser>
        <c:ser>
          <c:idx val="10"/>
          <c:order val="10"/>
          <c:tx>
            <c:v>PDLA</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graph'!$L$3:$L$14</c:f>
              <c:numCache/>
            </c:numRef>
          </c:val>
        </c:ser>
        <c:ser>
          <c:idx val="11"/>
          <c:order val="11"/>
          <c:tx>
            <c:v>PDLA forecast</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graph'!$M$3:$M$14</c:f>
              <c:numCache/>
            </c:numRef>
          </c:val>
        </c:ser>
        <c:overlap val="100"/>
        <c:axId val="54423803"/>
        <c:axId val="20052180"/>
      </c:barChart>
      <c:catAx>
        <c:axId val="544238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0052180"/>
        <c:crosses val="autoZero"/>
        <c:auto val="1"/>
        <c:lblOffset val="100"/>
        <c:tickLblSkip val="1"/>
        <c:noMultiLvlLbl val="0"/>
      </c:catAx>
      <c:valAx>
        <c:axId val="200521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4423803"/>
        <c:crossesAt val="1"/>
        <c:crossBetween val="between"/>
        <c:dispUnits/>
      </c:valAx>
      <c:spPr>
        <a:solidFill>
          <a:srgbClr val="FFFFFF"/>
        </a:solidFill>
        <a:ln w="3175">
          <a:noFill/>
        </a:ln>
      </c:spPr>
    </c:plotArea>
    <c:legend>
      <c:legendPos val="b"/>
      <c:legendEntry>
        <c:idx val="0"/>
        <c:delete val="1"/>
      </c:legendEntry>
      <c:legendEntry>
        <c:idx val="2"/>
        <c:delete val="1"/>
      </c:legendEntry>
      <c:legendEntry>
        <c:idx val="4"/>
        <c:delete val="1"/>
      </c:legendEntry>
      <c:legendEntry>
        <c:idx val="6"/>
        <c:delete val="1"/>
      </c:legendEntry>
      <c:legendEntry>
        <c:idx val="8"/>
        <c:delete val="1"/>
      </c:legendEntry>
      <c:legendEntry>
        <c:idx val="10"/>
        <c:delete val="1"/>
      </c:legendEntry>
      <c:layout>
        <c:manualLayout>
          <c:xMode val="edge"/>
          <c:yMode val="edge"/>
          <c:x val="0.18675"/>
          <c:y val="0.9495"/>
          <c:w val="0.6325"/>
          <c:h val="0.04075"/>
        </c:manualLayout>
      </c:layout>
      <c:overlay val="0"/>
      <c:spPr>
        <a:noFill/>
        <a:ln w="3175">
          <a:noFill/>
        </a:ln>
      </c:spPr>
      <c:txPr>
        <a:bodyPr vert="horz" rot="0"/>
        <a:lstStyle/>
        <a:p>
          <a:pPr>
            <a:defRPr lang="en-US" cap="none" sz="85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annual expenditure</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forecast'!$O$3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forecast'!$O$4:$O$16</c:f>
              <c:numCache>
                <c:ptCount val="13"/>
                <c:pt idx="0">
                  <c:v>110978041.7496</c:v>
                </c:pt>
                <c:pt idx="1">
                  <c:v>143046813.5999</c:v>
                </c:pt>
                <c:pt idx="2">
                  <c:v>167628970.3598</c:v>
                </c:pt>
                <c:pt idx="3">
                  <c:v>160349571.1598</c:v>
                </c:pt>
                <c:pt idx="4">
                  <c:v>138327814.1995</c:v>
                </c:pt>
                <c:pt idx="5">
                  <c:v>112202065.77987392</c:v>
                </c:pt>
                <c:pt idx="6">
                  <c:v>119321525.8098</c:v>
                </c:pt>
                <c:pt idx="7">
                  <c:v>130360054.4699</c:v>
                </c:pt>
              </c:numCache>
            </c:numRef>
          </c:val>
        </c:ser>
        <c:ser>
          <c:idx val="1"/>
          <c:order val="1"/>
          <c:tx>
            <c:strRef>
              <c:f>'Total forecast'!$P$3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forecast'!$P$4:$P$16</c:f>
              <c:numCache>
                <c:ptCount val="13"/>
                <c:pt idx="8">
                  <c:v>133332227.4150416</c:v>
                </c:pt>
                <c:pt idx="9">
                  <c:v>135829975.72334358</c:v>
                </c:pt>
                <c:pt idx="10">
                  <c:v>135866385.24701554</c:v>
                </c:pt>
                <c:pt idx="11">
                  <c:v>136037487.3040946</c:v>
                </c:pt>
                <c:pt idx="12">
                  <c:v>135632985.39600632</c:v>
                </c:pt>
              </c:numCache>
            </c:numRef>
          </c:val>
        </c:ser>
        <c:overlap val="100"/>
        <c:axId val="43034325"/>
        <c:axId val="51764606"/>
      </c:barChart>
      <c:catAx>
        <c:axId val="430343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1764606"/>
        <c:crosses val="autoZero"/>
        <c:auto val="1"/>
        <c:lblOffset val="100"/>
        <c:tickLblSkip val="1"/>
        <c:noMultiLvlLbl val="0"/>
      </c:catAx>
      <c:valAx>
        <c:axId val="5176460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3034325"/>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quarterly expenditure</a:t>
            </a:r>
          </a:p>
        </c:rich>
      </c:tx>
      <c:layout>
        <c:manualLayout>
          <c:xMode val="factor"/>
          <c:yMode val="factor"/>
          <c:x val="0"/>
          <c:y val="-0.00775"/>
        </c:manualLayout>
      </c:layout>
      <c:spPr>
        <a:noFill/>
        <a:ln w="3175">
          <a:noFill/>
        </a:ln>
      </c:spPr>
    </c:title>
    <c:plotArea>
      <c:layout>
        <c:manualLayout>
          <c:xMode val="edge"/>
          <c:yMode val="edge"/>
          <c:x val="0.03225"/>
          <c:y val="0.06775"/>
          <c:w val="0.947"/>
          <c:h val="0.882"/>
        </c:manualLayout>
      </c:layout>
      <c:lineChart>
        <c:grouping val="standard"/>
        <c:varyColors val="0"/>
        <c:ser>
          <c:idx val="0"/>
          <c:order val="0"/>
          <c:tx>
            <c:strRef>
              <c:f>'Total forecast'!$K$3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forecast'!$K$4:$K$55</c:f>
              <c:numCache>
                <c:ptCount val="52"/>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35981039.9299</c:v>
                </c:pt>
                <c:pt idx="11">
                  <c:v>49350367.4499</c:v>
                </c:pt>
                <c:pt idx="12">
                  <c:v>42026877.619899996</c:v>
                </c:pt>
                <c:pt idx="13">
                  <c:v>41828976.88999999</c:v>
                </c:pt>
                <c:pt idx="14">
                  <c:v>39863900.55</c:v>
                </c:pt>
                <c:pt idx="15">
                  <c:v>36629816.0999</c:v>
                </c:pt>
                <c:pt idx="16">
                  <c:v>38196820.0299</c:v>
                </c:pt>
                <c:pt idx="17">
                  <c:v>35740853.3898</c:v>
                </c:pt>
                <c:pt idx="18">
                  <c:v>30188192.229999997</c:v>
                </c:pt>
                <c:pt idx="19">
                  <c:v>34201948.5498</c:v>
                </c:pt>
                <c:pt idx="20">
                  <c:v>32102534.310000002</c:v>
                </c:pt>
                <c:pt idx="21">
                  <c:v>34301618.219900005</c:v>
                </c:pt>
                <c:pt idx="22">
                  <c:v>24566035.490000002</c:v>
                </c:pt>
                <c:pt idx="23">
                  <c:v>21231877.759973913</c:v>
                </c:pt>
                <c:pt idx="24">
                  <c:v>29279820.9999</c:v>
                </c:pt>
                <c:pt idx="25">
                  <c:v>33894141.0199</c:v>
                </c:pt>
                <c:pt idx="26">
                  <c:v>26767468.450000003</c:v>
                </c:pt>
                <c:pt idx="27">
                  <c:v>29380095.339999996</c:v>
                </c:pt>
                <c:pt idx="28">
                  <c:v>31573567.980000004</c:v>
                </c:pt>
                <c:pt idx="29">
                  <c:v>34972779.419999994</c:v>
                </c:pt>
                <c:pt idx="30">
                  <c:v>27948362.5099</c:v>
                </c:pt>
                <c:pt idx="31">
                  <c:v>35865344.56</c:v>
                </c:pt>
              </c:numCache>
            </c:numRef>
          </c:val>
          <c:smooth val="0"/>
        </c:ser>
        <c:ser>
          <c:idx val="1"/>
          <c:order val="1"/>
          <c:tx>
            <c:strRef>
              <c:f>'Total forecast'!$L$3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forecast'!$L$4:$L$55</c:f>
              <c:numCache>
                <c:ptCount val="52"/>
                <c:pt idx="32">
                  <c:v>34874083.19552637</c:v>
                </c:pt>
                <c:pt idx="33">
                  <c:v>35163315.63089884</c:v>
                </c:pt>
                <c:pt idx="34">
                  <c:v>28545755.893048763</c:v>
                </c:pt>
                <c:pt idx="35">
                  <c:v>34749072.69556763</c:v>
                </c:pt>
                <c:pt idx="36">
                  <c:v>35935555.35218305</c:v>
                </c:pt>
                <c:pt idx="37">
                  <c:v>35868063.25450038</c:v>
                </c:pt>
                <c:pt idx="38">
                  <c:v>29009233.33990232</c:v>
                </c:pt>
                <c:pt idx="39">
                  <c:v>35017123.77675783</c:v>
                </c:pt>
                <c:pt idx="40">
                  <c:v>35865545.02546263</c:v>
                </c:pt>
                <c:pt idx="41">
                  <c:v>35969911.94001948</c:v>
                </c:pt>
                <c:pt idx="42">
                  <c:v>29080233.09777607</c:v>
                </c:pt>
                <c:pt idx="43">
                  <c:v>34950695.183757335</c:v>
                </c:pt>
                <c:pt idx="44">
                  <c:v>35949370.3654393</c:v>
                </c:pt>
                <c:pt idx="45">
                  <c:v>35939396.25797717</c:v>
                </c:pt>
                <c:pt idx="46">
                  <c:v>29107683.632591553</c:v>
                </c:pt>
                <c:pt idx="47">
                  <c:v>35041037.048086576</c:v>
                </c:pt>
                <c:pt idx="48">
                  <c:v>35830512.80304419</c:v>
                </c:pt>
                <c:pt idx="49">
                  <c:v>35898182.64217883</c:v>
                </c:pt>
                <c:pt idx="50">
                  <c:v>28989369.51063128</c:v>
                </c:pt>
                <c:pt idx="51">
                  <c:v>34914920.44015201</c:v>
                </c:pt>
              </c:numCache>
            </c:numRef>
          </c:val>
          <c:smooth val="0"/>
        </c:ser>
        <c:marker val="1"/>
        <c:axId val="63228271"/>
        <c:axId val="32183528"/>
      </c:lineChart>
      <c:catAx>
        <c:axId val="632282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32183528"/>
        <c:crosses val="autoZero"/>
        <c:auto val="1"/>
        <c:lblOffset val="100"/>
        <c:tickLblSkip val="2"/>
        <c:noMultiLvlLbl val="0"/>
      </c:catAx>
      <c:valAx>
        <c:axId val="3218352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3228271"/>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Accruals - annual</a:t>
            </a:r>
          </a:p>
        </c:rich>
      </c:tx>
      <c:layout>
        <c:manualLayout>
          <c:xMode val="factor"/>
          <c:yMode val="factor"/>
          <c:x val="-0.001"/>
          <c:y val="-0.00775"/>
        </c:manualLayout>
      </c:layout>
      <c:spPr>
        <a:noFill/>
        <a:ln w="3175">
          <a:noFill/>
        </a:ln>
      </c:spPr>
    </c:title>
    <c:plotArea>
      <c:layout>
        <c:manualLayout>
          <c:xMode val="edge"/>
          <c:yMode val="edge"/>
          <c:x val="0.042"/>
          <c:y val="0.06775"/>
          <c:w val="0.94175"/>
          <c:h val="0.88375"/>
        </c:manualLayout>
      </c:layout>
      <c:barChart>
        <c:barDir val="col"/>
        <c:grouping val="clustered"/>
        <c:varyColors val="0"/>
        <c:ser>
          <c:idx val="0"/>
          <c:order val="0"/>
          <c:tx>
            <c:strRef>
              <c:f>'Total forecast'!$O$21</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forecast'!$O$22:$O$34</c:f>
              <c:numCache>
                <c:ptCount val="13"/>
                <c:pt idx="0">
                  <c:v>-1125073.41</c:v>
                </c:pt>
                <c:pt idx="1">
                  <c:v>6151083.41</c:v>
                </c:pt>
                <c:pt idx="2">
                  <c:v>6088662</c:v>
                </c:pt>
                <c:pt idx="3">
                  <c:v>5921706</c:v>
                </c:pt>
                <c:pt idx="4">
                  <c:v>-11885284.1798</c:v>
                </c:pt>
                <c:pt idx="5">
                  <c:v>-18226831.600326084</c:v>
                </c:pt>
                <c:pt idx="6">
                  <c:v>-5818952.110000001</c:v>
                </c:pt>
                <c:pt idx="7">
                  <c:v>-148631.16000000003</c:v>
                </c:pt>
              </c:numCache>
            </c:numRef>
          </c:val>
        </c:ser>
        <c:ser>
          <c:idx val="1"/>
          <c:order val="1"/>
          <c:tx>
            <c:strRef>
              <c:f>'Total forecast'!$P$21</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forecast'!$P$22:$P$34</c:f>
              <c:numCache>
                <c:ptCount val="13"/>
                <c:pt idx="8">
                  <c:v>617274.3331756316</c:v>
                </c:pt>
                <c:pt idx="9">
                  <c:v>1020900.567266072</c:v>
                </c:pt>
                <c:pt idx="10">
                  <c:v>642066.7953591467</c:v>
                </c:pt>
                <c:pt idx="11">
                  <c:v>578608.8324731499</c:v>
                </c:pt>
                <c:pt idx="12">
                  <c:v>20287.544820966083</c:v>
                </c:pt>
              </c:numCache>
            </c:numRef>
          </c:val>
        </c:ser>
        <c:overlap val="100"/>
        <c:axId val="21216297"/>
        <c:axId val="56728946"/>
      </c:barChart>
      <c:catAx>
        <c:axId val="21216297"/>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6728946"/>
        <c:crosses val="autoZero"/>
        <c:auto val="1"/>
        <c:lblOffset val="100"/>
        <c:tickLblSkip val="1"/>
        <c:noMultiLvlLbl val="0"/>
      </c:catAx>
      <c:valAx>
        <c:axId val="56728946"/>
        <c:scaling>
          <c:orientation val="minMax"/>
        </c:scaling>
        <c:axPos val="l"/>
        <c:title>
          <c:tx>
            <c:rich>
              <a:bodyPr vert="horz" rot="-5400000" anchor="ctr"/>
              <a:lstStyle/>
              <a:p>
                <a:pPr algn="ctr">
                  <a:defRPr/>
                </a:pPr>
                <a:r>
                  <a:rPr lang="en-US" cap="none" sz="1400" b="1" i="0" u="none" baseline="0">
                    <a:solidFill>
                      <a:srgbClr val="000000"/>
                    </a:solidFill>
                  </a:rPr>
                  <a:t>$000</a:t>
                </a:r>
              </a:p>
            </c:rich>
          </c:tx>
          <c:layout>
            <c:manualLayout>
              <c:xMode val="factor"/>
              <c:yMode val="factor"/>
              <c:x val="-0.0002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1216297"/>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Criminal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4"/>
        </c:manualLayout>
      </c:layout>
      <c:barChart>
        <c:barDir val="col"/>
        <c:grouping val="clustered"/>
        <c:varyColors val="0"/>
        <c:ser>
          <c:idx val="0"/>
          <c:order val="0"/>
          <c:tx>
            <c:strRef>
              <c:f>Criminal!$G$3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Criminal!$G$4:$G$16</c:f>
              <c:numCache>
                <c:ptCount val="13"/>
                <c:pt idx="0">
                  <c:v>54654288.730000004</c:v>
                </c:pt>
                <c:pt idx="1">
                  <c:v>71615334.92</c:v>
                </c:pt>
                <c:pt idx="2">
                  <c:v>77741869.83</c:v>
                </c:pt>
                <c:pt idx="3">
                  <c:v>72959096.5</c:v>
                </c:pt>
                <c:pt idx="4">
                  <c:v>55951571.4101</c:v>
                </c:pt>
                <c:pt idx="5">
                  <c:v>44982944.22</c:v>
                </c:pt>
                <c:pt idx="6">
                  <c:v>47614216.04</c:v>
                </c:pt>
                <c:pt idx="7">
                  <c:v>58044884.760000005</c:v>
                </c:pt>
              </c:numCache>
            </c:numRef>
          </c:val>
        </c:ser>
        <c:ser>
          <c:idx val="1"/>
          <c:order val="1"/>
          <c:tx>
            <c:strRef>
              <c:f>Criminal!$H$3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Criminal!$H$4:$H$16</c:f>
              <c:numCache>
                <c:ptCount val="13"/>
                <c:pt idx="8">
                  <c:v>59225924.23948759</c:v>
                </c:pt>
                <c:pt idx="9">
                  <c:v>62678733.34364201</c:v>
                </c:pt>
                <c:pt idx="10">
                  <c:v>64067365.26846466</c:v>
                </c:pt>
                <c:pt idx="11">
                  <c:v>65682125.68252356</c:v>
                </c:pt>
                <c:pt idx="12">
                  <c:v>65152988.314240515</c:v>
                </c:pt>
              </c:numCache>
            </c:numRef>
          </c:val>
        </c:ser>
        <c:overlap val="100"/>
        <c:axId val="40798467"/>
        <c:axId val="31641884"/>
      </c:barChart>
      <c:catAx>
        <c:axId val="407984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1641884"/>
        <c:crosses val="autoZero"/>
        <c:auto val="1"/>
        <c:lblOffset val="100"/>
        <c:tickLblSkip val="1"/>
        <c:noMultiLvlLbl val="0"/>
      </c:catAx>
      <c:valAx>
        <c:axId val="3164188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0798467"/>
        <c:crossesAt val="1"/>
        <c:crossBetween val="between"/>
        <c:dispUnits/>
      </c:valAx>
      <c:spPr>
        <a:solidFill>
          <a:srgbClr val="FFFFFF"/>
        </a:solidFill>
        <a:ln w="3175">
          <a:noFill/>
        </a:ln>
      </c:spPr>
    </c:plotArea>
    <c:legend>
      <c:legendPos val="b"/>
      <c:layout>
        <c:manualLayout>
          <c:xMode val="edge"/>
          <c:yMode val="edge"/>
          <c:x val="0.402"/>
          <c:y val="0.955"/>
          <c:w val="0.19375"/>
          <c:h val="0.04025"/>
        </c:manualLayout>
      </c:layout>
      <c:overlay val="0"/>
      <c:spPr>
        <a:noFill/>
        <a:ln w="3175">
          <a:noFill/>
        </a:ln>
      </c:spPr>
      <c:txPr>
        <a:bodyPr vert="horz" rot="0"/>
        <a:lstStyle/>
        <a:p>
          <a:pPr>
            <a:defRPr lang="en-US" cap="none" sz="1285"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2"/>
          <c:w val="0.982"/>
          <c:h val="0.9455"/>
        </c:manualLayout>
      </c:layout>
      <c:lineChart>
        <c:grouping val="standard"/>
        <c:varyColors val="0"/>
        <c:ser>
          <c:idx val="0"/>
          <c:order val="0"/>
          <c:tx>
            <c:strRef>
              <c:f>Criminal!$C$3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Criminal!$C$4:$C$55</c:f>
              <c:numCache>
                <c:ptCount val="52"/>
                <c:pt idx="0">
                  <c:v>14360708.09</c:v>
                </c:pt>
                <c:pt idx="1">
                  <c:v>14374318.39</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22945170.24</c:v>
                </c:pt>
                <c:pt idx="12">
                  <c:v>18876302.48</c:v>
                </c:pt>
                <c:pt idx="13">
                  <c:v>19906831.689999998</c:v>
                </c:pt>
                <c:pt idx="14">
                  <c:v>17543075.92</c:v>
                </c:pt>
                <c:pt idx="15">
                  <c:v>16632886.41</c:v>
                </c:pt>
                <c:pt idx="16">
                  <c:v>16266017.0201</c:v>
                </c:pt>
                <c:pt idx="17">
                  <c:v>15153677.280000001</c:v>
                </c:pt>
                <c:pt idx="18">
                  <c:v>13788121.64</c:v>
                </c:pt>
                <c:pt idx="19">
                  <c:v>10743755.47</c:v>
                </c:pt>
                <c:pt idx="20">
                  <c:v>13750320.129999999</c:v>
                </c:pt>
                <c:pt idx="21">
                  <c:v>14199833.04</c:v>
                </c:pt>
                <c:pt idx="22">
                  <c:v>9828201.2</c:v>
                </c:pt>
                <c:pt idx="23">
                  <c:v>7204589.850000001</c:v>
                </c:pt>
                <c:pt idx="24">
                  <c:v>11153730.530000001</c:v>
                </c:pt>
                <c:pt idx="25">
                  <c:v>13778214.84</c:v>
                </c:pt>
                <c:pt idx="26">
                  <c:v>11148116.05</c:v>
                </c:pt>
                <c:pt idx="27">
                  <c:v>11534154.62</c:v>
                </c:pt>
                <c:pt idx="28">
                  <c:v>14034520.620000001</c:v>
                </c:pt>
                <c:pt idx="29">
                  <c:v>15017774.23</c:v>
                </c:pt>
                <c:pt idx="30">
                  <c:v>12506033.350000001</c:v>
                </c:pt>
                <c:pt idx="31">
                  <c:v>16486556.56</c:v>
                </c:pt>
              </c:numCache>
            </c:numRef>
          </c:val>
          <c:smooth val="0"/>
        </c:ser>
        <c:ser>
          <c:idx val="1"/>
          <c:order val="1"/>
          <c:tx>
            <c:strRef>
              <c:f>Criminal!$D$3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Criminal!$D$4:$D$55</c:f>
              <c:numCach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c:v>
                </c:pt>
                <c:pt idx="47">
                  <c:v>17036887.87135589</c:v>
                </c:pt>
                <c:pt idx="48">
                  <c:v>17106530.62716013</c:v>
                </c:pt>
                <c:pt idx="49">
                  <c:v>17706921.455160126</c:v>
                </c:pt>
                <c:pt idx="50">
                  <c:v>13459043.427360129</c:v>
                </c:pt>
                <c:pt idx="51">
                  <c:v>16880492.80456013</c:v>
                </c:pt>
              </c:numCache>
            </c:numRef>
          </c:val>
          <c:smooth val="0"/>
        </c:ser>
        <c:marker val="1"/>
        <c:axId val="16341501"/>
        <c:axId val="12855782"/>
      </c:lineChart>
      <c:catAx>
        <c:axId val="163415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12855782"/>
        <c:crosses val="autoZero"/>
        <c:auto val="1"/>
        <c:lblOffset val="100"/>
        <c:tickLblSkip val="2"/>
        <c:noMultiLvlLbl val="0"/>
      </c:catAx>
      <c:valAx>
        <c:axId val="128557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6341501"/>
        <c:crossesAt val="1"/>
        <c:crossBetween val="between"/>
        <c:dispUnits/>
      </c:valAx>
      <c:spPr>
        <a:solidFill>
          <a:srgbClr val="FFFFFF"/>
        </a:solidFill>
        <a:ln w="3175">
          <a:noFill/>
        </a:ln>
      </c:spPr>
    </c:plotArea>
    <c:legend>
      <c:legendPos val="b"/>
      <c:layout>
        <c:manualLayout>
          <c:xMode val="edge"/>
          <c:yMode val="edge"/>
          <c:x val="0.395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Family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Family!$G$3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Family!$G$4:$G$16</c:f>
              <c:numCache>
                <c:ptCount val="13"/>
                <c:pt idx="0">
                  <c:v>29624810.630000003</c:v>
                </c:pt>
                <c:pt idx="1">
                  <c:v>39640278.88</c:v>
                </c:pt>
                <c:pt idx="2">
                  <c:v>54719311.830000006</c:v>
                </c:pt>
                <c:pt idx="3">
                  <c:v>53140621.129999995</c:v>
                </c:pt>
                <c:pt idx="4">
                  <c:v>53235967.4401</c:v>
                </c:pt>
                <c:pt idx="5">
                  <c:v>41955067.800000004</c:v>
                </c:pt>
                <c:pt idx="6">
                  <c:v>43256366.61</c:v>
                </c:pt>
                <c:pt idx="7">
                  <c:v>42906771.59</c:v>
                </c:pt>
              </c:numCache>
            </c:numRef>
          </c:val>
        </c:ser>
        <c:ser>
          <c:idx val="1"/>
          <c:order val="1"/>
          <c:tx>
            <c:strRef>
              <c:f>Family!$H$3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Family!$H$4:$H$16</c:f>
              <c:numCache>
                <c:ptCount val="13"/>
                <c:pt idx="8">
                  <c:v>44152494.89000075</c:v>
                </c:pt>
                <c:pt idx="9">
                  <c:v>44318955.9157761</c:v>
                </c:pt>
                <c:pt idx="10">
                  <c:v>44250851.488544054</c:v>
                </c:pt>
                <c:pt idx="11">
                  <c:v>44283615.14448843</c:v>
                </c:pt>
                <c:pt idx="12">
                  <c:v>44258727.9993691</c:v>
                </c:pt>
              </c:numCache>
            </c:numRef>
          </c:val>
        </c:ser>
        <c:overlap val="100"/>
        <c:axId val="48593175"/>
        <c:axId val="34685392"/>
      </c:barChart>
      <c:catAx>
        <c:axId val="485931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4685392"/>
        <c:crosses val="autoZero"/>
        <c:auto val="1"/>
        <c:lblOffset val="100"/>
        <c:tickLblSkip val="1"/>
        <c:noMultiLvlLbl val="0"/>
      </c:catAx>
      <c:valAx>
        <c:axId val="3468539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8593175"/>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2"/>
          <c:w val="0.947"/>
          <c:h val="0.9455"/>
        </c:manualLayout>
      </c:layout>
      <c:lineChart>
        <c:grouping val="standard"/>
        <c:varyColors val="0"/>
        <c:ser>
          <c:idx val="0"/>
          <c:order val="0"/>
          <c:tx>
            <c:strRef>
              <c:f>Family!$C$3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Family!$C$4:$C$55</c:f>
              <c:numCache>
                <c:ptCount val="52"/>
                <c:pt idx="0">
                  <c:v>6984186.160000002</c:v>
                </c:pt>
                <c:pt idx="1">
                  <c:v>7473282.16</c:v>
                </c:pt>
                <c:pt idx="2">
                  <c:v>6413737.43</c:v>
                </c:pt>
                <c:pt idx="3">
                  <c:v>8753604.88</c:v>
                </c:pt>
                <c:pt idx="4">
                  <c:v>8985630.16</c:v>
                </c:pt>
                <c:pt idx="5">
                  <c:v>10206972.91</c:v>
                </c:pt>
                <c:pt idx="6">
                  <c:v>8794582.209999999</c:v>
                </c:pt>
                <c:pt idx="7">
                  <c:v>11653093.6</c:v>
                </c:pt>
                <c:pt idx="8">
                  <c:v>12581191.170000002</c:v>
                </c:pt>
                <c:pt idx="9">
                  <c:v>12596648.98</c:v>
                </c:pt>
                <c:pt idx="10">
                  <c:v>12107463.58</c:v>
                </c:pt>
                <c:pt idx="11">
                  <c:v>17434008.1</c:v>
                </c:pt>
                <c:pt idx="12">
                  <c:v>13979840.849999998</c:v>
                </c:pt>
                <c:pt idx="13">
                  <c:v>13604068.329999998</c:v>
                </c:pt>
                <c:pt idx="14">
                  <c:v>13469689.889999999</c:v>
                </c:pt>
                <c:pt idx="15">
                  <c:v>12087022.060000002</c:v>
                </c:pt>
                <c:pt idx="16">
                  <c:v>13461836.1001</c:v>
                </c:pt>
                <c:pt idx="17">
                  <c:v>13570095.559999999</c:v>
                </c:pt>
                <c:pt idx="18">
                  <c:v>10396516.99</c:v>
                </c:pt>
                <c:pt idx="19">
                  <c:v>15807518.79</c:v>
                </c:pt>
                <c:pt idx="20">
                  <c:v>11372074.670000002</c:v>
                </c:pt>
                <c:pt idx="21">
                  <c:v>11967716.850000001</c:v>
                </c:pt>
                <c:pt idx="22">
                  <c:v>8930008.620000001</c:v>
                </c:pt>
                <c:pt idx="23">
                  <c:v>9685267.66</c:v>
                </c:pt>
                <c:pt idx="24">
                  <c:v>11411952.85</c:v>
                </c:pt>
                <c:pt idx="25">
                  <c:v>12283561.2</c:v>
                </c:pt>
                <c:pt idx="26">
                  <c:v>9268217.459999999</c:v>
                </c:pt>
                <c:pt idx="27">
                  <c:v>10292635.100000001</c:v>
                </c:pt>
                <c:pt idx="28">
                  <c:v>10213950.13</c:v>
                </c:pt>
                <c:pt idx="29">
                  <c:v>11505471.34</c:v>
                </c:pt>
                <c:pt idx="30">
                  <c:v>9090259.73</c:v>
                </c:pt>
                <c:pt idx="31">
                  <c:v>12097090.39</c:v>
                </c:pt>
              </c:numCache>
            </c:numRef>
          </c:val>
          <c:smooth val="0"/>
        </c:ser>
        <c:ser>
          <c:idx val="1"/>
          <c:order val="1"/>
          <c:tx>
            <c:strRef>
              <c:f>Family!$D$3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Family!$D$4:$D$55</c:f>
              <c:numCache>
                <c:ptCount val="52"/>
                <c:pt idx="32">
                  <c:v>11873053.18227519</c:v>
                </c:pt>
                <c:pt idx="33">
                  <c:v>10862405.933175188</c:v>
                </c:pt>
                <c:pt idx="34">
                  <c:v>9847309.031375188</c:v>
                </c:pt>
                <c:pt idx="35">
                  <c:v>11569726.743175188</c:v>
                </c:pt>
                <c:pt idx="36">
                  <c:v>12068610.172869023</c:v>
                </c:pt>
                <c:pt idx="37">
                  <c:v>10807000.706369024</c:v>
                </c:pt>
                <c:pt idx="38">
                  <c:v>9878606.772669023</c:v>
                </c:pt>
                <c:pt idx="39">
                  <c:v>11564738.263869023</c:v>
                </c:pt>
                <c:pt idx="40">
                  <c:v>12014042.711736014</c:v>
                </c:pt>
                <c:pt idx="41">
                  <c:v>10850829.405936014</c:v>
                </c:pt>
                <c:pt idx="42">
                  <c:v>9838575.432436014</c:v>
                </c:pt>
                <c:pt idx="43">
                  <c:v>11547403.938436015</c:v>
                </c:pt>
                <c:pt idx="44">
                  <c:v>12059400.911397107</c:v>
                </c:pt>
                <c:pt idx="45">
                  <c:v>10798409.510197107</c:v>
                </c:pt>
                <c:pt idx="46">
                  <c:v>9867957.798597109</c:v>
                </c:pt>
                <c:pt idx="47">
                  <c:v>11557846.924297107</c:v>
                </c:pt>
                <c:pt idx="48">
                  <c:v>12020744.381817276</c:v>
                </c:pt>
                <c:pt idx="49">
                  <c:v>10842447.440117277</c:v>
                </c:pt>
                <c:pt idx="50">
                  <c:v>9843411.829217277</c:v>
                </c:pt>
                <c:pt idx="51">
                  <c:v>11552124.348217275</c:v>
                </c:pt>
              </c:numCache>
            </c:numRef>
          </c:val>
          <c:smooth val="0"/>
        </c:ser>
        <c:marker val="1"/>
        <c:axId val="43733073"/>
        <c:axId val="58053338"/>
      </c:lineChart>
      <c:catAx>
        <c:axId val="437330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8053338"/>
        <c:crosses val="autoZero"/>
        <c:auto val="1"/>
        <c:lblOffset val="100"/>
        <c:tickLblSkip val="2"/>
        <c:noMultiLvlLbl val="0"/>
      </c:catAx>
      <c:valAx>
        <c:axId val="5805333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3733073"/>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Civil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Civil!$G$3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Civil!$G$4:$G$16</c:f>
              <c:numCache>
                <c:ptCount val="13"/>
                <c:pt idx="0">
                  <c:v>6774929.170000001</c:v>
                </c:pt>
                <c:pt idx="1">
                  <c:v>6611001.289999999</c:v>
                </c:pt>
                <c:pt idx="2">
                  <c:v>7663900.220000001</c:v>
                </c:pt>
                <c:pt idx="3">
                  <c:v>6994604.38</c:v>
                </c:pt>
                <c:pt idx="4">
                  <c:v>6167220.819999998</c:v>
                </c:pt>
                <c:pt idx="5">
                  <c:v>6168983.97</c:v>
                </c:pt>
                <c:pt idx="6">
                  <c:v>6356324.989999999</c:v>
                </c:pt>
                <c:pt idx="7">
                  <c:v>5404373.01</c:v>
                </c:pt>
              </c:numCache>
            </c:numRef>
          </c:val>
        </c:ser>
        <c:ser>
          <c:idx val="1"/>
          <c:order val="1"/>
          <c:tx>
            <c:strRef>
              <c:f>Civil!$H$3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Civil!$H$4:$H$16</c:f>
              <c:numCache>
                <c:ptCount val="13"/>
                <c:pt idx="8">
                  <c:v>5578931.088187282</c:v>
                </c:pt>
                <c:pt idx="9">
                  <c:v>5438521.438347958</c:v>
                </c:pt>
                <c:pt idx="10">
                  <c:v>5664082.10355043</c:v>
                </c:pt>
                <c:pt idx="11">
                  <c:v>5532110.148561155</c:v>
                </c:pt>
                <c:pt idx="12">
                  <c:v>5599897.749711348</c:v>
                </c:pt>
              </c:numCache>
            </c:numRef>
          </c:val>
        </c:ser>
        <c:overlap val="100"/>
        <c:axId val="52717995"/>
        <c:axId val="4699908"/>
      </c:barChart>
      <c:catAx>
        <c:axId val="527179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699908"/>
        <c:crosses val="autoZero"/>
        <c:auto val="1"/>
        <c:lblOffset val="100"/>
        <c:tickLblSkip val="1"/>
        <c:noMultiLvlLbl val="0"/>
      </c:catAx>
      <c:valAx>
        <c:axId val="469990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2717995"/>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47625</xdr:rowOff>
    </xdr:from>
    <xdr:to>
      <xdr:col>14</xdr:col>
      <xdr:colOff>466725</xdr:colOff>
      <xdr:row>29</xdr:row>
      <xdr:rowOff>161925</xdr:rowOff>
    </xdr:to>
    <xdr:sp>
      <xdr:nvSpPr>
        <xdr:cNvPr id="1" name="TextBox 1"/>
        <xdr:cNvSpPr txBox="1">
          <a:spLocks noChangeArrowheads="1"/>
        </xdr:cNvSpPr>
      </xdr:nvSpPr>
      <xdr:spPr>
        <a:xfrm>
          <a:off x="428625" y="228600"/>
          <a:ext cx="9639300" cy="518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333399"/>
              </a:solidFill>
              <a:latin typeface="Calibri"/>
              <a:ea typeface="Calibri"/>
              <a:cs typeface="Calibri"/>
            </a:rPr>
            <a:t>Justice Sector Forecast</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Legal</a:t>
          </a:r>
          <a:r>
            <a:rPr lang="en-US" cap="none" sz="1100" b="0" i="0" u="none" baseline="0">
              <a:solidFill>
                <a:srgbClr val="333399"/>
              </a:solidFill>
              <a:latin typeface="Calibri"/>
              <a:ea typeface="Calibri"/>
              <a:cs typeface="Calibri"/>
            </a:rPr>
            <a:t> Aid </a:t>
          </a:r>
          <a:r>
            <a:rPr lang="en-US" cap="none" sz="1100" b="0" i="0" u="none" baseline="0">
              <a:solidFill>
                <a:srgbClr val="333399"/>
              </a:solidFill>
              <a:latin typeface="Calibri"/>
              <a:ea typeface="Calibri"/>
              <a:cs typeface="Calibri"/>
            </a:rPr>
            <a:t>Forecast 2015-2020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 forecast was also required to estimate additional spending in the three main jurisdictions.  This included an estimate for the gradual introduction of the Family Legal Advice Scheme, as well as estimates of additional expenditure based on the review of Family and Civil fees.  While some of this expenditure was already being incurred at the time of the forecast, the new fees had been in place for too short a time to establish trends usable in the basic forecast.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also included a preliminary estimate of additional expenditure arising from what was, at the time, the yet-to-be-completed review of Criminal fees.  This was not done to pre-empt the review in any way, but merely to provide a reasonable estimate of potential additional expenditure for future fiscal planning.  Our estimate was based on the completed reviews for the Family and Civil jurisdictions. The Criminal fee review has now been completed (although its recommendations have not yet been formally adopted), and its estimated expenditure to is slightly different from ours.  The difference is less than the uncertainties implicit in making the forecast, so we have not changed our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estimates of additional expenditure were produced in a similar way to the handling of accruals in that an annual estimate was made, which was then split into twelve equal amounts, one for each month.  These estimates were then added to the basic forecast, providing an updated value for use in calculating accruals.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xdr:row>
      <xdr:rowOff>19050</xdr:rowOff>
    </xdr:from>
    <xdr:to>
      <xdr:col>12</xdr:col>
      <xdr:colOff>152400</xdr:colOff>
      <xdr:row>43</xdr:row>
      <xdr:rowOff>123825</xdr:rowOff>
    </xdr:to>
    <xdr:graphicFrame>
      <xdr:nvGraphicFramePr>
        <xdr:cNvPr id="1" name="Chart 2"/>
        <xdr:cNvGraphicFramePr/>
      </xdr:nvGraphicFramePr>
      <xdr:xfrm>
        <a:off x="266700" y="2914650"/>
        <a:ext cx="809625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0.025</cdr:y>
    </cdr:from>
    <cdr:to>
      <cdr:x>0.63275</cdr:x>
      <cdr:y>0.0325</cdr:y>
    </cdr:to>
    <cdr:sp fLocksText="0">
      <cdr:nvSpPr>
        <cdr:cNvPr id="1" name="TextBox 1"/>
        <cdr:cNvSpPr txBox="1">
          <a:spLocks noChangeArrowheads="1"/>
        </cdr:cNvSpPr>
      </cdr:nvSpPr>
      <cdr:spPr>
        <a:xfrm flipV="1">
          <a:off x="5886450" y="152400"/>
          <a:ext cx="47625" cy="476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3:K33"/>
  <sheetViews>
    <sheetView tabSelected="1" zoomScalePageLayoutView="0" workbookViewId="0" topLeftCell="A1">
      <selection activeCell="K34" sqref="K34"/>
    </sheetView>
  </sheetViews>
  <sheetFormatPr defaultColWidth="9.00390625" defaultRowHeight="14.25"/>
  <sheetData>
    <row r="33" ht="14.25">
      <c r="K33" s="17" t="s">
        <v>150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P26" sqref="P26"/>
    </sheetView>
  </sheetViews>
  <sheetFormatPr defaultColWidth="9.00390625" defaultRowHeight="14.25"/>
  <cols>
    <col min="1" max="1" width="8.75390625" style="2" customWidth="1"/>
    <col min="18" max="18" width="9.50390625" style="0" customWidth="1"/>
    <col min="19" max="19" width="10.125" style="0" customWidth="1"/>
    <col min="20" max="20" width="12.875" style="0" bestFit="1" customWidth="1"/>
  </cols>
  <sheetData>
    <row r="1" spans="2:13" ht="14.25">
      <c r="B1" s="35" t="s">
        <v>12</v>
      </c>
      <c r="C1" s="35"/>
      <c r="D1" s="35" t="s">
        <v>15</v>
      </c>
      <c r="E1" s="35"/>
      <c r="F1" s="35" t="s">
        <v>16</v>
      </c>
      <c r="G1" s="35"/>
      <c r="H1" s="35" t="s">
        <v>19</v>
      </c>
      <c r="I1" s="35"/>
      <c r="J1" s="35" t="s">
        <v>17</v>
      </c>
      <c r="K1" s="35"/>
      <c r="L1" s="35" t="s">
        <v>20</v>
      </c>
      <c r="M1" s="35"/>
    </row>
    <row r="2" spans="1:13" ht="14.25">
      <c r="A2" s="3" t="s">
        <v>11</v>
      </c>
      <c r="B2" t="s">
        <v>13</v>
      </c>
      <c r="C2" t="s">
        <v>14</v>
      </c>
      <c r="D2" t="s">
        <v>13</v>
      </c>
      <c r="E2" t="s">
        <v>14</v>
      </c>
      <c r="F2" t="s">
        <v>13</v>
      </c>
      <c r="G2" t="s">
        <v>14</v>
      </c>
      <c r="H2" t="s">
        <v>13</v>
      </c>
      <c r="I2" t="s">
        <v>14</v>
      </c>
      <c r="J2" t="s">
        <v>13</v>
      </c>
      <c r="K2" t="s">
        <v>18</v>
      </c>
      <c r="L2" t="s">
        <v>13</v>
      </c>
      <c r="M2" t="s">
        <v>18</v>
      </c>
    </row>
    <row r="3" spans="1:13" ht="14.25">
      <c r="A3" s="4" t="s">
        <v>0</v>
      </c>
      <c r="B3" s="31">
        <v>54654288.730000004</v>
      </c>
      <c r="C3" s="17"/>
      <c r="D3" s="31">
        <v>29624810.630000003</v>
      </c>
      <c r="E3" s="17"/>
      <c r="F3" s="31">
        <v>6774929.170000001</v>
      </c>
      <c r="G3" s="17"/>
      <c r="H3" s="31">
        <v>12100372.37</v>
      </c>
      <c r="I3" s="17"/>
      <c r="J3" s="31">
        <v>8463849.1398</v>
      </c>
      <c r="K3" s="17"/>
      <c r="L3" s="31">
        <v>497841.11980000004</v>
      </c>
      <c r="M3" s="17"/>
    </row>
    <row r="4" spans="1:13" ht="14.25">
      <c r="A4" s="4" t="s">
        <v>1</v>
      </c>
      <c r="B4" s="31">
        <v>71615334.92</v>
      </c>
      <c r="C4" s="17"/>
      <c r="D4" s="31">
        <v>39640278.88</v>
      </c>
      <c r="E4" s="17"/>
      <c r="F4" s="31">
        <v>6611001.289999999</v>
      </c>
      <c r="G4" s="17"/>
      <c r="H4" s="31">
        <v>11665932.34</v>
      </c>
      <c r="I4" s="17"/>
      <c r="J4" s="31">
        <v>10458468.57</v>
      </c>
      <c r="K4" s="17"/>
      <c r="L4" s="31">
        <v>539089.1899</v>
      </c>
      <c r="M4" s="17"/>
    </row>
    <row r="5" spans="1:13" ht="14.25">
      <c r="A5" s="4" t="s">
        <v>2</v>
      </c>
      <c r="B5" s="31">
        <v>77741869.83</v>
      </c>
      <c r="C5" s="17"/>
      <c r="D5" s="31">
        <v>54719311.830000006</v>
      </c>
      <c r="E5" s="17"/>
      <c r="F5" s="31">
        <v>7663900.220000001</v>
      </c>
      <c r="G5" s="17"/>
      <c r="H5" s="31">
        <v>16745550.35</v>
      </c>
      <c r="I5" s="17"/>
      <c r="J5" s="31">
        <v>10555135.790000001</v>
      </c>
      <c r="K5" s="17"/>
      <c r="L5" s="31">
        <v>548202.3398</v>
      </c>
      <c r="M5" s="17"/>
    </row>
    <row r="6" spans="1:13" ht="14.25">
      <c r="A6" s="4" t="s">
        <v>3</v>
      </c>
      <c r="B6" s="31">
        <v>72959096.5</v>
      </c>
      <c r="C6" s="17"/>
      <c r="D6" s="31">
        <v>53140621.129999995</v>
      </c>
      <c r="E6" s="17"/>
      <c r="F6" s="31">
        <v>6994604.38</v>
      </c>
      <c r="G6" s="17"/>
      <c r="H6" s="31">
        <v>16228623.249899998</v>
      </c>
      <c r="I6" s="17"/>
      <c r="J6" s="31">
        <v>10348747.3099</v>
      </c>
      <c r="K6" s="17"/>
      <c r="L6" s="31">
        <v>547839.5900000001</v>
      </c>
      <c r="M6" s="17"/>
    </row>
    <row r="7" spans="1:13" ht="14.25">
      <c r="A7" s="4" t="s">
        <v>4</v>
      </c>
      <c r="B7" s="31">
        <v>55951571.4101</v>
      </c>
      <c r="C7" s="17"/>
      <c r="D7" s="31">
        <v>53235967.4401</v>
      </c>
      <c r="E7" s="17"/>
      <c r="F7" s="31">
        <v>6167220.819999998</v>
      </c>
      <c r="G7" s="17"/>
      <c r="H7" s="31">
        <v>11532313.8099</v>
      </c>
      <c r="I7" s="17"/>
      <c r="J7" s="31">
        <v>9858389.649600001</v>
      </c>
      <c r="K7" s="17"/>
      <c r="L7" s="31">
        <v>472376.2498</v>
      </c>
      <c r="M7" s="17"/>
    </row>
    <row r="8" spans="1:13" ht="14.25">
      <c r="A8" s="4" t="s">
        <v>5</v>
      </c>
      <c r="B8" s="31">
        <v>44982944.22</v>
      </c>
      <c r="C8" s="17"/>
      <c r="D8" s="31">
        <v>41955067.800000004</v>
      </c>
      <c r="E8" s="17"/>
      <c r="F8" s="31">
        <v>6168983.97</v>
      </c>
      <c r="G8" s="17"/>
      <c r="H8" s="31">
        <v>13338941.9503</v>
      </c>
      <c r="I8" s="17"/>
      <c r="J8" s="31">
        <v>9511011.8299</v>
      </c>
      <c r="K8" s="17"/>
      <c r="L8" s="31">
        <v>422067.61</v>
      </c>
      <c r="M8" s="17"/>
    </row>
    <row r="9" spans="1:13" ht="14.25">
      <c r="A9" s="4" t="s">
        <v>6</v>
      </c>
      <c r="B9" s="31">
        <v>47614216.04</v>
      </c>
      <c r="C9" s="17"/>
      <c r="D9" s="31">
        <v>43437491.43</v>
      </c>
      <c r="E9" s="17"/>
      <c r="F9" s="31">
        <v>6356324.989999999</v>
      </c>
      <c r="G9" s="17"/>
      <c r="H9" s="31">
        <v>12503121.94</v>
      </c>
      <c r="I9" s="17"/>
      <c r="J9" s="31">
        <v>9190441.25</v>
      </c>
      <c r="K9" s="17"/>
      <c r="L9" s="31">
        <v>401054.9798</v>
      </c>
      <c r="M9" s="17"/>
    </row>
    <row r="10" spans="1:13" ht="14.25">
      <c r="A10" s="4" t="s">
        <v>7</v>
      </c>
      <c r="B10" s="31">
        <v>58044884.760000005</v>
      </c>
      <c r="C10" s="31"/>
      <c r="D10" s="31">
        <v>42906771.59</v>
      </c>
      <c r="E10" s="31"/>
      <c r="F10" s="31">
        <v>5404373.01</v>
      </c>
      <c r="G10" s="31"/>
      <c r="H10" s="31">
        <v>13824074.799999999</v>
      </c>
      <c r="I10" s="31"/>
      <c r="J10" s="31">
        <v>9728653.0799</v>
      </c>
      <c r="K10" s="31"/>
      <c r="L10" s="31">
        <v>396363.28</v>
      </c>
      <c r="M10" s="31"/>
    </row>
    <row r="11" spans="1:13" ht="14.25">
      <c r="A11" s="4" t="s">
        <v>8</v>
      </c>
      <c r="B11" s="17"/>
      <c r="C11" s="31">
        <v>59225924.23948759</v>
      </c>
      <c r="D11" s="17"/>
      <c r="E11" s="31">
        <v>44152494.89000075</v>
      </c>
      <c r="F11" s="17"/>
      <c r="G11" s="31">
        <v>5578931.088187282</v>
      </c>
      <c r="H11" s="17"/>
      <c r="I11" s="31">
        <v>12998721.799900003</v>
      </c>
      <c r="J11" s="17"/>
      <c r="K11" s="31">
        <v>10104236.15510694</v>
      </c>
      <c r="L11" s="17"/>
      <c r="M11" s="31">
        <v>391632.2923590473</v>
      </c>
    </row>
    <row r="12" spans="1:13" ht="14.25">
      <c r="A12" s="4" t="s">
        <v>9</v>
      </c>
      <c r="B12" s="17"/>
      <c r="C12" s="31">
        <v>60517020.691036865</v>
      </c>
      <c r="D12" s="17"/>
      <c r="E12" s="31">
        <v>44318955.9157761</v>
      </c>
      <c r="F12" s="17"/>
      <c r="G12" s="31">
        <v>5438521.438347958</v>
      </c>
      <c r="H12" s="17"/>
      <c r="I12" s="31">
        <v>11852402.738347612</v>
      </c>
      <c r="J12" s="17"/>
      <c r="K12" s="31">
        <v>10264025.685560241</v>
      </c>
      <c r="L12" s="17"/>
      <c r="M12" s="31">
        <v>397049.6516696732</v>
      </c>
    </row>
    <row r="13" spans="1:13" ht="14.25">
      <c r="A13" s="4" t="s">
        <v>10</v>
      </c>
      <c r="B13" s="17"/>
      <c r="C13" s="31">
        <v>60254631.283404306</v>
      </c>
      <c r="D13" s="17"/>
      <c r="E13" s="31">
        <v>44250851.488544054</v>
      </c>
      <c r="F13" s="17"/>
      <c r="G13" s="31">
        <v>5664082.10355043</v>
      </c>
      <c r="H13" s="17"/>
      <c r="I13" s="31">
        <v>10346559.112071391</v>
      </c>
      <c r="J13" s="17"/>
      <c r="K13" s="31">
        <v>10264025.685560241</v>
      </c>
      <c r="L13" s="17"/>
      <c r="M13" s="31">
        <v>393214.6388247361</v>
      </c>
    </row>
    <row r="14" spans="1:13" ht="14.25">
      <c r="A14" s="5" t="s">
        <v>26</v>
      </c>
      <c r="B14" s="17"/>
      <c r="C14" s="31">
        <v>60164452.64967241</v>
      </c>
      <c r="D14" s="17"/>
      <c r="E14" s="31">
        <v>44283615.14448843</v>
      </c>
      <c r="F14" s="17"/>
      <c r="G14" s="31">
        <v>5532110.148561155</v>
      </c>
      <c r="H14" s="17"/>
      <c r="I14" s="31">
        <v>8999884.905582262</v>
      </c>
      <c r="J14" s="17"/>
      <c r="K14" s="31">
        <v>10264025.685560241</v>
      </c>
      <c r="L14" s="17"/>
      <c r="M14" s="31">
        <v>395438.78737894644</v>
      </c>
    </row>
    <row r="15" spans="1:13" s="17" customFormat="1" ht="14.25">
      <c r="A15" s="5" t="s">
        <v>148</v>
      </c>
      <c r="C15" s="31">
        <v>60231821.92796041</v>
      </c>
      <c r="E15" s="31">
        <v>44258727.9993691</v>
      </c>
      <c r="G15" s="31">
        <v>5599897.749711348</v>
      </c>
      <c r="I15" s="31">
        <v>9082742.901670668</v>
      </c>
      <c r="K15" s="31">
        <v>10264025.685560241</v>
      </c>
      <c r="M15" s="31">
        <v>394315.79545444396</v>
      </c>
    </row>
  </sheetData>
  <sheetProtection/>
  <mergeCells count="6">
    <mergeCell ref="B1:C1"/>
    <mergeCell ref="D1:E1"/>
    <mergeCell ref="F1:G1"/>
    <mergeCell ref="H1:I1"/>
    <mergeCell ref="J1:K1"/>
    <mergeCell ref="L1:M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O85"/>
  <sheetViews>
    <sheetView showGridLines="0" zoomScalePageLayoutView="0" workbookViewId="0" topLeftCell="A28">
      <selection activeCell="P26" sqref="P26"/>
    </sheetView>
  </sheetViews>
  <sheetFormatPr defaultColWidth="9.00390625" defaultRowHeight="14.25"/>
  <cols>
    <col min="2" max="2" width="40.50390625" style="8" bestFit="1" customWidth="1"/>
    <col min="3" max="3" width="10.875" style="9" bestFit="1" customWidth="1"/>
    <col min="4" max="5" width="9.875" style="9" bestFit="1" customWidth="1"/>
    <col min="6" max="6" width="11.50390625" style="9" bestFit="1" customWidth="1"/>
    <col min="7" max="7" width="9.875" style="9" bestFit="1" customWidth="1"/>
    <col min="8" max="8" width="11.00390625" style="9" bestFit="1" customWidth="1"/>
    <col min="9" max="9" width="10.875" style="9" bestFit="1" customWidth="1"/>
    <col min="10" max="10" width="9.00390625" style="9" bestFit="1" customWidth="1"/>
    <col min="11" max="11" width="9.75390625" style="9" bestFit="1" customWidth="1"/>
    <col min="12" max="14" width="9.875" style="9" bestFit="1" customWidth="1"/>
    <col min="15" max="15" width="10.125" style="9" bestFit="1" customWidth="1"/>
    <col min="16" max="16" width="9.875" style="0" bestFit="1" customWidth="1"/>
  </cols>
  <sheetData>
    <row r="1" s="7" customFormat="1" ht="15.75">
      <c r="B1" s="7" t="s">
        <v>28</v>
      </c>
    </row>
    <row r="3" spans="2:15" s="7" customFormat="1" ht="15.75">
      <c r="B3" s="7" t="s">
        <v>29</v>
      </c>
      <c r="C3" s="7" t="s">
        <v>30</v>
      </c>
      <c r="D3" s="7" t="s">
        <v>31</v>
      </c>
      <c r="E3" s="7" t="s">
        <v>32</v>
      </c>
      <c r="F3" s="7" t="s">
        <v>33</v>
      </c>
      <c r="G3" s="7" t="s">
        <v>34</v>
      </c>
      <c r="H3" s="7" t="s">
        <v>35</v>
      </c>
      <c r="I3" s="7" t="s">
        <v>36</v>
      </c>
      <c r="J3" s="7" t="s">
        <v>37</v>
      </c>
      <c r="K3" s="7" t="s">
        <v>38</v>
      </c>
      <c r="L3" s="7" t="s">
        <v>39</v>
      </c>
      <c r="M3" s="7" t="s">
        <v>40</v>
      </c>
      <c r="N3" s="7" t="s">
        <v>41</v>
      </c>
      <c r="O3" s="7" t="s">
        <v>42</v>
      </c>
    </row>
    <row r="4" spans="2:15" ht="14.25">
      <c r="B4" s="8" t="s">
        <v>43</v>
      </c>
      <c r="C4" s="9">
        <v>51630926.03</v>
      </c>
      <c r="D4" s="9">
        <v>4285623.95</v>
      </c>
      <c r="E4" s="9">
        <v>4291004.67</v>
      </c>
      <c r="F4" s="9">
        <v>4459686.64</v>
      </c>
      <c r="G4" s="9">
        <v>4632551.21</v>
      </c>
      <c r="H4" s="9">
        <v>4677356.52</v>
      </c>
      <c r="I4" s="9">
        <v>4884684.83</v>
      </c>
      <c r="J4" s="9">
        <v>2179577.56</v>
      </c>
      <c r="K4" s="9">
        <v>3782729.74</v>
      </c>
      <c r="L4" s="9">
        <v>4422826.78</v>
      </c>
      <c r="M4" s="9">
        <v>4161306.89</v>
      </c>
      <c r="N4" s="9">
        <v>5007262.61</v>
      </c>
      <c r="O4" s="9">
        <v>4846314.63</v>
      </c>
    </row>
    <row r="5" spans="2:15" ht="14.25">
      <c r="B5" s="8" t="s">
        <v>44</v>
      </c>
      <c r="C5" s="9">
        <v>44627190.69</v>
      </c>
      <c r="D5" s="9">
        <v>3785291.03</v>
      </c>
      <c r="E5" s="9">
        <v>3970995.59</v>
      </c>
      <c r="F5" s="9">
        <v>4129716.4</v>
      </c>
      <c r="G5" s="9">
        <v>3788872.4</v>
      </c>
      <c r="H5" s="9">
        <v>3820110.63</v>
      </c>
      <c r="I5" s="9">
        <v>4251597.44</v>
      </c>
      <c r="J5" s="9">
        <v>2062544.43</v>
      </c>
      <c r="K5" s="9">
        <v>3277702.75</v>
      </c>
      <c r="L5" s="9">
        <v>4112875.34</v>
      </c>
      <c r="M5" s="9">
        <v>3153585.06</v>
      </c>
      <c r="N5" s="9">
        <v>4067671.93</v>
      </c>
      <c r="O5" s="9">
        <v>4206227.69</v>
      </c>
    </row>
    <row r="6" spans="2:15" ht="14.25">
      <c r="B6" s="8" t="s">
        <v>45</v>
      </c>
      <c r="C6" s="9">
        <v>6177956.13</v>
      </c>
      <c r="D6" s="9">
        <v>507325.61</v>
      </c>
      <c r="E6" s="9">
        <v>602372.82</v>
      </c>
      <c r="F6" s="9">
        <v>596928.08</v>
      </c>
      <c r="G6" s="9">
        <v>571719.96</v>
      </c>
      <c r="H6" s="9">
        <v>502635.79</v>
      </c>
      <c r="I6" s="9">
        <v>551001.1</v>
      </c>
      <c r="J6" s="9">
        <v>255083.73</v>
      </c>
      <c r="K6" s="9">
        <v>504465.46</v>
      </c>
      <c r="L6" s="9">
        <v>479617.98</v>
      </c>
      <c r="M6" s="9">
        <v>422486.76</v>
      </c>
      <c r="N6" s="9">
        <v>552340.15</v>
      </c>
      <c r="O6" s="9">
        <v>631978.69</v>
      </c>
    </row>
    <row r="7" spans="2:15" ht="14.25">
      <c r="B7" s="8" t="s">
        <v>46</v>
      </c>
      <c r="C7" s="9">
        <v>12740831.16</v>
      </c>
      <c r="D7" s="9">
        <v>1039725.63</v>
      </c>
      <c r="E7" s="9">
        <v>606497.99</v>
      </c>
      <c r="F7" s="9">
        <v>851870.7</v>
      </c>
      <c r="G7" s="9">
        <v>847539.63</v>
      </c>
      <c r="H7" s="9">
        <v>1462016.35</v>
      </c>
      <c r="I7" s="9">
        <v>1351749.8</v>
      </c>
      <c r="J7" s="9">
        <v>938808.45</v>
      </c>
      <c r="K7" s="9">
        <v>1001935.74</v>
      </c>
      <c r="L7" s="9">
        <v>1042727.57</v>
      </c>
      <c r="M7" s="9">
        <v>1130842.15</v>
      </c>
      <c r="N7" s="9">
        <v>1099756.7</v>
      </c>
      <c r="O7" s="9">
        <v>1367360.45</v>
      </c>
    </row>
    <row r="8" spans="2:15" ht="14.25">
      <c r="B8" s="8" t="s">
        <v>47</v>
      </c>
      <c r="C8" s="9">
        <v>9190441.25</v>
      </c>
      <c r="D8" s="9">
        <v>716766.76</v>
      </c>
      <c r="E8" s="9">
        <v>838017.78</v>
      </c>
      <c r="F8" s="9">
        <v>726772.01</v>
      </c>
      <c r="G8" s="9">
        <v>788863.02</v>
      </c>
      <c r="H8" s="9">
        <v>786297.73</v>
      </c>
      <c r="I8" s="9">
        <v>778341.3</v>
      </c>
      <c r="J8" s="9">
        <v>595443.17</v>
      </c>
      <c r="K8" s="9">
        <v>793975.78</v>
      </c>
      <c r="L8" s="9">
        <v>722501.39</v>
      </c>
      <c r="M8" s="9">
        <v>665677.28</v>
      </c>
      <c r="N8" s="9">
        <v>931675.92</v>
      </c>
      <c r="O8" s="9">
        <v>846109.11</v>
      </c>
    </row>
    <row r="9" spans="2:15" ht="14.25">
      <c r="B9" s="8" t="s">
        <v>48</v>
      </c>
      <c r="C9" s="9">
        <v>401054.98</v>
      </c>
      <c r="D9" s="9">
        <v>26097.01</v>
      </c>
      <c r="E9" s="9">
        <v>30264.84</v>
      </c>
      <c r="F9" s="9">
        <v>36971.14</v>
      </c>
      <c r="G9" s="9">
        <v>32825.34</v>
      </c>
      <c r="H9" s="9">
        <v>35468.24</v>
      </c>
      <c r="I9" s="9">
        <v>38442.19</v>
      </c>
      <c r="J9" s="9">
        <v>33050.73</v>
      </c>
      <c r="K9" s="9">
        <v>33938.92</v>
      </c>
      <c r="L9" s="9">
        <v>27796.93</v>
      </c>
      <c r="M9" s="9">
        <v>26599.3</v>
      </c>
      <c r="N9" s="9">
        <v>38884.67</v>
      </c>
      <c r="O9" s="9">
        <v>40715.67</v>
      </c>
    </row>
    <row r="10" spans="2:15" ht="14.25">
      <c r="B10" s="8" t="s">
        <v>49</v>
      </c>
      <c r="C10" s="9">
        <v>197614.64</v>
      </c>
      <c r="D10" s="9">
        <v>0</v>
      </c>
      <c r="E10" s="9">
        <v>0</v>
      </c>
      <c r="F10" s="9">
        <v>0</v>
      </c>
      <c r="G10" s="9">
        <v>0</v>
      </c>
      <c r="H10" s="9">
        <v>0</v>
      </c>
      <c r="I10" s="9">
        <v>0</v>
      </c>
      <c r="J10" s="9">
        <v>0</v>
      </c>
      <c r="K10" s="9">
        <v>0</v>
      </c>
      <c r="L10" s="9">
        <v>0</v>
      </c>
      <c r="M10" s="9">
        <v>32070</v>
      </c>
      <c r="N10" s="9">
        <v>80834.64</v>
      </c>
      <c r="O10" s="9">
        <v>84710</v>
      </c>
    </row>
    <row r="11" spans="2:15" ht="14.25">
      <c r="B11" s="8" t="s">
        <v>50</v>
      </c>
      <c r="C11" s="9">
        <v>104687.52</v>
      </c>
      <c r="D11" s="9">
        <v>652.17</v>
      </c>
      <c r="E11" s="9">
        <v>0</v>
      </c>
      <c r="F11" s="9">
        <v>0</v>
      </c>
      <c r="G11" s="9">
        <v>0</v>
      </c>
      <c r="H11" s="9">
        <v>1200</v>
      </c>
      <c r="I11" s="9">
        <v>0</v>
      </c>
      <c r="J11" s="9">
        <v>0</v>
      </c>
      <c r="K11" s="9">
        <v>0</v>
      </c>
      <c r="L11" s="9">
        <v>0</v>
      </c>
      <c r="M11" s="9">
        <v>0</v>
      </c>
      <c r="N11" s="9">
        <v>0</v>
      </c>
      <c r="O11" s="9">
        <v>102835.35</v>
      </c>
    </row>
    <row r="12" spans="2:15" ht="14.25">
      <c r="B12" s="8" t="s">
        <v>51</v>
      </c>
      <c r="C12" s="9">
        <v>69775.52</v>
      </c>
      <c r="D12" s="9">
        <v>10954.87</v>
      </c>
      <c r="E12" s="9">
        <v>9750</v>
      </c>
      <c r="F12" s="9">
        <v>40463.05</v>
      </c>
      <c r="G12" s="9">
        <v>0</v>
      </c>
      <c r="H12" s="9">
        <v>2532.6</v>
      </c>
      <c r="I12" s="9">
        <v>0</v>
      </c>
      <c r="J12" s="9">
        <v>3550</v>
      </c>
      <c r="K12" s="9">
        <v>0</v>
      </c>
      <c r="L12" s="9">
        <v>225</v>
      </c>
      <c r="M12" s="9">
        <v>0</v>
      </c>
      <c r="N12" s="9">
        <v>0</v>
      </c>
      <c r="O12" s="9">
        <v>2300</v>
      </c>
    </row>
    <row r="13" spans="2:15" ht="14.25">
      <c r="B13" s="8" t="s">
        <v>52</v>
      </c>
      <c r="C13" s="9">
        <v>-4016709.99</v>
      </c>
      <c r="D13" s="9">
        <v>-826319</v>
      </c>
      <c r="E13" s="9">
        <v>-553763.22</v>
      </c>
      <c r="F13" s="9">
        <v>-502502.51</v>
      </c>
      <c r="G13" s="9">
        <v>3119055.34</v>
      </c>
      <c r="H13" s="9">
        <v>-3849117.67</v>
      </c>
      <c r="I13" s="9">
        <v>313684.61</v>
      </c>
      <c r="J13" s="9">
        <v>941406.64</v>
      </c>
      <c r="K13" s="9">
        <v>-212917.45</v>
      </c>
      <c r="L13" s="9">
        <v>34492.78</v>
      </c>
      <c r="M13" s="9">
        <v>-92469.65</v>
      </c>
      <c r="N13" s="9">
        <v>-427309.58</v>
      </c>
      <c r="O13" s="9">
        <v>-1960950.28</v>
      </c>
    </row>
    <row r="14" spans="2:15" ht="14.25">
      <c r="B14" s="8" t="s">
        <v>53</v>
      </c>
      <c r="C14" s="9">
        <v>-1638214.24</v>
      </c>
      <c r="D14" s="9">
        <v>-130926</v>
      </c>
      <c r="E14" s="9">
        <v>-174953.72</v>
      </c>
      <c r="F14" s="9">
        <v>-229338.37</v>
      </c>
      <c r="G14" s="9">
        <v>1826021.18</v>
      </c>
      <c r="H14" s="9">
        <v>-1566164.98</v>
      </c>
      <c r="I14" s="9">
        <v>160591.93</v>
      </c>
      <c r="J14" s="9">
        <v>396711.62</v>
      </c>
      <c r="K14" s="9">
        <v>-339863.21</v>
      </c>
      <c r="L14" s="9">
        <v>-245528.47</v>
      </c>
      <c r="M14" s="9">
        <v>38564.54</v>
      </c>
      <c r="N14" s="9">
        <v>-100960.33</v>
      </c>
      <c r="O14" s="9">
        <v>-1272368.43</v>
      </c>
    </row>
    <row r="15" spans="2:15" ht="14.25">
      <c r="B15" s="8" t="s">
        <v>54</v>
      </c>
      <c r="C15" s="9">
        <v>73681.34</v>
      </c>
      <c r="D15" s="9">
        <v>84247</v>
      </c>
      <c r="E15" s="9">
        <v>73749.72</v>
      </c>
      <c r="F15" s="9">
        <v>-24121.64</v>
      </c>
      <c r="G15" s="9">
        <v>266722.83</v>
      </c>
      <c r="H15" s="9">
        <v>-239111.98</v>
      </c>
      <c r="I15" s="9">
        <v>56653.68</v>
      </c>
      <c r="J15" s="9">
        <v>-11759.75</v>
      </c>
      <c r="K15" s="9">
        <v>-11674.58</v>
      </c>
      <c r="L15" s="9">
        <v>-54776.58</v>
      </c>
      <c r="M15" s="9">
        <v>9709.06</v>
      </c>
      <c r="N15" s="9">
        <v>72541.96</v>
      </c>
      <c r="O15" s="9">
        <v>-148498.38</v>
      </c>
    </row>
    <row r="16" spans="2:15" ht="14.25">
      <c r="B16" s="8" t="s">
        <v>55</v>
      </c>
      <c r="C16" s="9">
        <v>-237709.22</v>
      </c>
      <c r="D16" s="9">
        <v>0</v>
      </c>
      <c r="E16" s="9">
        <v>0</v>
      </c>
      <c r="F16" s="9">
        <v>0</v>
      </c>
      <c r="G16" s="9">
        <v>0</v>
      </c>
      <c r="H16" s="9">
        <v>0</v>
      </c>
      <c r="I16" s="9">
        <v>0</v>
      </c>
      <c r="J16" s="9">
        <v>0</v>
      </c>
      <c r="K16" s="9">
        <v>0</v>
      </c>
      <c r="L16" s="9">
        <v>0</v>
      </c>
      <c r="M16" s="9">
        <v>0</v>
      </c>
      <c r="N16" s="9">
        <v>0</v>
      </c>
      <c r="O16" s="9">
        <v>-237709.22</v>
      </c>
    </row>
    <row r="17" spans="3:15" ht="15">
      <c r="C17" s="10">
        <f aca="true" t="shared" si="0" ref="C17:O17">SUM(C4:C16)</f>
        <v>119321525.81</v>
      </c>
      <c r="D17" s="10">
        <f t="shared" si="0"/>
        <v>9499439.03</v>
      </c>
      <c r="E17" s="10">
        <f t="shared" si="0"/>
        <v>9693936.469999999</v>
      </c>
      <c r="F17" s="10">
        <f t="shared" si="0"/>
        <v>10086445.5</v>
      </c>
      <c r="G17" s="10">
        <f t="shared" si="0"/>
        <v>15874170.91</v>
      </c>
      <c r="H17" s="10">
        <f t="shared" si="0"/>
        <v>5633223.229999997</v>
      </c>
      <c r="I17" s="10">
        <f t="shared" si="0"/>
        <v>12386746.879999999</v>
      </c>
      <c r="J17" s="10">
        <f t="shared" si="0"/>
        <v>7394416.580000001</v>
      </c>
      <c r="K17" s="10">
        <f t="shared" si="0"/>
        <v>8830293.149999999</v>
      </c>
      <c r="L17" s="10">
        <f t="shared" si="0"/>
        <v>10542758.72</v>
      </c>
      <c r="M17" s="10">
        <f t="shared" si="0"/>
        <v>9548371.389999999</v>
      </c>
      <c r="N17" s="10">
        <f t="shared" si="0"/>
        <v>11322698.670000002</v>
      </c>
      <c r="O17" s="10">
        <f t="shared" si="0"/>
        <v>8509025.279999997</v>
      </c>
    </row>
    <row r="18" spans="3:15" ht="15">
      <c r="C18" s="10"/>
      <c r="D18" s="10"/>
      <c r="E18" s="10"/>
      <c r="F18" s="10"/>
      <c r="G18" s="10"/>
      <c r="H18" s="10"/>
      <c r="I18" s="10"/>
      <c r="J18" s="10"/>
      <c r="K18" s="10"/>
      <c r="L18" s="10"/>
      <c r="M18" s="10"/>
      <c r="N18" s="10"/>
      <c r="O18" s="10"/>
    </row>
    <row r="20" spans="2:15" ht="14.25">
      <c r="B20" s="8" t="s">
        <v>133</v>
      </c>
      <c r="C20" s="9">
        <f aca="true" t="shared" si="1" ref="C20:C25">SUM(D20:O20)</f>
        <v>47614216.04000001</v>
      </c>
      <c r="D20" s="9">
        <f>D4+D13</f>
        <v>3459304.95</v>
      </c>
      <c r="E20" s="9">
        <f aca="true" t="shared" si="2" ref="E20:O20">E4+E13</f>
        <v>3737241.45</v>
      </c>
      <c r="F20" s="9">
        <f t="shared" si="2"/>
        <v>3957184.13</v>
      </c>
      <c r="G20" s="9">
        <f t="shared" si="2"/>
        <v>7751606.55</v>
      </c>
      <c r="H20" s="9">
        <f t="shared" si="2"/>
        <v>828238.8499999996</v>
      </c>
      <c r="I20" s="9">
        <f t="shared" si="2"/>
        <v>5198369.44</v>
      </c>
      <c r="J20" s="9">
        <f t="shared" si="2"/>
        <v>3120984.2</v>
      </c>
      <c r="K20" s="9">
        <f t="shared" si="2"/>
        <v>3569812.29</v>
      </c>
      <c r="L20" s="9">
        <f t="shared" si="2"/>
        <v>4457319.5600000005</v>
      </c>
      <c r="M20" s="9">
        <f t="shared" si="2"/>
        <v>4068837.24</v>
      </c>
      <c r="N20" s="9">
        <f t="shared" si="2"/>
        <v>4579953.03</v>
      </c>
      <c r="O20" s="9">
        <f t="shared" si="2"/>
        <v>2885364.3499999996</v>
      </c>
    </row>
    <row r="21" spans="2:15" ht="14.25">
      <c r="B21" s="8" t="s">
        <v>134</v>
      </c>
      <c r="C21" s="9">
        <f t="shared" si="1"/>
        <v>43256366.61</v>
      </c>
      <c r="D21" s="9">
        <f>D5+D10+D12+D14</f>
        <v>3665319.9</v>
      </c>
      <c r="E21" s="9">
        <f aca="true" t="shared" si="3" ref="E21:O21">E5+E10+E12+E14</f>
        <v>3805791.8699999996</v>
      </c>
      <c r="F21" s="9">
        <f t="shared" si="3"/>
        <v>3940841.0799999996</v>
      </c>
      <c r="G21" s="9">
        <f t="shared" si="3"/>
        <v>5614893.58</v>
      </c>
      <c r="H21" s="9">
        <f t="shared" si="3"/>
        <v>2256478.25</v>
      </c>
      <c r="I21" s="9">
        <f t="shared" si="3"/>
        <v>4412189.37</v>
      </c>
      <c r="J21" s="9">
        <f t="shared" si="3"/>
        <v>2462806.05</v>
      </c>
      <c r="K21" s="9">
        <f t="shared" si="3"/>
        <v>2937839.54</v>
      </c>
      <c r="L21" s="9">
        <f t="shared" si="3"/>
        <v>3867571.8699999996</v>
      </c>
      <c r="M21" s="9">
        <f t="shared" si="3"/>
        <v>3224219.6</v>
      </c>
      <c r="N21" s="9">
        <f t="shared" si="3"/>
        <v>4047546.24</v>
      </c>
      <c r="O21" s="9">
        <f t="shared" si="3"/>
        <v>3020869.2600000007</v>
      </c>
    </row>
    <row r="22" spans="2:15" ht="14.25">
      <c r="B22" s="8" t="s">
        <v>135</v>
      </c>
      <c r="C22" s="9">
        <f t="shared" si="1"/>
        <v>6356324.990000001</v>
      </c>
      <c r="D22" s="9">
        <f>D6+D11+D15</f>
        <v>592224.78</v>
      </c>
      <c r="E22" s="9">
        <f aca="true" t="shared" si="4" ref="E22:O22">E6+E11+E15</f>
        <v>676122.5399999999</v>
      </c>
      <c r="F22" s="9">
        <f t="shared" si="4"/>
        <v>572806.44</v>
      </c>
      <c r="G22" s="9">
        <f t="shared" si="4"/>
        <v>838442.79</v>
      </c>
      <c r="H22" s="9">
        <f t="shared" si="4"/>
        <v>264723.80999999994</v>
      </c>
      <c r="I22" s="9">
        <f t="shared" si="4"/>
        <v>607654.78</v>
      </c>
      <c r="J22" s="9">
        <f t="shared" si="4"/>
        <v>243323.98</v>
      </c>
      <c r="K22" s="9">
        <f t="shared" si="4"/>
        <v>492790.88</v>
      </c>
      <c r="L22" s="9">
        <f t="shared" si="4"/>
        <v>424841.39999999997</v>
      </c>
      <c r="M22" s="9">
        <f t="shared" si="4"/>
        <v>432195.82</v>
      </c>
      <c r="N22" s="9">
        <f t="shared" si="4"/>
        <v>624882.11</v>
      </c>
      <c r="O22" s="9">
        <f t="shared" si="4"/>
        <v>586315.6599999999</v>
      </c>
    </row>
    <row r="23" spans="2:15" ht="14.25">
      <c r="B23" s="8" t="s">
        <v>136</v>
      </c>
      <c r="C23" s="9">
        <f t="shared" si="1"/>
        <v>12503121.940000001</v>
      </c>
      <c r="D23" s="9">
        <f>D7+D16</f>
        <v>1039725.63</v>
      </c>
      <c r="E23" s="9">
        <f aca="true" t="shared" si="5" ref="E23:O23">E7+E16</f>
        <v>606497.99</v>
      </c>
      <c r="F23" s="9">
        <f t="shared" si="5"/>
        <v>851870.7</v>
      </c>
      <c r="G23" s="9">
        <f t="shared" si="5"/>
        <v>847539.63</v>
      </c>
      <c r="H23" s="9">
        <f t="shared" si="5"/>
        <v>1462016.35</v>
      </c>
      <c r="I23" s="9">
        <f t="shared" si="5"/>
        <v>1351749.8</v>
      </c>
      <c r="J23" s="9">
        <f t="shared" si="5"/>
        <v>938808.45</v>
      </c>
      <c r="K23" s="9">
        <f t="shared" si="5"/>
        <v>1001935.74</v>
      </c>
      <c r="L23" s="9">
        <f t="shared" si="5"/>
        <v>1042727.57</v>
      </c>
      <c r="M23" s="9">
        <f t="shared" si="5"/>
        <v>1130842.15</v>
      </c>
      <c r="N23" s="9">
        <f t="shared" si="5"/>
        <v>1099756.7</v>
      </c>
      <c r="O23" s="9">
        <f t="shared" si="5"/>
        <v>1129651.23</v>
      </c>
    </row>
    <row r="24" spans="2:15" ht="14.25">
      <c r="B24" s="8" t="s">
        <v>17</v>
      </c>
      <c r="C24" s="9">
        <f t="shared" si="1"/>
        <v>9190441.25</v>
      </c>
      <c r="D24" s="9">
        <f>D8</f>
        <v>716766.76</v>
      </c>
      <c r="E24" s="9">
        <f aca="true" t="shared" si="6" ref="E24:O25">E8</f>
        <v>838017.78</v>
      </c>
      <c r="F24" s="9">
        <f t="shared" si="6"/>
        <v>726772.01</v>
      </c>
      <c r="G24" s="9">
        <f t="shared" si="6"/>
        <v>788863.02</v>
      </c>
      <c r="H24" s="9">
        <f t="shared" si="6"/>
        <v>786297.73</v>
      </c>
      <c r="I24" s="9">
        <f t="shared" si="6"/>
        <v>778341.3</v>
      </c>
      <c r="J24" s="9">
        <f t="shared" si="6"/>
        <v>595443.17</v>
      </c>
      <c r="K24" s="9">
        <f t="shared" si="6"/>
        <v>793975.78</v>
      </c>
      <c r="L24" s="9">
        <f t="shared" si="6"/>
        <v>722501.39</v>
      </c>
      <c r="M24" s="9">
        <f t="shared" si="6"/>
        <v>665677.28</v>
      </c>
      <c r="N24" s="9">
        <f t="shared" si="6"/>
        <v>931675.92</v>
      </c>
      <c r="O24" s="9">
        <f t="shared" si="6"/>
        <v>846109.11</v>
      </c>
    </row>
    <row r="25" spans="2:15" ht="14.25">
      <c r="B25" s="8" t="s">
        <v>20</v>
      </c>
      <c r="C25" s="9">
        <f t="shared" si="1"/>
        <v>401054.9799999999</v>
      </c>
      <c r="D25" s="9">
        <f>D9</f>
        <v>26097.01</v>
      </c>
      <c r="E25" s="9">
        <f t="shared" si="6"/>
        <v>30264.84</v>
      </c>
      <c r="F25" s="9">
        <f t="shared" si="6"/>
        <v>36971.14</v>
      </c>
      <c r="G25" s="9">
        <f t="shared" si="6"/>
        <v>32825.34</v>
      </c>
      <c r="H25" s="9">
        <f t="shared" si="6"/>
        <v>35468.24</v>
      </c>
      <c r="I25" s="9">
        <f t="shared" si="6"/>
        <v>38442.19</v>
      </c>
      <c r="J25" s="9">
        <f t="shared" si="6"/>
        <v>33050.73</v>
      </c>
      <c r="K25" s="9">
        <f t="shared" si="6"/>
        <v>33938.92</v>
      </c>
      <c r="L25" s="9">
        <f t="shared" si="6"/>
        <v>27796.93</v>
      </c>
      <c r="M25" s="9">
        <f t="shared" si="6"/>
        <v>26599.3</v>
      </c>
      <c r="N25" s="9">
        <f t="shared" si="6"/>
        <v>38884.67</v>
      </c>
      <c r="O25" s="9">
        <f t="shared" si="6"/>
        <v>40715.67</v>
      </c>
    </row>
    <row r="27" spans="2:15" ht="14.25">
      <c r="B27" s="8" t="s">
        <v>137</v>
      </c>
      <c r="C27" s="9">
        <f>SUM(C20:C25)</f>
        <v>119321525.81</v>
      </c>
      <c r="D27" s="9">
        <f aca="true" t="shared" si="7" ref="D27:O27">SUM(D20:D25)</f>
        <v>9499439.03</v>
      </c>
      <c r="E27" s="9">
        <f t="shared" si="7"/>
        <v>9693936.469999999</v>
      </c>
      <c r="F27" s="9">
        <f t="shared" si="7"/>
        <v>10086445.499999998</v>
      </c>
      <c r="G27" s="9">
        <f t="shared" si="7"/>
        <v>15874170.909999998</v>
      </c>
      <c r="H27" s="9">
        <f t="shared" si="7"/>
        <v>5633223.23</v>
      </c>
      <c r="I27" s="9">
        <f t="shared" si="7"/>
        <v>12386746.88</v>
      </c>
      <c r="J27" s="9">
        <f t="shared" si="7"/>
        <v>7394416.580000001</v>
      </c>
      <c r="K27" s="9">
        <f t="shared" si="7"/>
        <v>8830293.15</v>
      </c>
      <c r="L27" s="9">
        <f t="shared" si="7"/>
        <v>10542758.72</v>
      </c>
      <c r="M27" s="9">
        <f t="shared" si="7"/>
        <v>9548371.39</v>
      </c>
      <c r="N27" s="9">
        <f t="shared" si="7"/>
        <v>11322698.669999998</v>
      </c>
      <c r="O27" s="9">
        <f t="shared" si="7"/>
        <v>8509025.28</v>
      </c>
    </row>
    <row r="30" ht="15.75">
      <c r="B30" s="7" t="s">
        <v>138</v>
      </c>
    </row>
    <row r="32" spans="2:15" ht="15.75">
      <c r="B32" s="7" t="s">
        <v>29</v>
      </c>
      <c r="C32" s="24" t="s">
        <v>30</v>
      </c>
      <c r="D32" s="24" t="s">
        <v>31</v>
      </c>
      <c r="E32" s="24" t="s">
        <v>32</v>
      </c>
      <c r="F32" s="24" t="s">
        <v>33</v>
      </c>
      <c r="G32" s="24" t="s">
        <v>34</v>
      </c>
      <c r="H32" s="24" t="s">
        <v>35</v>
      </c>
      <c r="I32" s="24" t="s">
        <v>36</v>
      </c>
      <c r="J32" s="24" t="s">
        <v>37</v>
      </c>
      <c r="K32" s="24" t="s">
        <v>38</v>
      </c>
      <c r="L32" s="24" t="s">
        <v>39</v>
      </c>
      <c r="M32" s="24" t="s">
        <v>40</v>
      </c>
      <c r="N32" s="24" t="s">
        <v>41</v>
      </c>
      <c r="O32" s="24" t="s">
        <v>42</v>
      </c>
    </row>
    <row r="33" spans="2:15" ht="14.25">
      <c r="B33" s="8" t="s">
        <v>43</v>
      </c>
      <c r="C33" s="9">
        <f>SUM(D33:O33)</f>
        <v>56499220.769999996</v>
      </c>
      <c r="D33" s="9">
        <v>4702414.29</v>
      </c>
      <c r="E33" s="9">
        <v>4815156.29</v>
      </c>
      <c r="F33" s="25">
        <v>4760223.05</v>
      </c>
      <c r="G33" s="25">
        <v>5146916.66</v>
      </c>
      <c r="H33" s="25">
        <v>4688092.97</v>
      </c>
      <c r="I33" s="25">
        <v>5447603.61</v>
      </c>
      <c r="J33" s="25">
        <v>2409506.82</v>
      </c>
      <c r="K33" s="25">
        <v>3952815.08</v>
      </c>
      <c r="L33" s="25">
        <v>4686706.44</v>
      </c>
      <c r="M33" s="25">
        <v>4567486.69</v>
      </c>
      <c r="N33" s="25">
        <v>5525077.03</v>
      </c>
      <c r="O33" s="26">
        <v>5797221.84</v>
      </c>
    </row>
    <row r="34" spans="2:15" ht="14.25">
      <c r="B34" s="8" t="s">
        <v>44</v>
      </c>
      <c r="C34" s="9">
        <f aca="true" t="shared" si="8" ref="C34:C46">SUM(D34:O34)</f>
        <v>43248507.20999999</v>
      </c>
      <c r="D34" s="9">
        <v>3270832.83</v>
      </c>
      <c r="E34" s="9">
        <v>3822423.23</v>
      </c>
      <c r="F34" s="25">
        <v>3657796.94</v>
      </c>
      <c r="G34" s="25">
        <v>3941533.78</v>
      </c>
      <c r="H34" s="25">
        <v>3642887.09</v>
      </c>
      <c r="I34" s="25">
        <v>4228454.14</v>
      </c>
      <c r="J34" s="25">
        <v>2001339.88</v>
      </c>
      <c r="K34" s="25">
        <v>2908536.45</v>
      </c>
      <c r="L34" s="25">
        <v>3964767.48</v>
      </c>
      <c r="M34" s="25">
        <v>3420732.46</v>
      </c>
      <c r="N34" s="25">
        <v>4126220.76</v>
      </c>
      <c r="O34" s="26">
        <v>4262982.17</v>
      </c>
    </row>
    <row r="35" spans="2:15" ht="14.25">
      <c r="B35" s="8" t="s">
        <v>45</v>
      </c>
      <c r="C35" s="9">
        <f t="shared" si="8"/>
        <v>5576340.16</v>
      </c>
      <c r="D35" s="9">
        <v>541937.93</v>
      </c>
      <c r="E35" s="9">
        <v>596905.88</v>
      </c>
      <c r="F35" s="25">
        <v>403902.81</v>
      </c>
      <c r="G35" s="25">
        <v>566240.61</v>
      </c>
      <c r="H35" s="25">
        <v>448050.72</v>
      </c>
      <c r="I35" s="25">
        <v>589564.12</v>
      </c>
      <c r="J35" s="25">
        <v>197983.2</v>
      </c>
      <c r="K35" s="25">
        <v>397060.86</v>
      </c>
      <c r="L35" s="25">
        <v>436625.75</v>
      </c>
      <c r="M35" s="25">
        <v>373711.14</v>
      </c>
      <c r="N35" s="25">
        <v>444663.66</v>
      </c>
      <c r="O35" s="26">
        <v>579693.48</v>
      </c>
    </row>
    <row r="36" spans="2:15" ht="14.25">
      <c r="B36" s="8" t="s">
        <v>46</v>
      </c>
      <c r="C36" s="9">
        <f t="shared" si="8"/>
        <v>13824074.800000003</v>
      </c>
      <c r="D36" s="9">
        <v>905482.78</v>
      </c>
      <c r="E36" s="9">
        <v>1355688.03</v>
      </c>
      <c r="F36" s="25">
        <v>1288261.14</v>
      </c>
      <c r="G36" s="25">
        <v>1421540.08</v>
      </c>
      <c r="H36" s="25">
        <v>1318742.1</v>
      </c>
      <c r="I36" s="25">
        <v>1497500.55</v>
      </c>
      <c r="J36" s="25">
        <v>787301.68</v>
      </c>
      <c r="K36" s="25">
        <v>804962.05</v>
      </c>
      <c r="L36" s="25">
        <v>1296700.45</v>
      </c>
      <c r="M36" s="25">
        <v>1028994.39</v>
      </c>
      <c r="N36" s="25">
        <v>1086116.3</v>
      </c>
      <c r="O36" s="26">
        <v>1032785.25</v>
      </c>
    </row>
    <row r="37" spans="2:15" ht="14.25">
      <c r="B37" s="8" t="s">
        <v>47</v>
      </c>
      <c r="C37" s="9">
        <f t="shared" si="8"/>
        <v>9728653.08</v>
      </c>
      <c r="D37" s="9">
        <v>739227.01</v>
      </c>
      <c r="E37" s="9">
        <v>841336.04</v>
      </c>
      <c r="F37" s="25">
        <v>782143.01</v>
      </c>
      <c r="G37" s="25">
        <v>881672.22</v>
      </c>
      <c r="H37" s="25">
        <v>738322.6</v>
      </c>
      <c r="I37" s="25">
        <v>831849.12</v>
      </c>
      <c r="J37" s="25">
        <v>685334.07</v>
      </c>
      <c r="K37" s="25">
        <v>795729.02</v>
      </c>
      <c r="L37" s="25">
        <v>830796.2</v>
      </c>
      <c r="M37" s="25">
        <v>790432.67</v>
      </c>
      <c r="N37" s="25">
        <v>869703.55</v>
      </c>
      <c r="O37" s="26">
        <v>942107.57</v>
      </c>
    </row>
    <row r="38" spans="2:15" ht="14.25">
      <c r="B38" s="8" t="s">
        <v>48</v>
      </c>
      <c r="C38" s="9">
        <f t="shared" si="8"/>
        <v>396363.27999999997</v>
      </c>
      <c r="D38" s="9">
        <v>27660.05</v>
      </c>
      <c r="E38" s="9">
        <v>37195.76</v>
      </c>
      <c r="F38" s="25">
        <v>39160.13</v>
      </c>
      <c r="G38" s="25">
        <v>37494.37</v>
      </c>
      <c r="H38" s="25">
        <v>31086.89</v>
      </c>
      <c r="I38" s="25">
        <v>41137</v>
      </c>
      <c r="J38" s="25">
        <v>28169.44</v>
      </c>
      <c r="K38" s="25">
        <v>29335.95</v>
      </c>
      <c r="L38" s="25">
        <v>30265.3</v>
      </c>
      <c r="M38" s="25">
        <v>30192.66</v>
      </c>
      <c r="N38" s="25">
        <v>26677</v>
      </c>
      <c r="O38" s="26">
        <v>37988.73</v>
      </c>
    </row>
    <row r="39" spans="2:15" ht="14.25">
      <c r="B39" s="8" t="s">
        <v>139</v>
      </c>
      <c r="C39" s="9">
        <f t="shared" si="8"/>
        <v>1124799.23</v>
      </c>
      <c r="D39" s="9">
        <v>82611.17</v>
      </c>
      <c r="E39" s="9">
        <v>78890</v>
      </c>
      <c r="F39" s="25">
        <v>92687.72</v>
      </c>
      <c r="G39" s="25">
        <v>96182</v>
      </c>
      <c r="H39" s="25">
        <v>100418.34</v>
      </c>
      <c r="I39" s="25">
        <v>94565</v>
      </c>
      <c r="J39" s="25">
        <v>55142.5</v>
      </c>
      <c r="K39" s="25">
        <v>102850</v>
      </c>
      <c r="L39" s="25">
        <v>128642.5</v>
      </c>
      <c r="M39" s="25">
        <v>89270</v>
      </c>
      <c r="N39" s="25">
        <v>106700</v>
      </c>
      <c r="O39" s="27">
        <v>96840</v>
      </c>
    </row>
    <row r="40" spans="2:15" ht="14.25">
      <c r="B40" s="8" t="s">
        <v>50</v>
      </c>
      <c r="C40" s="9">
        <f t="shared" si="8"/>
        <v>91803.18999999999</v>
      </c>
      <c r="D40" s="9">
        <v>0</v>
      </c>
      <c r="E40" s="9">
        <v>0</v>
      </c>
      <c r="F40" s="25">
        <v>0</v>
      </c>
      <c r="H40" s="25">
        <v>5026.09</v>
      </c>
      <c r="I40" s="25">
        <v>0</v>
      </c>
      <c r="J40" s="25">
        <v>75414.84</v>
      </c>
      <c r="K40" s="25">
        <v>0</v>
      </c>
      <c r="L40" s="25">
        <v>0</v>
      </c>
      <c r="M40" s="25">
        <v>0</v>
      </c>
      <c r="N40" s="25">
        <v>11362.26</v>
      </c>
      <c r="O40" s="25">
        <v>0</v>
      </c>
    </row>
    <row r="41" spans="2:15" ht="14.25">
      <c r="B41" s="8" t="s">
        <v>51</v>
      </c>
      <c r="C41" s="9">
        <f t="shared" si="8"/>
        <v>18923.91</v>
      </c>
      <c r="D41" s="9">
        <v>4000</v>
      </c>
      <c r="E41" s="9">
        <v>500</v>
      </c>
      <c r="F41" s="25"/>
      <c r="H41" s="25">
        <v>0</v>
      </c>
      <c r="I41" s="25">
        <v>1500</v>
      </c>
      <c r="J41" s="25">
        <v>0</v>
      </c>
      <c r="K41" s="25">
        <v>0</v>
      </c>
      <c r="L41" s="25">
        <v>12923.91</v>
      </c>
      <c r="M41" s="25">
        <v>0</v>
      </c>
      <c r="N41" s="25">
        <v>0</v>
      </c>
      <c r="O41" s="25">
        <v>0</v>
      </c>
    </row>
    <row r="42" spans="2:15" ht="14.25">
      <c r="B42" s="8" t="s">
        <v>52</v>
      </c>
      <c r="C42" s="9">
        <f t="shared" si="8"/>
        <v>1545663.9900000002</v>
      </c>
      <c r="D42" s="9">
        <v>95984.99</v>
      </c>
      <c r="E42" s="9">
        <v>-271569</v>
      </c>
      <c r="F42" s="25">
        <v>-67689</v>
      </c>
      <c r="G42" s="25">
        <v>-101200.42</v>
      </c>
      <c r="H42" s="25">
        <v>-112656.38</v>
      </c>
      <c r="I42" s="25">
        <v>-50982.21</v>
      </c>
      <c r="J42" s="25">
        <v>1159712.6</v>
      </c>
      <c r="K42" s="25">
        <v>194775.06</v>
      </c>
      <c r="L42" s="25">
        <v>102517.35</v>
      </c>
      <c r="M42" s="25">
        <v>-92598</v>
      </c>
      <c r="N42" s="25">
        <v>22289</v>
      </c>
      <c r="O42" s="26">
        <v>667080</v>
      </c>
    </row>
    <row r="43" spans="2:15" ht="14.25">
      <c r="B43" s="8" t="s">
        <v>53</v>
      </c>
      <c r="C43" s="9">
        <f t="shared" si="8"/>
        <v>-1485458.76</v>
      </c>
      <c r="D43" s="9">
        <v>-91058.76</v>
      </c>
      <c r="E43" s="9">
        <v>-485446</v>
      </c>
      <c r="F43" s="25">
        <v>-219287</v>
      </c>
      <c r="G43" s="25">
        <v>-417415.67</v>
      </c>
      <c r="H43" s="25">
        <v>-69240.63</v>
      </c>
      <c r="I43" s="25">
        <v>-113412.71</v>
      </c>
      <c r="J43" s="25">
        <v>229470.25</v>
      </c>
      <c r="K43" s="25">
        <v>-57363.89</v>
      </c>
      <c r="L43" s="25">
        <v>-256049.35</v>
      </c>
      <c r="M43" s="25">
        <v>-58088</v>
      </c>
      <c r="N43" s="25">
        <v>-34224</v>
      </c>
      <c r="O43" s="26">
        <v>86657</v>
      </c>
    </row>
    <row r="44" spans="2:15" ht="14.25">
      <c r="B44" s="8" t="s">
        <v>54</v>
      </c>
      <c r="C44" s="9">
        <f t="shared" si="8"/>
        <v>-263770.34</v>
      </c>
      <c r="D44" s="9">
        <v>62301.66</v>
      </c>
      <c r="E44" s="9">
        <v>-171816</v>
      </c>
      <c r="F44" s="25">
        <v>-124289</v>
      </c>
      <c r="G44" s="25">
        <v>13029.31</v>
      </c>
      <c r="H44" s="25">
        <v>63693.21</v>
      </c>
      <c r="I44" s="25">
        <v>-35415.14</v>
      </c>
      <c r="J44" s="25">
        <v>130533.92</v>
      </c>
      <c r="K44" s="25">
        <v>-152047.04</v>
      </c>
      <c r="L44" s="25">
        <v>-22096.26</v>
      </c>
      <c r="M44" s="25">
        <v>-27197</v>
      </c>
      <c r="N44" s="25">
        <v>25975</v>
      </c>
      <c r="O44" s="28">
        <v>-26443</v>
      </c>
    </row>
    <row r="45" spans="2:15" ht="14.25">
      <c r="B45" s="8" t="s">
        <v>55</v>
      </c>
      <c r="C45" s="9">
        <f t="shared" si="8"/>
        <v>54933.95</v>
      </c>
      <c r="D45" s="9">
        <v>0</v>
      </c>
      <c r="E45" s="9">
        <v>0</v>
      </c>
      <c r="I45" s="25">
        <v>0</v>
      </c>
      <c r="L45" s="25">
        <v>0</v>
      </c>
      <c r="M45" s="25">
        <v>0</v>
      </c>
      <c r="O45" s="26">
        <v>54933.95</v>
      </c>
    </row>
    <row r="46" spans="3:15" ht="15">
      <c r="C46" s="9">
        <f t="shared" si="8"/>
        <v>130360054.47</v>
      </c>
      <c r="D46" s="10">
        <f aca="true" t="shared" si="9" ref="D46:O46">SUM(D33:D45)</f>
        <v>10341393.950000001</v>
      </c>
      <c r="E46" s="10">
        <f t="shared" si="9"/>
        <v>10619264.229999999</v>
      </c>
      <c r="F46" s="10">
        <f t="shared" si="9"/>
        <v>10612909.800000003</v>
      </c>
      <c r="G46" s="10">
        <f t="shared" si="9"/>
        <v>11585992.94</v>
      </c>
      <c r="H46" s="10">
        <f t="shared" si="9"/>
        <v>10854422.999999998</v>
      </c>
      <c r="I46" s="10">
        <f t="shared" si="9"/>
        <v>12532363.479999997</v>
      </c>
      <c r="J46" s="10">
        <f t="shared" si="9"/>
        <v>7759909.199999999</v>
      </c>
      <c r="K46" s="10">
        <f t="shared" si="9"/>
        <v>8976653.540000001</v>
      </c>
      <c r="L46" s="10">
        <f t="shared" si="9"/>
        <v>11211799.77</v>
      </c>
      <c r="M46" s="10">
        <f t="shared" si="9"/>
        <v>10122937.01</v>
      </c>
      <c r="N46" s="10">
        <f t="shared" si="9"/>
        <v>12210560.56</v>
      </c>
      <c r="O46" s="29">
        <f t="shared" si="9"/>
        <v>13531846.99</v>
      </c>
    </row>
    <row r="49" spans="2:15" ht="14.25">
      <c r="B49" s="8" t="s">
        <v>133</v>
      </c>
      <c r="C49" s="9">
        <f aca="true" t="shared" si="10" ref="C49:C54">SUM(D49:O49)</f>
        <v>58044884.760000005</v>
      </c>
      <c r="D49" s="9">
        <f>D33+D42</f>
        <v>4798399.28</v>
      </c>
      <c r="E49" s="9">
        <f aca="true" t="shared" si="11" ref="E49:O49">E33+E42</f>
        <v>4543587.29</v>
      </c>
      <c r="F49" s="9">
        <f t="shared" si="11"/>
        <v>4692534.05</v>
      </c>
      <c r="G49" s="9">
        <f t="shared" si="11"/>
        <v>5045716.24</v>
      </c>
      <c r="H49" s="9">
        <f t="shared" si="11"/>
        <v>4575436.59</v>
      </c>
      <c r="I49" s="9">
        <f t="shared" si="11"/>
        <v>5396621.4</v>
      </c>
      <c r="J49" s="9">
        <f t="shared" si="11"/>
        <v>3569219.42</v>
      </c>
      <c r="K49" s="9">
        <f t="shared" si="11"/>
        <v>4147590.14</v>
      </c>
      <c r="L49" s="9">
        <f t="shared" si="11"/>
        <v>4789223.79</v>
      </c>
      <c r="M49" s="9">
        <f t="shared" si="11"/>
        <v>4474888.69</v>
      </c>
      <c r="N49" s="9">
        <f t="shared" si="11"/>
        <v>5547366.03</v>
      </c>
      <c r="O49" s="9">
        <f t="shared" si="11"/>
        <v>6464301.84</v>
      </c>
    </row>
    <row r="50" spans="2:15" ht="14.25">
      <c r="B50" s="8" t="s">
        <v>134</v>
      </c>
      <c r="C50" s="9">
        <f t="shared" si="10"/>
        <v>42906771.589999996</v>
      </c>
      <c r="D50" s="9">
        <f>D34+D39+D41+D43</f>
        <v>3266385.24</v>
      </c>
      <c r="E50" s="9">
        <f aca="true" t="shared" si="12" ref="E50:O50">E34+E39+E41+E43</f>
        <v>3416367.23</v>
      </c>
      <c r="F50" s="9">
        <f t="shared" si="12"/>
        <v>3531197.66</v>
      </c>
      <c r="G50" s="9">
        <f t="shared" si="12"/>
        <v>3620300.11</v>
      </c>
      <c r="H50" s="9">
        <f t="shared" si="12"/>
        <v>3674064.8</v>
      </c>
      <c r="I50" s="9">
        <f t="shared" si="12"/>
        <v>4211106.43</v>
      </c>
      <c r="J50" s="9">
        <f t="shared" si="12"/>
        <v>2285952.63</v>
      </c>
      <c r="K50" s="9">
        <f t="shared" si="12"/>
        <v>2954022.56</v>
      </c>
      <c r="L50" s="9">
        <f t="shared" si="12"/>
        <v>3850284.54</v>
      </c>
      <c r="M50" s="9">
        <f t="shared" si="12"/>
        <v>3451914.46</v>
      </c>
      <c r="N50" s="9">
        <f t="shared" si="12"/>
        <v>4198696.76</v>
      </c>
      <c r="O50" s="9">
        <f t="shared" si="12"/>
        <v>4446479.17</v>
      </c>
    </row>
    <row r="51" spans="2:15" ht="14.25">
      <c r="B51" s="8" t="s">
        <v>135</v>
      </c>
      <c r="C51" s="9">
        <f t="shared" si="10"/>
        <v>5404373.01</v>
      </c>
      <c r="D51" s="9">
        <f>D35+D40+D44</f>
        <v>604239.5900000001</v>
      </c>
      <c r="E51" s="9">
        <f aca="true" t="shared" si="13" ref="E51:O51">E35+E40+E44</f>
        <v>425089.88</v>
      </c>
      <c r="F51" s="9">
        <f t="shared" si="13"/>
        <v>279613.81</v>
      </c>
      <c r="G51" s="9">
        <f t="shared" si="13"/>
        <v>579269.92</v>
      </c>
      <c r="H51" s="9">
        <f t="shared" si="13"/>
        <v>516770.02</v>
      </c>
      <c r="I51" s="9">
        <f t="shared" si="13"/>
        <v>554148.98</v>
      </c>
      <c r="J51" s="9">
        <f t="shared" si="13"/>
        <v>403931.96</v>
      </c>
      <c r="K51" s="9">
        <f t="shared" si="13"/>
        <v>245013.81999999998</v>
      </c>
      <c r="L51" s="9">
        <f t="shared" si="13"/>
        <v>414529.49</v>
      </c>
      <c r="M51" s="9">
        <f t="shared" si="13"/>
        <v>346514.14</v>
      </c>
      <c r="N51" s="9">
        <f t="shared" si="13"/>
        <v>482000.92</v>
      </c>
      <c r="O51" s="9">
        <f t="shared" si="13"/>
        <v>553250.48</v>
      </c>
    </row>
    <row r="52" spans="2:15" ht="14.25">
      <c r="B52" s="8" t="s">
        <v>136</v>
      </c>
      <c r="C52" s="9">
        <f t="shared" si="10"/>
        <v>13879008.750000002</v>
      </c>
      <c r="D52" s="9">
        <f>D36+D45</f>
        <v>905482.78</v>
      </c>
      <c r="E52" s="9">
        <f aca="true" t="shared" si="14" ref="E52:O52">E36+E45</f>
        <v>1355688.03</v>
      </c>
      <c r="F52" s="9">
        <f t="shared" si="14"/>
        <v>1288261.14</v>
      </c>
      <c r="G52" s="9">
        <f t="shared" si="14"/>
        <v>1421540.08</v>
      </c>
      <c r="H52" s="9">
        <f t="shared" si="14"/>
        <v>1318742.1</v>
      </c>
      <c r="I52" s="9">
        <f t="shared" si="14"/>
        <v>1497500.55</v>
      </c>
      <c r="J52" s="9">
        <f t="shared" si="14"/>
        <v>787301.68</v>
      </c>
      <c r="K52" s="9">
        <f t="shared" si="14"/>
        <v>804962.05</v>
      </c>
      <c r="L52" s="9">
        <f t="shared" si="14"/>
        <v>1296700.45</v>
      </c>
      <c r="M52" s="9">
        <f t="shared" si="14"/>
        <v>1028994.39</v>
      </c>
      <c r="N52" s="9">
        <f t="shared" si="14"/>
        <v>1086116.3</v>
      </c>
      <c r="O52" s="9">
        <f t="shared" si="14"/>
        <v>1087719.2</v>
      </c>
    </row>
    <row r="53" spans="2:15" ht="14.25">
      <c r="B53" s="8" t="s">
        <v>17</v>
      </c>
      <c r="C53" s="9">
        <f t="shared" si="10"/>
        <v>9728653.08</v>
      </c>
      <c r="D53" s="9">
        <f>D37</f>
        <v>739227.01</v>
      </c>
      <c r="E53" s="9">
        <f aca="true" t="shared" si="15" ref="E53:O54">E37</f>
        <v>841336.04</v>
      </c>
      <c r="F53" s="9">
        <f t="shared" si="15"/>
        <v>782143.01</v>
      </c>
      <c r="G53" s="9">
        <f t="shared" si="15"/>
        <v>881672.22</v>
      </c>
      <c r="H53" s="9">
        <f t="shared" si="15"/>
        <v>738322.6</v>
      </c>
      <c r="I53" s="9">
        <f t="shared" si="15"/>
        <v>831849.12</v>
      </c>
      <c r="J53" s="9">
        <f t="shared" si="15"/>
        <v>685334.07</v>
      </c>
      <c r="K53" s="9">
        <f t="shared" si="15"/>
        <v>795729.02</v>
      </c>
      <c r="L53" s="9">
        <f t="shared" si="15"/>
        <v>830796.2</v>
      </c>
      <c r="M53" s="9">
        <f t="shared" si="15"/>
        <v>790432.67</v>
      </c>
      <c r="N53" s="9">
        <f t="shared" si="15"/>
        <v>869703.55</v>
      </c>
      <c r="O53" s="9">
        <f t="shared" si="15"/>
        <v>942107.57</v>
      </c>
    </row>
    <row r="54" spans="2:15" ht="14.25">
      <c r="B54" s="8" t="s">
        <v>20</v>
      </c>
      <c r="C54" s="9">
        <f t="shared" si="10"/>
        <v>396363.27999999997</v>
      </c>
      <c r="D54" s="9">
        <f>D38</f>
        <v>27660.05</v>
      </c>
      <c r="E54" s="9">
        <f t="shared" si="15"/>
        <v>37195.76</v>
      </c>
      <c r="F54" s="9">
        <f t="shared" si="15"/>
        <v>39160.13</v>
      </c>
      <c r="G54" s="9">
        <f t="shared" si="15"/>
        <v>37494.37</v>
      </c>
      <c r="H54" s="9">
        <f t="shared" si="15"/>
        <v>31086.89</v>
      </c>
      <c r="I54" s="9">
        <f t="shared" si="15"/>
        <v>41137</v>
      </c>
      <c r="J54" s="9">
        <f t="shared" si="15"/>
        <v>28169.44</v>
      </c>
      <c r="K54" s="9">
        <f t="shared" si="15"/>
        <v>29335.95</v>
      </c>
      <c r="L54" s="9">
        <f t="shared" si="15"/>
        <v>30265.3</v>
      </c>
      <c r="M54" s="9">
        <f t="shared" si="15"/>
        <v>30192.66</v>
      </c>
      <c r="N54" s="9">
        <f t="shared" si="15"/>
        <v>26677</v>
      </c>
      <c r="O54" s="9">
        <f t="shared" si="15"/>
        <v>37988.73</v>
      </c>
    </row>
    <row r="56" spans="2:15" ht="14.25">
      <c r="B56" s="8" t="s">
        <v>137</v>
      </c>
      <c r="C56" s="9">
        <f>SUM(C49:C54)</f>
        <v>130360054.47</v>
      </c>
      <c r="D56" s="9">
        <f aca="true" t="shared" si="16" ref="D56:O56">SUM(D49:D54)</f>
        <v>10341393.950000001</v>
      </c>
      <c r="E56" s="9">
        <f t="shared" si="16"/>
        <v>10619264.229999999</v>
      </c>
      <c r="F56" s="9">
        <f t="shared" si="16"/>
        <v>10612909.8</v>
      </c>
      <c r="G56" s="9">
        <f t="shared" si="16"/>
        <v>11585992.94</v>
      </c>
      <c r="H56" s="9">
        <f t="shared" si="16"/>
        <v>10854423</v>
      </c>
      <c r="I56" s="9">
        <f t="shared" si="16"/>
        <v>12532363.48</v>
      </c>
      <c r="J56" s="9">
        <f t="shared" si="16"/>
        <v>7759909.2</v>
      </c>
      <c r="K56" s="9">
        <f t="shared" si="16"/>
        <v>8976653.54</v>
      </c>
      <c r="L56" s="9">
        <f t="shared" si="16"/>
        <v>11211799.77</v>
      </c>
      <c r="M56" s="9">
        <f t="shared" si="16"/>
        <v>10122937.01</v>
      </c>
      <c r="N56" s="9">
        <f t="shared" si="16"/>
        <v>12210560.56</v>
      </c>
      <c r="O56" s="9">
        <f t="shared" si="16"/>
        <v>13531846.99</v>
      </c>
    </row>
    <row r="59" ht="15.75">
      <c r="B59" s="7" t="s">
        <v>140</v>
      </c>
    </row>
    <row r="61" spans="2:15" ht="15.75">
      <c r="B61" s="7" t="s">
        <v>29</v>
      </c>
      <c r="C61" s="24" t="s">
        <v>30</v>
      </c>
      <c r="D61" s="24" t="s">
        <v>31</v>
      </c>
      <c r="E61" s="24" t="s">
        <v>32</v>
      </c>
      <c r="F61" s="24" t="s">
        <v>33</v>
      </c>
      <c r="G61" s="24" t="s">
        <v>34</v>
      </c>
      <c r="H61" s="24" t="s">
        <v>35</v>
      </c>
      <c r="I61" s="24" t="s">
        <v>36</v>
      </c>
      <c r="J61" s="24" t="s">
        <v>37</v>
      </c>
      <c r="K61" s="24" t="s">
        <v>38</v>
      </c>
      <c r="L61" s="24" t="s">
        <v>39</v>
      </c>
      <c r="M61" s="24" t="s">
        <v>40</v>
      </c>
      <c r="N61" s="24" t="s">
        <v>41</v>
      </c>
      <c r="O61" s="24" t="s">
        <v>42</v>
      </c>
    </row>
    <row r="62" spans="2:15" ht="14.25">
      <c r="B62" s="8" t="s">
        <v>43</v>
      </c>
      <c r="C62" s="9">
        <f>SUM(D62:O62)</f>
        <v>9693767.67</v>
      </c>
      <c r="D62" s="9">
        <v>4471940.83</v>
      </c>
      <c r="E62" s="25">
        <v>5221826.84</v>
      </c>
      <c r="F62" s="25"/>
      <c r="G62" s="25"/>
      <c r="H62" s="25"/>
      <c r="I62" s="25"/>
      <c r="J62" s="25"/>
      <c r="K62" s="25"/>
      <c r="L62" s="25"/>
      <c r="M62" s="25"/>
      <c r="N62" s="25"/>
      <c r="O62" s="26"/>
    </row>
    <row r="63" spans="2:15" ht="14.25">
      <c r="B63" s="8" t="s">
        <v>44</v>
      </c>
      <c r="C63" s="9">
        <f aca="true" t="shared" si="17" ref="C63:C75">SUM(D63:O63)</f>
        <v>7392275.6899999995</v>
      </c>
      <c r="D63" s="9">
        <v>3463044.01</v>
      </c>
      <c r="E63" s="25">
        <v>3929231.68</v>
      </c>
      <c r="F63" s="25"/>
      <c r="G63" s="25"/>
      <c r="H63" s="25"/>
      <c r="I63" s="25"/>
      <c r="J63" s="25"/>
      <c r="K63" s="25"/>
      <c r="L63" s="25"/>
      <c r="M63" s="25"/>
      <c r="N63" s="25"/>
      <c r="O63" s="26"/>
    </row>
    <row r="64" spans="2:15" ht="14.25">
      <c r="B64" s="8" t="s">
        <v>45</v>
      </c>
      <c r="C64" s="9">
        <f t="shared" si="17"/>
        <v>1032802.51</v>
      </c>
      <c r="D64" s="9">
        <v>456251.9</v>
      </c>
      <c r="E64" s="25">
        <v>576550.61</v>
      </c>
      <c r="F64" s="25"/>
      <c r="G64" s="25"/>
      <c r="H64" s="25"/>
      <c r="I64" s="25"/>
      <c r="J64" s="25"/>
      <c r="K64" s="25"/>
      <c r="L64" s="25"/>
      <c r="M64" s="25"/>
      <c r="N64" s="25"/>
      <c r="O64" s="26"/>
    </row>
    <row r="65" spans="2:15" ht="14.25">
      <c r="B65" s="8" t="s">
        <v>46</v>
      </c>
      <c r="C65" s="9">
        <f t="shared" si="17"/>
        <v>1954453.9</v>
      </c>
      <c r="D65" s="9">
        <v>819945.6</v>
      </c>
      <c r="E65" s="25">
        <v>1134508.3</v>
      </c>
      <c r="F65" s="25"/>
      <c r="G65" s="25"/>
      <c r="H65" s="25"/>
      <c r="I65" s="25"/>
      <c r="J65" s="25"/>
      <c r="K65" s="25"/>
      <c r="L65" s="25"/>
      <c r="M65" s="25"/>
      <c r="N65" s="25"/>
      <c r="O65" s="26"/>
    </row>
    <row r="66" spans="2:15" ht="14.25">
      <c r="B66" s="8" t="s">
        <v>47</v>
      </c>
      <c r="C66" s="9">
        <f t="shared" si="17"/>
        <v>1660127.79</v>
      </c>
      <c r="D66" s="9">
        <v>794491.2</v>
      </c>
      <c r="E66" s="25">
        <v>865636.59</v>
      </c>
      <c r="F66" s="25"/>
      <c r="G66" s="25"/>
      <c r="H66" s="25"/>
      <c r="I66" s="25"/>
      <c r="J66" s="25"/>
      <c r="K66" s="25"/>
      <c r="L66" s="25"/>
      <c r="M66" s="25"/>
      <c r="N66" s="25"/>
      <c r="O66" s="26"/>
    </row>
    <row r="67" spans="2:15" ht="14.25">
      <c r="B67" s="8" t="s">
        <v>48</v>
      </c>
      <c r="C67" s="9">
        <f t="shared" si="17"/>
        <v>60700.46</v>
      </c>
      <c r="D67" s="9">
        <v>23450.21</v>
      </c>
      <c r="E67" s="25">
        <v>37250.25</v>
      </c>
      <c r="F67" s="25"/>
      <c r="G67" s="25"/>
      <c r="H67" s="25"/>
      <c r="I67" s="25"/>
      <c r="J67" s="25"/>
      <c r="K67" s="25"/>
      <c r="L67" s="25"/>
      <c r="M67" s="25"/>
      <c r="N67" s="25"/>
      <c r="O67" s="26"/>
    </row>
    <row r="68" spans="2:15" ht="14.25">
      <c r="B68" s="8" t="s">
        <v>139</v>
      </c>
      <c r="C68" s="9">
        <f t="shared" si="17"/>
        <v>188804.22</v>
      </c>
      <c r="D68" s="9">
        <v>76784.22</v>
      </c>
      <c r="E68" s="25">
        <v>112020</v>
      </c>
      <c r="F68" s="25"/>
      <c r="G68" s="25"/>
      <c r="H68" s="25"/>
      <c r="I68" s="25"/>
      <c r="J68" s="25"/>
      <c r="K68" s="25"/>
      <c r="L68" s="25"/>
      <c r="M68" s="25"/>
      <c r="N68" s="25"/>
      <c r="O68" s="27"/>
    </row>
    <row r="69" spans="2:15" ht="14.25">
      <c r="B69" s="8" t="s">
        <v>50</v>
      </c>
      <c r="E69" s="25">
        <v>0</v>
      </c>
      <c r="F69" s="25"/>
      <c r="H69" s="25"/>
      <c r="I69" s="25"/>
      <c r="J69" s="25"/>
      <c r="K69" s="25"/>
      <c r="L69" s="25"/>
      <c r="M69" s="25"/>
      <c r="N69" s="25"/>
      <c r="O69" s="25"/>
    </row>
    <row r="70" spans="2:15" ht="14.25">
      <c r="B70" s="8" t="s">
        <v>51</v>
      </c>
      <c r="C70" s="9">
        <f t="shared" si="17"/>
        <v>10000</v>
      </c>
      <c r="D70" s="9">
        <v>10000</v>
      </c>
      <c r="E70" s="25">
        <v>0</v>
      </c>
      <c r="F70" s="25"/>
      <c r="H70" s="25"/>
      <c r="I70" s="25"/>
      <c r="J70" s="25"/>
      <c r="K70" s="25"/>
      <c r="L70" s="25"/>
      <c r="M70" s="25"/>
      <c r="N70" s="25"/>
      <c r="O70" s="25"/>
    </row>
    <row r="71" spans="2:15" ht="14.25">
      <c r="B71" s="8" t="s">
        <v>52</v>
      </c>
      <c r="C71" s="9">
        <f t="shared" si="17"/>
        <v>267962</v>
      </c>
      <c r="D71" s="9">
        <v>320591.75</v>
      </c>
      <c r="E71" s="25">
        <v>-52629.75</v>
      </c>
      <c r="F71" s="25"/>
      <c r="G71" s="25"/>
      <c r="H71" s="25"/>
      <c r="I71" s="25"/>
      <c r="J71" s="25"/>
      <c r="K71" s="25"/>
      <c r="L71" s="25"/>
      <c r="M71" s="25"/>
      <c r="N71" s="25"/>
      <c r="O71" s="26"/>
    </row>
    <row r="72" spans="2:15" ht="14.25">
      <c r="B72" s="8" t="s">
        <v>53</v>
      </c>
      <c r="C72" s="9">
        <f t="shared" si="17"/>
        <v>3230</v>
      </c>
      <c r="D72" s="9">
        <v>36944.84</v>
      </c>
      <c r="E72" s="25">
        <v>-33714.84</v>
      </c>
      <c r="F72" s="25"/>
      <c r="G72" s="25"/>
      <c r="H72" s="25"/>
      <c r="I72" s="25"/>
      <c r="J72" s="25"/>
      <c r="K72" s="25"/>
      <c r="L72" s="25"/>
      <c r="M72" s="25"/>
      <c r="N72" s="25"/>
      <c r="O72" s="26"/>
    </row>
    <row r="73" spans="2:15" ht="14.25">
      <c r="B73" s="8" t="s">
        <v>54</v>
      </c>
      <c r="C73" s="9">
        <f t="shared" si="17"/>
        <v>104899</v>
      </c>
      <c r="D73" s="9">
        <v>81280.69</v>
      </c>
      <c r="E73" s="25">
        <v>23618.31</v>
      </c>
      <c r="F73" s="25"/>
      <c r="G73" s="25"/>
      <c r="H73" s="25"/>
      <c r="I73" s="25"/>
      <c r="J73" s="25"/>
      <c r="K73" s="25"/>
      <c r="L73" s="25"/>
      <c r="M73" s="25"/>
      <c r="N73" s="25"/>
      <c r="O73" s="28"/>
    </row>
    <row r="74" spans="2:15" ht="14.25">
      <c r="B74" s="8" t="s">
        <v>55</v>
      </c>
      <c r="C74" s="9">
        <f t="shared" si="17"/>
        <v>-880286.95</v>
      </c>
      <c r="D74" s="9">
        <v>-880286.95</v>
      </c>
      <c r="E74" s="25">
        <v>0</v>
      </c>
      <c r="I74" s="25"/>
      <c r="L74" s="25"/>
      <c r="M74" s="25"/>
      <c r="O74" s="26"/>
    </row>
    <row r="75" spans="3:15" ht="15">
      <c r="C75" s="9">
        <f t="shared" si="17"/>
        <v>21488736.29</v>
      </c>
      <c r="D75" s="10">
        <f>SUM(D62:D74)</f>
        <v>9674438.3</v>
      </c>
      <c r="E75" s="10">
        <f aca="true" t="shared" si="18" ref="E75:O75">SUM(E62:E74)</f>
        <v>11814297.99</v>
      </c>
      <c r="F75" s="10">
        <f t="shared" si="18"/>
        <v>0</v>
      </c>
      <c r="G75" s="10">
        <f t="shared" si="18"/>
        <v>0</v>
      </c>
      <c r="H75" s="10">
        <f t="shared" si="18"/>
        <v>0</v>
      </c>
      <c r="I75" s="10">
        <f t="shared" si="18"/>
        <v>0</v>
      </c>
      <c r="J75" s="10">
        <f t="shared" si="18"/>
        <v>0</v>
      </c>
      <c r="K75" s="10">
        <f t="shared" si="18"/>
        <v>0</v>
      </c>
      <c r="L75" s="10">
        <f t="shared" si="18"/>
        <v>0</v>
      </c>
      <c r="M75" s="10">
        <f t="shared" si="18"/>
        <v>0</v>
      </c>
      <c r="N75" s="10">
        <f t="shared" si="18"/>
        <v>0</v>
      </c>
      <c r="O75" s="29">
        <f t="shared" si="18"/>
        <v>0</v>
      </c>
    </row>
    <row r="78" spans="2:15" ht="14.25">
      <c r="B78" s="8" t="s">
        <v>133</v>
      </c>
      <c r="C78" s="9">
        <f aca="true" t="shared" si="19" ref="C78:C83">SUM(D78:O78)</f>
        <v>9961729.67</v>
      </c>
      <c r="D78" s="9">
        <f>D62+D71</f>
        <v>4792532.58</v>
      </c>
      <c r="E78" s="9">
        <f aca="true" t="shared" si="20" ref="E78:O78">E62+E71</f>
        <v>5169197.09</v>
      </c>
      <c r="F78" s="9">
        <f t="shared" si="20"/>
        <v>0</v>
      </c>
      <c r="G78" s="9">
        <f t="shared" si="20"/>
        <v>0</v>
      </c>
      <c r="H78" s="9">
        <f t="shared" si="20"/>
        <v>0</v>
      </c>
      <c r="I78" s="9">
        <f t="shared" si="20"/>
        <v>0</v>
      </c>
      <c r="J78" s="9">
        <f t="shared" si="20"/>
        <v>0</v>
      </c>
      <c r="K78" s="9">
        <f t="shared" si="20"/>
        <v>0</v>
      </c>
      <c r="L78" s="9">
        <f t="shared" si="20"/>
        <v>0</v>
      </c>
      <c r="M78" s="9">
        <f t="shared" si="20"/>
        <v>0</v>
      </c>
      <c r="N78" s="9">
        <f t="shared" si="20"/>
        <v>0</v>
      </c>
      <c r="O78" s="9">
        <f t="shared" si="20"/>
        <v>0</v>
      </c>
    </row>
    <row r="79" spans="2:15" ht="14.25">
      <c r="B79" s="8" t="s">
        <v>134</v>
      </c>
      <c r="C79" s="9">
        <f t="shared" si="19"/>
        <v>7594309.91</v>
      </c>
      <c r="D79" s="9">
        <f>D63+D68+D70+D72</f>
        <v>3586773.07</v>
      </c>
      <c r="E79" s="9">
        <f aca="true" t="shared" si="21" ref="E79:O79">E63+E68+E70+E72</f>
        <v>4007536.8400000003</v>
      </c>
      <c r="F79" s="9">
        <f t="shared" si="21"/>
        <v>0</v>
      </c>
      <c r="G79" s="9">
        <f t="shared" si="21"/>
        <v>0</v>
      </c>
      <c r="H79" s="9">
        <f t="shared" si="21"/>
        <v>0</v>
      </c>
      <c r="I79" s="9">
        <f t="shared" si="21"/>
        <v>0</v>
      </c>
      <c r="J79" s="9">
        <f t="shared" si="21"/>
        <v>0</v>
      </c>
      <c r="K79" s="9">
        <f t="shared" si="21"/>
        <v>0</v>
      </c>
      <c r="L79" s="9">
        <f t="shared" si="21"/>
        <v>0</v>
      </c>
      <c r="M79" s="9">
        <f t="shared" si="21"/>
        <v>0</v>
      </c>
      <c r="N79" s="9">
        <f t="shared" si="21"/>
        <v>0</v>
      </c>
      <c r="O79" s="9">
        <f t="shared" si="21"/>
        <v>0</v>
      </c>
    </row>
    <row r="80" spans="2:15" ht="14.25">
      <c r="B80" s="8" t="s">
        <v>135</v>
      </c>
      <c r="C80" s="9">
        <f t="shared" si="19"/>
        <v>1137701.5100000002</v>
      </c>
      <c r="D80" s="9">
        <f>D64+D69+D73</f>
        <v>537532.5900000001</v>
      </c>
      <c r="E80" s="9">
        <f aca="true" t="shared" si="22" ref="E80:O80">E64+E69+E73</f>
        <v>600168.92</v>
      </c>
      <c r="F80" s="9">
        <f t="shared" si="22"/>
        <v>0</v>
      </c>
      <c r="G80" s="9">
        <f t="shared" si="22"/>
        <v>0</v>
      </c>
      <c r="H80" s="9">
        <f t="shared" si="22"/>
        <v>0</v>
      </c>
      <c r="I80" s="9">
        <f t="shared" si="22"/>
        <v>0</v>
      </c>
      <c r="J80" s="9">
        <f t="shared" si="22"/>
        <v>0</v>
      </c>
      <c r="K80" s="9">
        <f t="shared" si="22"/>
        <v>0</v>
      </c>
      <c r="L80" s="9">
        <f t="shared" si="22"/>
        <v>0</v>
      </c>
      <c r="M80" s="9">
        <f t="shared" si="22"/>
        <v>0</v>
      </c>
      <c r="N80" s="9">
        <f t="shared" si="22"/>
        <v>0</v>
      </c>
      <c r="O80" s="9">
        <f t="shared" si="22"/>
        <v>0</v>
      </c>
    </row>
    <row r="81" spans="2:15" ht="14.25">
      <c r="B81" s="8" t="s">
        <v>136</v>
      </c>
      <c r="C81" s="9">
        <f t="shared" si="19"/>
        <v>1074166.9500000002</v>
      </c>
      <c r="D81" s="9">
        <f>D65+D74</f>
        <v>-60341.34999999998</v>
      </c>
      <c r="E81" s="9">
        <f aca="true" t="shared" si="23" ref="E81:O81">E65+E74</f>
        <v>1134508.3</v>
      </c>
      <c r="F81" s="9">
        <f t="shared" si="23"/>
        <v>0</v>
      </c>
      <c r="G81" s="9">
        <f t="shared" si="23"/>
        <v>0</v>
      </c>
      <c r="H81" s="9">
        <f t="shared" si="23"/>
        <v>0</v>
      </c>
      <c r="I81" s="9">
        <f t="shared" si="23"/>
        <v>0</v>
      </c>
      <c r="J81" s="9">
        <f t="shared" si="23"/>
        <v>0</v>
      </c>
      <c r="K81" s="9">
        <f t="shared" si="23"/>
        <v>0</v>
      </c>
      <c r="L81" s="9">
        <f t="shared" si="23"/>
        <v>0</v>
      </c>
      <c r="M81" s="9">
        <f t="shared" si="23"/>
        <v>0</v>
      </c>
      <c r="N81" s="9">
        <f t="shared" si="23"/>
        <v>0</v>
      </c>
      <c r="O81" s="9">
        <f t="shared" si="23"/>
        <v>0</v>
      </c>
    </row>
    <row r="82" spans="2:15" ht="14.25">
      <c r="B82" s="8" t="s">
        <v>17</v>
      </c>
      <c r="C82" s="9">
        <f t="shared" si="19"/>
        <v>1660127.79</v>
      </c>
      <c r="D82" s="9">
        <f>D66</f>
        <v>794491.2</v>
      </c>
      <c r="E82" s="9">
        <f aca="true" t="shared" si="24" ref="E82:O83">E66</f>
        <v>865636.59</v>
      </c>
      <c r="F82" s="9">
        <f t="shared" si="24"/>
        <v>0</v>
      </c>
      <c r="G82" s="9">
        <f t="shared" si="24"/>
        <v>0</v>
      </c>
      <c r="H82" s="9">
        <f t="shared" si="24"/>
        <v>0</v>
      </c>
      <c r="I82" s="9">
        <f t="shared" si="24"/>
        <v>0</v>
      </c>
      <c r="J82" s="9">
        <f t="shared" si="24"/>
        <v>0</v>
      </c>
      <c r="K82" s="9">
        <f t="shared" si="24"/>
        <v>0</v>
      </c>
      <c r="L82" s="9">
        <f t="shared" si="24"/>
        <v>0</v>
      </c>
      <c r="M82" s="9">
        <f t="shared" si="24"/>
        <v>0</v>
      </c>
      <c r="N82" s="9">
        <f t="shared" si="24"/>
        <v>0</v>
      </c>
      <c r="O82" s="9">
        <f t="shared" si="24"/>
        <v>0</v>
      </c>
    </row>
    <row r="83" spans="2:15" ht="14.25">
      <c r="B83" s="8" t="s">
        <v>20</v>
      </c>
      <c r="C83" s="9">
        <f t="shared" si="19"/>
        <v>60700.46</v>
      </c>
      <c r="D83" s="9">
        <f>D67</f>
        <v>23450.21</v>
      </c>
      <c r="E83" s="9">
        <f t="shared" si="24"/>
        <v>37250.25</v>
      </c>
      <c r="F83" s="9">
        <f t="shared" si="24"/>
        <v>0</v>
      </c>
      <c r="G83" s="9">
        <f t="shared" si="24"/>
        <v>0</v>
      </c>
      <c r="H83" s="9">
        <f t="shared" si="24"/>
        <v>0</v>
      </c>
      <c r="I83" s="9">
        <f t="shared" si="24"/>
        <v>0</v>
      </c>
      <c r="J83" s="9">
        <f t="shared" si="24"/>
        <v>0</v>
      </c>
      <c r="K83" s="9">
        <f t="shared" si="24"/>
        <v>0</v>
      </c>
      <c r="L83" s="9">
        <f t="shared" si="24"/>
        <v>0</v>
      </c>
      <c r="M83" s="9">
        <f t="shared" si="24"/>
        <v>0</v>
      </c>
      <c r="N83" s="9">
        <f t="shared" si="24"/>
        <v>0</v>
      </c>
      <c r="O83" s="9">
        <f t="shared" si="24"/>
        <v>0</v>
      </c>
    </row>
    <row r="85" spans="2:15" ht="14.25">
      <c r="B85" s="8" t="s">
        <v>137</v>
      </c>
      <c r="C85" s="9">
        <f>SUM(C78:C83)</f>
        <v>21488736.29</v>
      </c>
      <c r="D85" s="9">
        <f aca="true" t="shared" si="25" ref="D85:O85">SUM(D78:D83)</f>
        <v>9674438.3</v>
      </c>
      <c r="E85" s="9">
        <f t="shared" si="25"/>
        <v>11814297.99</v>
      </c>
      <c r="F85" s="9">
        <f t="shared" si="25"/>
        <v>0</v>
      </c>
      <c r="G85" s="9">
        <f t="shared" si="25"/>
        <v>0</v>
      </c>
      <c r="H85" s="9">
        <f t="shared" si="25"/>
        <v>0</v>
      </c>
      <c r="I85" s="9">
        <f t="shared" si="25"/>
        <v>0</v>
      </c>
      <c r="J85" s="9">
        <f t="shared" si="25"/>
        <v>0</v>
      </c>
      <c r="K85" s="9">
        <f t="shared" si="25"/>
        <v>0</v>
      </c>
      <c r="L85" s="9">
        <f t="shared" si="25"/>
        <v>0</v>
      </c>
      <c r="M85" s="9">
        <f t="shared" si="25"/>
        <v>0</v>
      </c>
      <c r="N85" s="9">
        <f t="shared" si="25"/>
        <v>0</v>
      </c>
      <c r="O85" s="9">
        <f t="shared" si="2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30"/>
  <sheetViews>
    <sheetView zoomScalePageLayoutView="0" workbookViewId="0" topLeftCell="A1">
      <selection activeCell="B42" sqref="B42"/>
    </sheetView>
  </sheetViews>
  <sheetFormatPr defaultColWidth="9.00390625" defaultRowHeight="14.25"/>
  <cols>
    <col min="1" max="1" width="9.00390625" style="0" customWidth="1"/>
    <col min="2" max="2" width="18.125" style="0" customWidth="1"/>
    <col min="3" max="8" width="19.625" style="0" customWidth="1"/>
    <col min="9" max="11" width="12.125" style="0" customWidth="1"/>
    <col min="12" max="13" width="19.625" style="0" customWidth="1"/>
  </cols>
  <sheetData>
    <row r="2" spans="2:13" ht="15">
      <c r="B2" s="12" t="s">
        <v>60</v>
      </c>
      <c r="C2" s="12" t="s">
        <v>56</v>
      </c>
      <c r="D2" s="12" t="s">
        <v>61</v>
      </c>
      <c r="E2" s="12" t="s">
        <v>57</v>
      </c>
      <c r="F2" s="12" t="s">
        <v>62</v>
      </c>
      <c r="G2" s="12" t="s">
        <v>58</v>
      </c>
      <c r="H2" s="12" t="s">
        <v>63</v>
      </c>
      <c r="I2" s="12" t="s">
        <v>19</v>
      </c>
      <c r="J2" s="12" t="s">
        <v>64</v>
      </c>
      <c r="K2" s="12" t="s">
        <v>20</v>
      </c>
      <c r="L2" s="12" t="s">
        <v>85</v>
      </c>
      <c r="M2" s="12" t="s">
        <v>86</v>
      </c>
    </row>
    <row r="3" spans="2:13" ht="14.25">
      <c r="B3" t="s">
        <v>69</v>
      </c>
      <c r="C3" s="13">
        <f ca="1">SUM(OFFSET('Total forecast'!AA$100,3*ROWS('Total forecast'!AA$100:'Total forecast'!AA100)-3,,3))</f>
        <v>15376215.9942</v>
      </c>
      <c r="D3" s="13">
        <f ca="1">SUM(OFFSET('Total forecast'!AE$100,3*ROWS('Total forecast'!AE$100:'Total forecast'!AE100)-3,,3))</f>
        <v>15541400.992596898</v>
      </c>
      <c r="E3" s="13">
        <f ca="1">SUM(OFFSET('Total forecast'!AH$100,3*ROWS('Total forecast'!AH$100:'Total forecast'!AH100)-3,,3))</f>
        <v>11880951.750500001</v>
      </c>
      <c r="F3" s="13">
        <f ca="1">SUM(OFFSET('Total forecast'!AL$100,3*ROWS('Total forecast'!AL$100:'Total forecast'!AL100)-3,,3))</f>
        <v>11873053.18227519</v>
      </c>
      <c r="G3" s="13">
        <f ca="1">SUM(OFFSET('Total forecast'!AO$100,3*ROWS('Total forecast'!AO$100:'Total forecast'!AO100)-3,,3))</f>
        <v>1618729.1600000001</v>
      </c>
      <c r="H3" s="13">
        <f ca="1">SUM(OFFSET('Total forecast'!AS$100,3*ROWS('Total forecast'!AS$100:'Total forecast'!AS100)-3,,3))</f>
        <v>1615761.3131218208</v>
      </c>
      <c r="I3" s="13">
        <f ca="1">SUM(OFFSET('Total forecast'!AZ$100,3*ROWS('Total forecast'!AZ$100:'Total forecast'!AZ100)-3,,3))</f>
        <v>3236265.5204186626</v>
      </c>
      <c r="J3" s="13">
        <f ca="1">SUM(OFFSET('Total forecast'!BC$100,3*ROWS('Total forecast'!BC$100:'Total forecast'!BC100)-3,,3))</f>
        <v>2510947.140911837</v>
      </c>
      <c r="K3" s="13">
        <f ca="1">SUM(OFFSET('Total forecast'!BF$100,3*ROWS('Total forecast'!BF$100:'Total forecast'!BF100)-3,,3))</f>
        <v>96655.04620196467</v>
      </c>
      <c r="L3" s="13">
        <f aca="true" t="shared" si="0" ref="L3:L22">SUM(K3,J3,I3,G3,E3,C3)</f>
        <v>34719764.61223247</v>
      </c>
      <c r="M3" s="13">
        <f aca="true" t="shared" si="1" ref="M3:M22">SUM(D3,F3,H3,I3,J3,K3)</f>
        <v>34874083.19552638</v>
      </c>
    </row>
    <row r="4" spans="2:13" ht="14.25">
      <c r="B4" t="s">
        <v>70</v>
      </c>
      <c r="C4" s="13">
        <f ca="1">SUM(OFFSET('Total forecast'!AA$100,3*ROWS('Total forecast'!AA$100:'Total forecast'!AA101)-3,,3))</f>
        <v>15883327.5086</v>
      </c>
      <c r="D4" s="13">
        <f ca="1">SUM(OFFSET('Total forecast'!AE$100,3*ROWS('Total forecast'!AE$100:'Total forecast'!AE101)-3,,3))</f>
        <v>16048512.506996896</v>
      </c>
      <c r="E4" s="13">
        <f ca="1">SUM(OFFSET('Total forecast'!AH$100,3*ROWS('Total forecast'!AH$100:'Total forecast'!AH101)-3,,3))</f>
        <v>10870304.501400001</v>
      </c>
      <c r="F4" s="13">
        <f ca="1">SUM(OFFSET('Total forecast'!AL$100,3*ROWS('Total forecast'!AL$100:'Total forecast'!AL101)-3,,3))</f>
        <v>10862405.933175188</v>
      </c>
      <c r="G4" s="13">
        <f ca="1">SUM(OFFSET('Total forecast'!AO$100,3*ROWS('Total forecast'!AO$100:'Total forecast'!AO101)-3,,3))</f>
        <v>1474847.8028</v>
      </c>
      <c r="H4" s="13">
        <f ca="1">SUM(OFFSET('Total forecast'!AS$100,3*ROWS('Total forecast'!AS$100:'Total forecast'!AS101)-3,,3))</f>
        <v>1471879.9559218206</v>
      </c>
      <c r="I4" s="13">
        <f ca="1">SUM(OFFSET('Total forecast'!AZ$100,3*ROWS('Total forecast'!AZ$100:'Total forecast'!AZ101)-3,,3))</f>
        <v>4134847.5512190033</v>
      </c>
      <c r="J4" s="13">
        <f ca="1">SUM(OFFSET('Total forecast'!BC$100,3*ROWS('Total forecast'!BC$100:'Total forecast'!BC101)-3,,3))</f>
        <v>2539341.7943019406</v>
      </c>
      <c r="K4" s="13">
        <f ca="1">SUM(OFFSET('Total forecast'!BF$100,3*ROWS('Total forecast'!BF$100:'Total forecast'!BF101)-3,,3))</f>
        <v>106327.88928399558</v>
      </c>
      <c r="L4" s="13">
        <f t="shared" si="0"/>
        <v>35008997.04760494</v>
      </c>
      <c r="M4" s="13">
        <f t="shared" si="1"/>
        <v>35163315.63089884</v>
      </c>
    </row>
    <row r="5" spans="2:13" ht="14.25">
      <c r="B5" t="s">
        <v>71</v>
      </c>
      <c r="C5" s="13">
        <f ca="1">SUM(OFFSET('Total forecast'!AA$100,3*ROWS('Total forecast'!AA$100:'Total forecast'!AA102)-3,,3))</f>
        <v>11822380.205699999</v>
      </c>
      <c r="D5" s="13">
        <f ca="1">SUM(OFFSET('Total forecast'!AE$100,3*ROWS('Total forecast'!AE$100:'Total forecast'!AE102)-3,,3))</f>
        <v>11987565.204096898</v>
      </c>
      <c r="E5" s="13">
        <f ca="1">SUM(OFFSET('Total forecast'!AH$100,3*ROWS('Total forecast'!AH$100:'Total forecast'!AH102)-3,,3))</f>
        <v>9855207.5996</v>
      </c>
      <c r="F5" s="13">
        <f ca="1">SUM(OFFSET('Total forecast'!AL$100,3*ROWS('Total forecast'!AL$100:'Total forecast'!AL102)-3,,3))</f>
        <v>9847309.031375188</v>
      </c>
      <c r="G5" s="13">
        <f ca="1">SUM(OFFSET('Total forecast'!AO$100,3*ROWS('Total forecast'!AO$100:'Total forecast'!AO102)-3,,3))</f>
        <v>1130283.6006</v>
      </c>
      <c r="H5" s="13">
        <f ca="1">SUM(OFFSET('Total forecast'!AS$100,3*ROWS('Total forecast'!AS$100:'Total forecast'!AS102)-3,,3))</f>
        <v>1127315.7537218207</v>
      </c>
      <c r="I5" s="13">
        <f ca="1">SUM(OFFSET('Total forecast'!AZ$100,3*ROWS('Total forecast'!AZ$100:'Total forecast'!AZ102)-3,,3))</f>
        <v>3083088.587142574</v>
      </c>
      <c r="J5" s="13">
        <f ca="1">SUM(OFFSET('Total forecast'!BC$100,3*ROWS('Total forecast'!BC$100:'Total forecast'!BC102)-3,,3))</f>
        <v>2411011.7536089225</v>
      </c>
      <c r="K5" s="13">
        <f ca="1">SUM(OFFSET('Total forecast'!BF$100,3*ROWS('Total forecast'!BF$100:'Total forecast'!BF102)-3,,3))</f>
        <v>89465.56310336062</v>
      </c>
      <c r="L5" s="13">
        <f t="shared" si="0"/>
        <v>28391437.309754856</v>
      </c>
      <c r="M5" s="13">
        <f t="shared" si="1"/>
        <v>28545755.893048767</v>
      </c>
    </row>
    <row r="6" spans="2:13" ht="14.25">
      <c r="B6" t="s">
        <v>72</v>
      </c>
      <c r="C6" s="13">
        <f ca="1">SUM(OFFSET('Total forecast'!AA$100,3*ROWS('Total forecast'!AA$100:'Total forecast'!AA103)-3,,3))</f>
        <v>15483260.5374</v>
      </c>
      <c r="D6" s="13">
        <f ca="1">SUM(OFFSET('Total forecast'!AE$100,3*ROWS('Total forecast'!AE$100:'Total forecast'!AE103)-3,,3))</f>
        <v>15648445.535796897</v>
      </c>
      <c r="E6" s="13">
        <f ca="1">SUM(OFFSET('Total forecast'!AH$100,3*ROWS('Total forecast'!AH$100:'Total forecast'!AH103)-3,,3))</f>
        <v>11577625.3114</v>
      </c>
      <c r="F6" s="13">
        <f ca="1">SUM(OFFSET('Total forecast'!AL$100,3*ROWS('Total forecast'!AL$100:'Total forecast'!AL103)-3,,3))</f>
        <v>11569726.743175188</v>
      </c>
      <c r="G6" s="13">
        <f ca="1">SUM(OFFSET('Total forecast'!AO$100,3*ROWS('Total forecast'!AO$100:'Total forecast'!AO103)-3,,3))</f>
        <v>1366941.9123</v>
      </c>
      <c r="H6" s="13">
        <f ca="1">SUM(OFFSET('Total forecast'!AS$100,3*ROWS('Total forecast'!AS$100:'Total forecast'!AS103)-3,,3))</f>
        <v>1363974.0654218206</v>
      </c>
      <c r="I6" s="13">
        <f ca="1">SUM(OFFSET('Total forecast'!AZ$100,3*ROWS('Total forecast'!AZ$100:'Total forecast'!AZ103)-3,,3))</f>
        <v>3424807.0911197634</v>
      </c>
      <c r="J6" s="13">
        <f ca="1">SUM(OFFSET('Total forecast'!BC$100,3*ROWS('Total forecast'!BC$100:'Total forecast'!BC103)-3,,3))</f>
        <v>2642935.4662842387</v>
      </c>
      <c r="K6" s="13">
        <f ca="1">SUM(OFFSET('Total forecast'!BF$100,3*ROWS('Total forecast'!BF$100:'Total forecast'!BF103)-3,,3))</f>
        <v>99183.79376972641</v>
      </c>
      <c r="L6" s="13">
        <f t="shared" si="0"/>
        <v>34594754.11227373</v>
      </c>
      <c r="M6" s="13">
        <f t="shared" si="1"/>
        <v>34749072.69556763</v>
      </c>
    </row>
    <row r="7" spans="2:13" ht="14.25">
      <c r="B7" t="s">
        <v>73</v>
      </c>
      <c r="C7" s="13">
        <f ca="1">SUM(OFFSET('Total forecast'!AA$100,3*ROWS('Total forecast'!AA$100:'Total forecast'!AA104)-3,,3))</f>
        <v>16233369.6255</v>
      </c>
      <c r="D7" s="13">
        <f ca="1">SUM(OFFSET('Total forecast'!AE$100,3*ROWS('Total forecast'!AE$100:'Total forecast'!AE104)-3,,3))</f>
        <v>16489174.599660505</v>
      </c>
      <c r="E7" s="13">
        <f ca="1">SUM(OFFSET('Total forecast'!AH$100,3*ROWS('Total forecast'!AH$100:'Total forecast'!AH104)-3,,3))</f>
        <v>12064184.9005</v>
      </c>
      <c r="F7" s="13">
        <f ca="1">SUM(OFFSET('Total forecast'!AL$100,3*ROWS('Total forecast'!AL$100:'Total forecast'!AL104)-3,,3))</f>
        <v>12068610.172869023</v>
      </c>
      <c r="G7" s="13">
        <f ca="1">SUM(OFFSET('Total forecast'!AO$100,3*ROWS('Total forecast'!AO$100:'Total forecast'!AO104)-3,,3))</f>
        <v>1627885.2502000001</v>
      </c>
      <c r="H7" s="13">
        <f ca="1">SUM(OFFSET('Total forecast'!AS$100,3*ROWS('Total forecast'!AS$100:'Total forecast'!AS104)-3,,3))</f>
        <v>1622880.1454869893</v>
      </c>
      <c r="I7" s="13">
        <f ca="1">SUM(OFFSET('Total forecast'!AZ$100,3*ROWS('Total forecast'!AZ$100:'Total forecast'!AZ104)-3,,3))</f>
        <v>3088331.410343795</v>
      </c>
      <c r="J7" s="13">
        <f ca="1">SUM(OFFSET('Total forecast'!BC$100,3*ROWS('Total forecast'!BC$100:'Total forecast'!BC104)-3,,3))</f>
        <v>2565848.5819332385</v>
      </c>
      <c r="K7" s="13">
        <f ca="1">SUM(OFFSET('Total forecast'!BF$100,3*ROWS('Total forecast'!BF$100:'Total forecast'!BF104)-3,,3))</f>
        <v>100710.4418895052</v>
      </c>
      <c r="L7" s="13">
        <f t="shared" si="0"/>
        <v>35680330.21036654</v>
      </c>
      <c r="M7" s="13">
        <f t="shared" si="1"/>
        <v>35935555.35218305</v>
      </c>
    </row>
    <row r="8" spans="2:13" ht="14.25">
      <c r="B8" t="s">
        <v>74</v>
      </c>
      <c r="C8" s="13">
        <f ca="1">SUM(OFFSET('Total forecast'!AA$100,3*ROWS('Total forecast'!AA$100:'Total forecast'!AA105)-3,,3))</f>
        <v>16798290.0093</v>
      </c>
      <c r="D8" s="13">
        <f ca="1">SUM(OFFSET('Total forecast'!AE$100,3*ROWS('Total forecast'!AE$100:'Total forecast'!AE105)-3,,3))</f>
        <v>17054094.983460505</v>
      </c>
      <c r="E8" s="13">
        <f ca="1">SUM(OFFSET('Total forecast'!AH$100,3*ROWS('Total forecast'!AH$100:'Total forecast'!AH105)-3,,3))</f>
        <v>10802575.434</v>
      </c>
      <c r="F8" s="13">
        <f ca="1">SUM(OFFSET('Total forecast'!AL$100,3*ROWS('Total forecast'!AL$100:'Total forecast'!AL105)-3,,3))</f>
        <v>10807000.706369024</v>
      </c>
      <c r="G8" s="13">
        <f ca="1">SUM(OFFSET('Total forecast'!AO$100,3*ROWS('Total forecast'!AO$100:'Total forecast'!AO105)-3,,3))</f>
        <v>1416172.0231</v>
      </c>
      <c r="H8" s="13">
        <f ca="1">SUM(OFFSET('Total forecast'!AS$100,3*ROWS('Total forecast'!AS$100:'Total forecast'!AS105)-3,,3))</f>
        <v>1411166.9183869897</v>
      </c>
      <c r="I8" s="13">
        <f ca="1">SUM(OFFSET('Total forecast'!AZ$100,3*ROWS('Total forecast'!AZ$100:'Total forecast'!AZ105)-3,,3))</f>
        <v>3893839.4498835057</v>
      </c>
      <c r="J8" s="13">
        <f ca="1">SUM(OFFSET('Total forecast'!BC$100,3*ROWS('Total forecast'!BC$100:'Total forecast'!BC105)-3,,3))</f>
        <v>2593045.2202386158</v>
      </c>
      <c r="K8" s="13">
        <f ca="1">SUM(OFFSET('Total forecast'!BF$100,3*ROWS('Total forecast'!BF$100:'Total forecast'!BF105)-3,,3))</f>
        <v>108915.9761617473</v>
      </c>
      <c r="L8" s="13">
        <f t="shared" si="0"/>
        <v>35612838.11268387</v>
      </c>
      <c r="M8" s="13">
        <f t="shared" si="1"/>
        <v>35868063.25450039</v>
      </c>
    </row>
    <row r="9" spans="2:13" ht="14.25">
      <c r="B9" t="s">
        <v>75</v>
      </c>
      <c r="C9" s="13">
        <f ca="1">SUM(OFFSET('Total forecast'!AA$100,3*ROWS('Total forecast'!AA$100:'Total forecast'!AA106)-3,,3))</f>
        <v>12557490.949099999</v>
      </c>
      <c r="D9" s="13">
        <f ca="1">SUM(OFFSET('Total forecast'!AE$100,3*ROWS('Total forecast'!AE$100:'Total forecast'!AE106)-3,,3))</f>
        <v>12813295.923260504</v>
      </c>
      <c r="E9" s="13">
        <f ca="1">SUM(OFFSET('Total forecast'!AH$100,3*ROWS('Total forecast'!AH$100:'Total forecast'!AH106)-3,,3))</f>
        <v>9874181.5003</v>
      </c>
      <c r="F9" s="13">
        <f ca="1">SUM(OFFSET('Total forecast'!AL$100,3*ROWS('Total forecast'!AL$100:'Total forecast'!AL106)-3,,3))</f>
        <v>9878606.772669023</v>
      </c>
      <c r="G9" s="13">
        <f ca="1">SUM(OFFSET('Total forecast'!AO$100,3*ROWS('Total forecast'!AO$100:'Total forecast'!AO106)-3,,3))</f>
        <v>1059939.8201</v>
      </c>
      <c r="H9" s="13">
        <f ca="1">SUM(OFFSET('Total forecast'!AS$100,3*ROWS('Total forecast'!AS$100:'Total forecast'!AS106)-3,,3))</f>
        <v>1054934.7153869895</v>
      </c>
      <c r="I9" s="13">
        <f ca="1">SUM(OFFSET('Total forecast'!AZ$100,3*ROWS('Total forecast'!AZ$100:'Total forecast'!AZ106)-3,,3))</f>
        <v>2710565.6838352885</v>
      </c>
      <c r="J9" s="13">
        <f ca="1">SUM(OFFSET('Total forecast'!BC$100,3*ROWS('Total forecast'!BC$100:'Total forecast'!BC106)-3,,3))</f>
        <v>2462196.4171041497</v>
      </c>
      <c r="K9" s="13">
        <f ca="1">SUM(OFFSET('Total forecast'!BF$100,3*ROWS('Total forecast'!BF$100:'Total forecast'!BF106)-3,,3))</f>
        <v>89633.82764636942</v>
      </c>
      <c r="L9" s="13">
        <f t="shared" si="0"/>
        <v>28754008.198085807</v>
      </c>
      <c r="M9" s="13">
        <f t="shared" si="1"/>
        <v>29009233.339902326</v>
      </c>
    </row>
    <row r="10" spans="2:13" ht="14.25">
      <c r="B10" t="s">
        <v>76</v>
      </c>
      <c r="C10" s="13">
        <f ca="1">SUM(OFFSET('Total forecast'!AA$100,3*ROWS('Total forecast'!AA$100:'Total forecast'!AA107)-3,,3))</f>
        <v>16066362.863099998</v>
      </c>
      <c r="D10" s="13">
        <f ca="1">SUM(OFFSET('Total forecast'!AE$100,3*ROWS('Total forecast'!AE$100:'Total forecast'!AE107)-3,,3))</f>
        <v>16322167.837260503</v>
      </c>
      <c r="E10" s="13">
        <f ca="1">SUM(OFFSET('Total forecast'!AH$100,3*ROWS('Total forecast'!AH$100:'Total forecast'!AH107)-3,,3))</f>
        <v>11560312.9915</v>
      </c>
      <c r="F10" s="13">
        <f ca="1">SUM(OFFSET('Total forecast'!AL$100,3*ROWS('Total forecast'!AL$100:'Total forecast'!AL107)-3,,3))</f>
        <v>11564738.263869023</v>
      </c>
      <c r="G10" s="13">
        <f ca="1">SUM(OFFSET('Total forecast'!AO$100,3*ROWS('Total forecast'!AO$100:'Total forecast'!AO107)-3,,3))</f>
        <v>1354544.7638</v>
      </c>
      <c r="H10" s="13">
        <f ca="1">SUM(OFFSET('Total forecast'!AS$100,3*ROWS('Total forecast'!AS$100:'Total forecast'!AS107)-3,,3))</f>
        <v>1349539.6590869895</v>
      </c>
      <c r="I10" s="13">
        <f ca="1">SUM(OFFSET('Total forecast'!AZ$100,3*ROWS('Total forecast'!AZ$100:'Total forecast'!AZ107)-3,,3))</f>
        <v>3039953.144285023</v>
      </c>
      <c r="J10" s="13">
        <f ca="1">SUM(OFFSET('Total forecast'!BC$100,3*ROWS('Total forecast'!BC$100:'Total forecast'!BC107)-3,,3))</f>
        <v>2642935.4662842387</v>
      </c>
      <c r="K10" s="13">
        <f ca="1">SUM(OFFSET('Total forecast'!BF$100,3*ROWS('Total forecast'!BF$100:'Total forecast'!BF107)-3,,3))</f>
        <v>97789.40597205132</v>
      </c>
      <c r="L10" s="13">
        <f t="shared" si="0"/>
        <v>34761898.63494131</v>
      </c>
      <c r="M10" s="13">
        <f t="shared" si="1"/>
        <v>35017123.77675783</v>
      </c>
    </row>
    <row r="11" spans="2:13" ht="14.25">
      <c r="B11" t="s">
        <v>77</v>
      </c>
      <c r="C11" s="13">
        <f ca="1">SUM(OFFSET('Total forecast'!AA$100,3*ROWS('Total forecast'!AA$100:'Total forecast'!AA108)-3,,3))</f>
        <v>16667991.0817</v>
      </c>
      <c r="D11" s="13">
        <f ca="1">SUM(OFFSET('Total forecast'!AE$100,3*ROWS('Total forecast'!AE$100:'Total forecast'!AE108)-3,,3))</f>
        <v>16823552.440791164</v>
      </c>
      <c r="E11" s="13">
        <f ca="1">SUM(OFFSET('Total forecast'!AH$100,3*ROWS('Total forecast'!AH$100:'Total forecast'!AH108)-3,,3))</f>
        <v>12015700.3538</v>
      </c>
      <c r="F11" s="13">
        <f ca="1">SUM(OFFSET('Total forecast'!AL$100,3*ROWS('Total forecast'!AL$100:'Total forecast'!AL108)-3,,3))</f>
        <v>12014042.711736014</v>
      </c>
      <c r="G11" s="13">
        <f ca="1">SUM(OFFSET('Total forecast'!AO$100,3*ROWS('Total forecast'!AO$100:'Total forecast'!AO108)-3,,3))</f>
        <v>1706213.6411000001</v>
      </c>
      <c r="H11" s="13">
        <f ca="1">SUM(OFFSET('Total forecast'!AS$100,3*ROWS('Total forecast'!AS$100:'Total forecast'!AS108)-3,,3))</f>
        <v>1712826.6229126076</v>
      </c>
      <c r="I11" s="13">
        <f ca="1">SUM(OFFSET('Total forecast'!AZ$100,3*ROWS('Total forecast'!AZ$100:'Total forecast'!AZ108)-3,,3))</f>
        <v>2650489.027576697</v>
      </c>
      <c r="J11" s="13">
        <f ca="1">SUM(OFFSET('Total forecast'!BC$100,3*ROWS('Total forecast'!BC$100:'Total forecast'!BC108)-3,,3))</f>
        <v>2565848.5819332385</v>
      </c>
      <c r="K11" s="13">
        <f ca="1">SUM(OFFSET('Total forecast'!BF$100,3*ROWS('Total forecast'!BF$100:'Total forecast'!BF108)-3,,3))</f>
        <v>98785.64051290328</v>
      </c>
      <c r="L11" s="13">
        <f t="shared" si="0"/>
        <v>35705028.326622844</v>
      </c>
      <c r="M11" s="13">
        <f t="shared" si="1"/>
        <v>35865545.02546263</v>
      </c>
    </row>
    <row r="12" spans="2:13" ht="14.25">
      <c r="B12" t="s">
        <v>78</v>
      </c>
      <c r="C12" s="13">
        <f ca="1">SUM(OFFSET('Total forecast'!AA$100,3*ROWS('Total forecast'!AA$100:'Total forecast'!AA109)-3,,3))</f>
        <v>17284719.369599998</v>
      </c>
      <c r="D12" s="13">
        <f ca="1">SUM(OFFSET('Total forecast'!AE$100,3*ROWS('Total forecast'!AE$100:'Total forecast'!AE109)-3,,3))</f>
        <v>17440280.728691164</v>
      </c>
      <c r="E12" s="13">
        <f ca="1">SUM(OFFSET('Total forecast'!AH$100,3*ROWS('Total forecast'!AH$100:'Total forecast'!AH109)-3,,3))</f>
        <v>10852487.048</v>
      </c>
      <c r="F12" s="13">
        <f ca="1">SUM(OFFSET('Total forecast'!AL$100,3*ROWS('Total forecast'!AL$100:'Total forecast'!AL109)-3,,3))</f>
        <v>10850829.405936014</v>
      </c>
      <c r="G12" s="13">
        <f ca="1">SUM(OFFSET('Total forecast'!AO$100,3*ROWS('Total forecast'!AO$100:'Total forecast'!AO109)-3,,3))</f>
        <v>1474627.4522000002</v>
      </c>
      <c r="H12" s="13">
        <f ca="1">SUM(OFFSET('Total forecast'!AS$100,3*ROWS('Total forecast'!AS$100:'Total forecast'!AS109)-3,,3))</f>
        <v>1481240.4340126077</v>
      </c>
      <c r="I12" s="13">
        <f ca="1">SUM(OFFSET('Total forecast'!AZ$100,3*ROWS('Total forecast'!AZ$100:'Total forecast'!AZ109)-3,,3))</f>
        <v>3497202.966906879</v>
      </c>
      <c r="J12" s="13">
        <f ca="1">SUM(OFFSET('Total forecast'!BC$100,3*ROWS('Total forecast'!BC$100:'Total forecast'!BC109)-3,,3))</f>
        <v>2593045.2202386158</v>
      </c>
      <c r="K12" s="13">
        <f ca="1">SUM(OFFSET('Total forecast'!BF$100,3*ROWS('Total forecast'!BF$100:'Total forecast'!BF109)-3,,3))</f>
        <v>107313.18423420732</v>
      </c>
      <c r="L12" s="13">
        <f t="shared" si="0"/>
        <v>35809395.241179705</v>
      </c>
      <c r="M12" s="13">
        <f t="shared" si="1"/>
        <v>35969911.94001949</v>
      </c>
    </row>
    <row r="13" spans="2:13" ht="14.25">
      <c r="B13" t="s">
        <v>79</v>
      </c>
      <c r="C13" s="13">
        <f ca="1">SUM(OFFSET('Total forecast'!AA$100,3*ROWS('Total forecast'!AA$100:'Total forecast'!AA110)-3,,3))</f>
        <v>13060173.862599999</v>
      </c>
      <c r="D13" s="13">
        <f ca="1">SUM(OFFSET('Total forecast'!AE$100,3*ROWS('Total forecast'!AE$100:'Total forecast'!AE110)-3,,3))</f>
        <v>13215735.221691165</v>
      </c>
      <c r="E13" s="13">
        <f ca="1">SUM(OFFSET('Total forecast'!AH$100,3*ROWS('Total forecast'!AH$100:'Total forecast'!AH110)-3,,3))</f>
        <v>9840233.074499998</v>
      </c>
      <c r="F13" s="13">
        <f ca="1">SUM(OFFSET('Total forecast'!AL$100,3*ROWS('Total forecast'!AL$100:'Total forecast'!AL110)-3,,3))</f>
        <v>9838575.432436014</v>
      </c>
      <c r="G13" s="13">
        <f ca="1">SUM(OFFSET('Total forecast'!AO$100,3*ROWS('Total forecast'!AO$100:'Total forecast'!AO110)-3,,3))</f>
        <v>1095905.7977</v>
      </c>
      <c r="H13" s="13">
        <f ca="1">SUM(OFFSET('Total forecast'!AS$100,3*ROWS('Total forecast'!AS$100:'Total forecast'!AS110)-3,,3))</f>
        <v>1102518.7795126075</v>
      </c>
      <c r="I13" s="13">
        <f ca="1">SUM(OFFSET('Total forecast'!AZ$100,3*ROWS('Total forecast'!AZ$100:'Total forecast'!AZ110)-3,,3))</f>
        <v>2372153.6916923923</v>
      </c>
      <c r="J13" s="13">
        <f ca="1">SUM(OFFSET('Total forecast'!BC$100,3*ROWS('Total forecast'!BC$100:'Total forecast'!BC110)-3,,3))</f>
        <v>2462196.4171041497</v>
      </c>
      <c r="K13" s="13">
        <f ca="1">SUM(OFFSET('Total forecast'!BF$100,3*ROWS('Total forecast'!BF$100:'Total forecast'!BF110)-3,,3))</f>
        <v>89053.55533974322</v>
      </c>
      <c r="L13" s="13">
        <f t="shared" si="0"/>
        <v>28919716.398936283</v>
      </c>
      <c r="M13" s="13">
        <f t="shared" si="1"/>
        <v>29080233.097776074</v>
      </c>
    </row>
    <row r="14" spans="2:13" ht="14.25">
      <c r="B14" t="s">
        <v>80</v>
      </c>
      <c r="C14" s="13">
        <f ca="1">SUM(OFFSET('Total forecast'!AA$100,3*ROWS('Total forecast'!AA$100:'Total forecast'!AA111)-3,,3))</f>
        <v>16432235.5182</v>
      </c>
      <c r="D14" s="13">
        <f ca="1">SUM(OFFSET('Total forecast'!AE$100,3*ROWS('Total forecast'!AE$100:'Total forecast'!AE111)-3,,3))</f>
        <v>16587796.877291165</v>
      </c>
      <c r="E14" s="13">
        <f ca="1">SUM(OFFSET('Total forecast'!AH$100,3*ROWS('Total forecast'!AH$100:'Total forecast'!AH111)-3,,3))</f>
        <v>11549061.5805</v>
      </c>
      <c r="F14" s="13">
        <f ca="1">SUM(OFFSET('Total forecast'!AL$100,3*ROWS('Total forecast'!AL$100:'Total forecast'!AL111)-3,,3))</f>
        <v>11547403.938436015</v>
      </c>
      <c r="G14" s="13">
        <f ca="1">SUM(OFFSET('Total forecast'!AO$100,3*ROWS('Total forecast'!AO$100:'Total forecast'!AO111)-3,,3))</f>
        <v>1360883.2853</v>
      </c>
      <c r="H14" s="13">
        <f ca="1">SUM(OFFSET('Total forecast'!AS$100,3*ROWS('Total forecast'!AS$100:'Total forecast'!AS111)-3,,3))</f>
        <v>1367496.2671126076</v>
      </c>
      <c r="I14" s="13">
        <f ca="1">SUM(OFFSET('Total forecast'!AZ$100,3*ROWS('Total forecast'!AZ$100:'Total forecast'!AZ111)-3,,3))</f>
        <v>2707000.3758954243</v>
      </c>
      <c r="J14" s="13">
        <f ca="1">SUM(OFFSET('Total forecast'!BC$100,3*ROWS('Total forecast'!BC$100:'Total forecast'!BC111)-3,,3))</f>
        <v>2642935.4662842387</v>
      </c>
      <c r="K14" s="13">
        <f ca="1">SUM(OFFSET('Total forecast'!BF$100,3*ROWS('Total forecast'!BF$100:'Total forecast'!BF111)-3,,3))</f>
        <v>98062.25873788228</v>
      </c>
      <c r="L14" s="13">
        <f t="shared" si="0"/>
        <v>34790178.484917544</v>
      </c>
      <c r="M14" s="13">
        <f t="shared" si="1"/>
        <v>34950695.18375734</v>
      </c>
    </row>
    <row r="15" spans="2:13" ht="14.25">
      <c r="B15" t="s">
        <v>81</v>
      </c>
      <c r="C15" s="13">
        <f ca="1">SUM(OFFSET('Total forecast'!AA$100,3*ROWS('Total forecast'!AA$100:'Total forecast'!AA112)-3,,3))</f>
        <v>17073594.015100002</v>
      </c>
      <c r="D15" s="13">
        <f ca="1">SUM(OFFSET('Total forecast'!AE$100,3*ROWS('Total forecast'!AE$100:'Total forecast'!AE112)-3,,3))</f>
        <v>17220876.058455892</v>
      </c>
      <c r="E15" s="13">
        <f ca="1">SUM(OFFSET('Total forecast'!AH$100,3*ROWS('Total forecast'!AH$100:'Total forecast'!AH112)-3,,3))</f>
        <v>12058542.196600001</v>
      </c>
      <c r="F15" s="13">
        <f ca="1">SUM(OFFSET('Total forecast'!AL$100,3*ROWS('Total forecast'!AL$100:'Total forecast'!AL112)-3,,3))</f>
        <v>12059400.911397107</v>
      </c>
      <c r="G15" s="13">
        <f ca="1">SUM(OFFSET('Total forecast'!AO$100,3*ROWS('Total forecast'!AO$100:'Total forecast'!AO112)-3,,3))</f>
        <v>1666165.2226999998</v>
      </c>
      <c r="H15" s="13">
        <f ca="1">SUM(OFFSET('Total forecast'!AS$100,3*ROWS('Total forecast'!AS$100:'Total forecast'!AS112)-3,,3))</f>
        <v>1662676.6726652887</v>
      </c>
      <c r="I15" s="13">
        <f ca="1">SUM(OFFSET('Total forecast'!AZ$100,3*ROWS('Total forecast'!AZ$100:'Total forecast'!AZ112)-3,,3))</f>
        <v>2340995.4033745266</v>
      </c>
      <c r="J15" s="13">
        <f ca="1">SUM(OFFSET('Total forecast'!BC$100,3*ROWS('Total forecast'!BC$100:'Total forecast'!BC112)-3,,3))</f>
        <v>2565848.5819332385</v>
      </c>
      <c r="K15" s="13">
        <f ca="1">SUM(OFFSET('Total forecast'!BF$100,3*ROWS('Total forecast'!BF$100:'Total forecast'!BF112)-3,,3))</f>
        <v>99572.73761325401</v>
      </c>
      <c r="L15" s="13">
        <f t="shared" si="0"/>
        <v>35804718.15732102</v>
      </c>
      <c r="M15" s="13">
        <f t="shared" si="1"/>
        <v>35949370.36543931</v>
      </c>
    </row>
    <row r="16" spans="2:13" ht="14.25">
      <c r="B16" t="s">
        <v>82</v>
      </c>
      <c r="C16" s="13">
        <f ca="1">SUM(OFFSET('Total forecast'!AA$100,3*ROWS('Total forecast'!AA$100:'Total forecast'!AA113)-3,,3))</f>
        <v>17681769.9342</v>
      </c>
      <c r="D16" s="13">
        <f ca="1">SUM(OFFSET('Total forecast'!AE$100,3*ROWS('Total forecast'!AE$100:'Total forecast'!AE113)-3,,3))</f>
        <v>17829051.977555893</v>
      </c>
      <c r="E16" s="13">
        <f ca="1">SUM(OFFSET('Total forecast'!AH$100,3*ROWS('Total forecast'!AH$100:'Total forecast'!AH113)-3,,3))</f>
        <v>10797550.7954</v>
      </c>
      <c r="F16" s="13">
        <f ca="1">SUM(OFFSET('Total forecast'!AL$100,3*ROWS('Total forecast'!AL$100:'Total forecast'!AL113)-3,,3))</f>
        <v>10798409.510197107</v>
      </c>
      <c r="G16" s="13">
        <f ca="1">SUM(OFFSET('Total forecast'!AO$100,3*ROWS('Total forecast'!AO$100:'Total forecast'!AO113)-3,,3))</f>
        <v>1444739.8539</v>
      </c>
      <c r="H16" s="13">
        <f ca="1">SUM(OFFSET('Total forecast'!AS$100,3*ROWS('Total forecast'!AS$100:'Total forecast'!AS113)-3,,3))</f>
        <v>1441251.3038652888</v>
      </c>
      <c r="I16" s="13">
        <f ca="1">SUM(OFFSET('Total forecast'!AZ$100,3*ROWS('Total forecast'!AZ$100:'Total forecast'!AZ113)-3,,3))</f>
        <v>3169466.5860060323</v>
      </c>
      <c r="J16" s="13">
        <f ca="1">SUM(OFFSET('Total forecast'!BC$100,3*ROWS('Total forecast'!BC$100:'Total forecast'!BC113)-3,,3))</f>
        <v>2593045.2202386158</v>
      </c>
      <c r="K16" s="13">
        <f ca="1">SUM(OFFSET('Total forecast'!BF$100,3*ROWS('Total forecast'!BF$100:'Total forecast'!BF113)-3,,3))</f>
        <v>108171.6601142345</v>
      </c>
      <c r="L16" s="13">
        <f t="shared" si="0"/>
        <v>35794744.04985888</v>
      </c>
      <c r="M16" s="13">
        <f t="shared" si="1"/>
        <v>35939396.25797717</v>
      </c>
    </row>
    <row r="17" spans="2:13" ht="14.25">
      <c r="B17" t="s">
        <v>83</v>
      </c>
      <c r="C17" s="13">
        <f ca="1">SUM(OFFSET('Total forecast'!AA$100,3*ROWS('Total forecast'!AA$100:'Total forecast'!AA114)-3,,3))</f>
        <v>13448027.731800001</v>
      </c>
      <c r="D17" s="13">
        <f ca="1">SUM(OFFSET('Total forecast'!AE$100,3*ROWS('Total forecast'!AE$100:'Total forecast'!AE114)-3,,3))</f>
        <v>13595309.77515589</v>
      </c>
      <c r="E17" s="13">
        <f ca="1">SUM(OFFSET('Total forecast'!AH$100,3*ROWS('Total forecast'!AH$100:'Total forecast'!AH114)-3,,3))</f>
        <v>9867099.0838</v>
      </c>
      <c r="F17" s="13">
        <f ca="1">SUM(OFFSET('Total forecast'!AL$100,3*ROWS('Total forecast'!AL$100:'Total forecast'!AL114)-3,,3))</f>
        <v>9867957.798597109</v>
      </c>
      <c r="G17" s="13">
        <f ca="1">SUM(OFFSET('Total forecast'!AO$100,3*ROWS('Total forecast'!AO$100:'Total forecast'!AO114)-3,,3))</f>
        <v>1077516.801</v>
      </c>
      <c r="H17" s="13">
        <f ca="1">SUM(OFFSET('Total forecast'!AS$100,3*ROWS('Total forecast'!AS$100:'Total forecast'!AS114)-3,,3))</f>
        <v>1074028.2509652888</v>
      </c>
      <c r="I17" s="13">
        <f ca="1">SUM(OFFSET('Total forecast'!AZ$100,3*ROWS('Total forecast'!AZ$100:'Total forecast'!AZ114)-3,,3))</f>
        <v>2018640.0501180715</v>
      </c>
      <c r="J17" s="13">
        <f ca="1">SUM(OFFSET('Total forecast'!BC$100,3*ROWS('Total forecast'!BC$100:'Total forecast'!BC114)-3,,3))</f>
        <v>2462196.4171041497</v>
      </c>
      <c r="K17" s="13">
        <f ca="1">SUM(OFFSET('Total forecast'!BF$100,3*ROWS('Total forecast'!BF$100:'Total forecast'!BF114)-3,,3))</f>
        <v>89551.34065103835</v>
      </c>
      <c r="L17" s="13">
        <f t="shared" si="0"/>
        <v>28963031.42447326</v>
      </c>
      <c r="M17" s="13">
        <f t="shared" si="1"/>
        <v>29107683.63259155</v>
      </c>
    </row>
    <row r="18" spans="2:13" ht="14.25">
      <c r="B18" t="s">
        <v>84</v>
      </c>
      <c r="C18" s="13">
        <f ca="1">SUM(OFFSET('Total forecast'!AA$100,3*ROWS('Total forecast'!AA$100:'Total forecast'!AA115)-3,,3))</f>
        <v>16889605.828</v>
      </c>
      <c r="D18" s="13">
        <f ca="1">SUM(OFFSET('Total forecast'!AE$100,3*ROWS('Total forecast'!AE$100:'Total forecast'!AE115)-3,,3))</f>
        <v>17036887.87135589</v>
      </c>
      <c r="E18" s="13">
        <f ca="1">SUM(OFFSET('Total forecast'!AH$100,3*ROWS('Total forecast'!AH$100:'Total forecast'!AH115)-3,,3))</f>
        <v>11556988.2095</v>
      </c>
      <c r="F18" s="13">
        <f ca="1">SUM(OFFSET('Total forecast'!AL$100,3*ROWS('Total forecast'!AL$100:'Total forecast'!AL115)-3,,3))</f>
        <v>11557846.924297107</v>
      </c>
      <c r="G18" s="13">
        <f ca="1">SUM(OFFSET('Total forecast'!AO$100,3*ROWS('Total forecast'!AO$100:'Total forecast'!AO115)-3,,3))</f>
        <v>1357642.4711</v>
      </c>
      <c r="H18" s="13">
        <f ca="1">SUM(OFFSET('Total forecast'!AS$100,3*ROWS('Total forecast'!AS$100:'Total forecast'!AS115)-3,,3))</f>
        <v>1354153.9210652888</v>
      </c>
      <c r="I18" s="13">
        <f ca="1">SUM(OFFSET('Total forecast'!AZ$100,3*ROWS('Total forecast'!AZ$100:'Total forecast'!AZ115)-3,,3))</f>
        <v>2351069.8160836315</v>
      </c>
      <c r="J18" s="13">
        <f ca="1">SUM(OFFSET('Total forecast'!BC$100,3*ROWS('Total forecast'!BC$100:'Total forecast'!BC115)-3,,3))</f>
        <v>2642935.4662842387</v>
      </c>
      <c r="K18" s="13">
        <f ca="1">SUM(OFFSET('Total forecast'!BF$100,3*ROWS('Total forecast'!BF$100:'Total forecast'!BF115)-3,,3))</f>
        <v>98143.04900041956</v>
      </c>
      <c r="L18" s="13">
        <f t="shared" si="0"/>
        <v>34896384.839968294</v>
      </c>
      <c r="M18" s="13">
        <f t="shared" si="1"/>
        <v>35041037.04808658</v>
      </c>
    </row>
    <row r="19" spans="2:13" s="17" customFormat="1" ht="14.25">
      <c r="B19" s="17" t="s">
        <v>141</v>
      </c>
      <c r="C19" s="13">
        <f ca="1">SUM(OFFSET('Total forecast'!AA$100,3*ROWS('Total forecast'!AA$100:'Total forecast'!AA116)-3,,3))</f>
        <v>17102507.728</v>
      </c>
      <c r="D19" s="13">
        <f ca="1">SUM(OFFSET('Total forecast'!AE$100,3*ROWS('Total forecast'!AE$100:'Total forecast'!AE116)-3,,3))</f>
        <v>17106530.62716013</v>
      </c>
      <c r="E19" s="13">
        <f ca="1">SUM(OFFSET('Total forecast'!AH$100,3*ROWS('Total forecast'!AH$100:'Total forecast'!AH116)-3,,3))</f>
        <v>12021449.6026</v>
      </c>
      <c r="F19" s="13">
        <f ca="1">SUM(OFFSET('Total forecast'!AL$100,3*ROWS('Total forecast'!AL$100:'Total forecast'!AL116)-3,,3))</f>
        <v>12020744.381817276</v>
      </c>
      <c r="G19" s="13">
        <f ca="1">SUM(OFFSET('Total forecast'!AO$100,3*ROWS('Total forecast'!AO$100:'Total forecast'!AO116)-3,,3))</f>
        <v>1686641.5251</v>
      </c>
      <c r="H19" s="13">
        <f ca="1">SUM(OFFSET('Total forecast'!AS$100,3*ROWS('Total forecast'!AS$100:'Total forecast'!AS116)-3,,3))</f>
        <v>1688395.732927837</v>
      </c>
      <c r="I19" s="13">
        <f ca="1">SUM(OFFSET('Total forecast'!AZ$100,3*ROWS('Total forecast'!AZ$100:'Total forecast'!AZ116)-3,,3))</f>
        <v>2349678.9652796104</v>
      </c>
      <c r="J19" s="13">
        <f ca="1">SUM(OFFSET('Total forecast'!BC$100,3*ROWS('Total forecast'!BC$100:'Total forecast'!BC116)-3,,3))</f>
        <v>2565848.5819332385</v>
      </c>
      <c r="K19" s="13">
        <f ca="1">SUM(OFFSET('Total forecast'!BF$100,3*ROWS('Total forecast'!BF$100:'Total forecast'!BF116)-3,,3))</f>
        <v>99314.51392610266</v>
      </c>
      <c r="L19" s="13">
        <f t="shared" si="0"/>
        <v>35825440.91683895</v>
      </c>
      <c r="M19" s="13">
        <f t="shared" si="1"/>
        <v>35830512.80304419</v>
      </c>
    </row>
    <row r="20" spans="2:13" s="17" customFormat="1" ht="14.25">
      <c r="B20" s="17" t="s">
        <v>142</v>
      </c>
      <c r="C20" s="13">
        <f ca="1">SUM(OFFSET('Total forecast'!AA$100,3*ROWS('Total forecast'!AA$100:'Total forecast'!AA117)-3,,3))</f>
        <v>17702898.556</v>
      </c>
      <c r="D20" s="13">
        <f ca="1">SUM(OFFSET('Total forecast'!AE$100,3*ROWS('Total forecast'!AE$100:'Total forecast'!AE117)-3,,3))</f>
        <v>17706921.455160126</v>
      </c>
      <c r="E20" s="13">
        <f ca="1">SUM(OFFSET('Total forecast'!AH$100,3*ROWS('Total forecast'!AH$100:'Total forecast'!AH117)-3,,3))</f>
        <v>10843152.6609</v>
      </c>
      <c r="F20" s="13">
        <f ca="1">SUM(OFFSET('Total forecast'!AL$100,3*ROWS('Total forecast'!AL$100:'Total forecast'!AL117)-3,,3))</f>
        <v>10842447.440117277</v>
      </c>
      <c r="G20" s="13">
        <f ca="1">SUM(OFFSET('Total forecast'!AO$100,3*ROWS('Total forecast'!AO$100:'Total forecast'!AO117)-3,,3))</f>
        <v>1460021.0441</v>
      </c>
      <c r="H20" s="13">
        <f ca="1">SUM(OFFSET('Total forecast'!AS$100,3*ROWS('Total forecast'!AS$100:'Total forecast'!AS117)-3,,3))</f>
        <v>1461775.2519278368</v>
      </c>
      <c r="I20" s="13">
        <f ca="1">SUM(OFFSET('Total forecast'!AZ$100,3*ROWS('Total forecast'!AZ$100:'Total forecast'!AZ117)-3,,3))</f>
        <v>3186226.616903648</v>
      </c>
      <c r="J20" s="13">
        <f ca="1">SUM(OFFSET('Total forecast'!BC$100,3*ROWS('Total forecast'!BC$100:'Total forecast'!BC117)-3,,3))</f>
        <v>2593045.2202386158</v>
      </c>
      <c r="K20" s="13">
        <f ca="1">SUM(OFFSET('Total forecast'!BF$100,3*ROWS('Total forecast'!BF$100:'Total forecast'!BF117)-3,,3))</f>
        <v>107766.6578313297</v>
      </c>
      <c r="L20" s="13">
        <f t="shared" si="0"/>
        <v>35893110.75597359</v>
      </c>
      <c r="M20" s="13">
        <f t="shared" si="1"/>
        <v>35898182.64217883</v>
      </c>
    </row>
    <row r="21" spans="2:13" s="17" customFormat="1" ht="14.25">
      <c r="B21" s="17" t="s">
        <v>143</v>
      </c>
      <c r="C21" s="13">
        <f ca="1">SUM(OFFSET('Total forecast'!AA$100,3*ROWS('Total forecast'!AA$100:'Total forecast'!AA118)-3,,3))</f>
        <v>13455020.5282</v>
      </c>
      <c r="D21" s="13">
        <f ca="1">SUM(OFFSET('Total forecast'!AE$100,3*ROWS('Total forecast'!AE$100:'Total forecast'!AE118)-3,,3))</f>
        <v>13459043.427360129</v>
      </c>
      <c r="E21" s="13">
        <f ca="1">SUM(OFFSET('Total forecast'!AH$100,3*ROWS('Total forecast'!AH$100:'Total forecast'!AH118)-3,,3))</f>
        <v>9844117.05</v>
      </c>
      <c r="F21" s="13">
        <f ca="1">SUM(OFFSET('Total forecast'!AL$100,3*ROWS('Total forecast'!AL$100:'Total forecast'!AL118)-3,,3))</f>
        <v>9843411.829217277</v>
      </c>
      <c r="G21" s="13">
        <f ca="1">SUM(OFFSET('Total forecast'!AO$100,3*ROWS('Total forecast'!AO$100:'Total forecast'!AO118)-3,,3))</f>
        <v>1086918.8865999999</v>
      </c>
      <c r="H21" s="13">
        <f ca="1">SUM(OFFSET('Total forecast'!AS$100,3*ROWS('Total forecast'!AS$100:'Total forecast'!AS118)-3,,3))</f>
        <v>1088673.0944278368</v>
      </c>
      <c r="I21" s="13">
        <f ca="1">SUM(OFFSET('Total forecast'!AZ$100,3*ROWS('Total forecast'!AZ$100:'Total forecast'!AZ118)-3,,3))</f>
        <v>2046812.2403718887</v>
      </c>
      <c r="J21" s="13">
        <f ca="1">SUM(OFFSET('Total forecast'!BC$100,3*ROWS('Total forecast'!BC$100:'Total forecast'!BC118)-3,,3))</f>
        <v>2462196.4171041497</v>
      </c>
      <c r="K21" s="13">
        <f ca="1">SUM(OFFSET('Total forecast'!BF$100,3*ROWS('Total forecast'!BF$100:'Total forecast'!BF118)-3,,3))</f>
        <v>89232.50214999821</v>
      </c>
      <c r="L21" s="13">
        <f t="shared" si="0"/>
        <v>28984297.624426037</v>
      </c>
      <c r="M21" s="13">
        <f t="shared" si="1"/>
        <v>28989369.510631282</v>
      </c>
    </row>
    <row r="22" spans="2:13" s="17" customFormat="1" ht="14.25">
      <c r="B22" s="17" t="s">
        <v>144</v>
      </c>
      <c r="C22" s="13">
        <f ca="1">SUM(OFFSET('Total forecast'!AA$100,3*ROWS('Total forecast'!AA$100:'Total forecast'!AA119)-3,,3))</f>
        <v>16876469.9054</v>
      </c>
      <c r="D22" s="13">
        <f ca="1">SUM(OFFSET('Total forecast'!AE$100,3*ROWS('Total forecast'!AE$100:'Total forecast'!AE119)-3,,3))</f>
        <v>16880492.80456013</v>
      </c>
      <c r="E22" s="13">
        <f ca="1">SUM(OFFSET('Total forecast'!AH$100,3*ROWS('Total forecast'!AH$100:'Total forecast'!AH119)-3,,3))</f>
        <v>11552829.568999998</v>
      </c>
      <c r="F22" s="13">
        <f ca="1">SUM(OFFSET('Total forecast'!AL$100,3*ROWS('Total forecast'!AL$100:'Total forecast'!AL119)-3,,3))</f>
        <v>11552124.348217275</v>
      </c>
      <c r="G22" s="13">
        <f ca="1">SUM(OFFSET('Total forecast'!AO$100,3*ROWS('Total forecast'!AO$100:'Total forecast'!AO119)-3,,3))</f>
        <v>1359299.4626</v>
      </c>
      <c r="H22" s="13">
        <f ca="1">SUM(OFFSET('Total forecast'!AS$100,3*ROWS('Total forecast'!AS$100:'Total forecast'!AS119)-3,,3))</f>
        <v>1361053.670427837</v>
      </c>
      <c r="I22" s="13">
        <f ca="1">SUM(OFFSET('Total forecast'!AZ$100,3*ROWS('Total forecast'!AZ$100:'Total forecast'!AZ119)-3,,3))</f>
        <v>2380312.029115522</v>
      </c>
      <c r="J22" s="13">
        <f ca="1">SUM(OFFSET('Total forecast'!BC$100,3*ROWS('Total forecast'!BC$100:'Total forecast'!BC119)-3,,3))</f>
        <v>2642935.4662842387</v>
      </c>
      <c r="K22" s="13">
        <f ca="1">SUM(OFFSET('Total forecast'!BF$100,3*ROWS('Total forecast'!BF$100:'Total forecast'!BF119)-3,,3))</f>
        <v>98002.12154701333</v>
      </c>
      <c r="L22" s="13">
        <f t="shared" si="0"/>
        <v>34909848.55394677</v>
      </c>
      <c r="M22" s="13">
        <f t="shared" si="1"/>
        <v>34914920.44015201</v>
      </c>
    </row>
    <row r="25" spans="2:13" ht="15">
      <c r="B25" s="12" t="s">
        <v>21</v>
      </c>
      <c r="C25" s="12" t="s">
        <v>56</v>
      </c>
      <c r="D25" s="12" t="s">
        <v>61</v>
      </c>
      <c r="E25" s="12" t="s">
        <v>57</v>
      </c>
      <c r="F25" s="12" t="s">
        <v>62</v>
      </c>
      <c r="G25" s="12" t="s">
        <v>58</v>
      </c>
      <c r="H25" s="12" t="s">
        <v>63</v>
      </c>
      <c r="I25" s="12" t="s">
        <v>19</v>
      </c>
      <c r="J25" s="12" t="s">
        <v>64</v>
      </c>
      <c r="K25" s="12" t="s">
        <v>20</v>
      </c>
      <c r="L25" s="12" t="s">
        <v>85</v>
      </c>
      <c r="M25" s="12" t="s">
        <v>86</v>
      </c>
    </row>
    <row r="26" spans="2:13" ht="14.25">
      <c r="B26" t="s">
        <v>22</v>
      </c>
      <c r="C26" s="13">
        <f>SUM(C3:C6)</f>
        <v>58565184.2459</v>
      </c>
      <c r="D26" s="13">
        <f aca="true" t="shared" si="2" ref="D26:K26">SUM(D3:D6)</f>
        <v>59225924.23948759</v>
      </c>
      <c r="E26" s="13">
        <f t="shared" si="2"/>
        <v>44184089.1629</v>
      </c>
      <c r="F26" s="13">
        <f t="shared" si="2"/>
        <v>44152494.89000075</v>
      </c>
      <c r="G26" s="13">
        <f t="shared" si="2"/>
        <v>5590802.4757</v>
      </c>
      <c r="H26" s="13">
        <f t="shared" si="2"/>
        <v>5578931.088187282</v>
      </c>
      <c r="I26" s="13">
        <f t="shared" si="2"/>
        <v>13879008.749900002</v>
      </c>
      <c r="J26" s="13">
        <f t="shared" si="2"/>
        <v>10104236.15510694</v>
      </c>
      <c r="K26" s="13">
        <f t="shared" si="2"/>
        <v>391632.2923590473</v>
      </c>
      <c r="L26" s="13">
        <f>SUM(K26,J26,I26,G26,E26,C26)</f>
        <v>132714953.081866</v>
      </c>
      <c r="M26" s="13">
        <f>SUM(D26,F26,H26,I26,J26,K26)</f>
        <v>133332227.41504163</v>
      </c>
    </row>
    <row r="27" spans="2:13" ht="14.25">
      <c r="B27" t="s">
        <v>23</v>
      </c>
      <c r="C27" s="13">
        <f>SUM(C7:C10)</f>
        <v>61655513.447000004</v>
      </c>
      <c r="D27" s="13">
        <f aca="true" t="shared" si="3" ref="D27:K27">SUM(D7:D10)</f>
        <v>62678733.34364201</v>
      </c>
      <c r="E27" s="13">
        <f t="shared" si="3"/>
        <v>44301254.826299995</v>
      </c>
      <c r="F27" s="13">
        <f t="shared" si="3"/>
        <v>44318955.9157761</v>
      </c>
      <c r="G27" s="13">
        <f t="shared" si="3"/>
        <v>5458541.8572</v>
      </c>
      <c r="H27" s="13">
        <f t="shared" si="3"/>
        <v>5438521.438347958</v>
      </c>
      <c r="I27" s="13">
        <f t="shared" si="3"/>
        <v>12732689.688347612</v>
      </c>
      <c r="J27" s="13">
        <f t="shared" si="3"/>
        <v>10264025.685560241</v>
      </c>
      <c r="K27" s="13">
        <f t="shared" si="3"/>
        <v>397049.6516696732</v>
      </c>
      <c r="L27" s="13">
        <f>SUM(K27,J27,I27,G27,E27,C27)</f>
        <v>134809075.15607753</v>
      </c>
      <c r="M27" s="13">
        <f>SUM(D27,F27,H27,I27,J27,K27)</f>
        <v>135829975.7233436</v>
      </c>
    </row>
    <row r="28" spans="2:13" ht="14.25">
      <c r="B28" t="s">
        <v>24</v>
      </c>
      <c r="C28" s="13">
        <f>SUM(C11:C14)</f>
        <v>63445119.8321</v>
      </c>
      <c r="D28" s="13">
        <f aca="true" t="shared" si="4" ref="D28:K28">SUM(D11:D14)</f>
        <v>64067365.26846466</v>
      </c>
      <c r="E28" s="13">
        <f t="shared" si="4"/>
        <v>44257482.05679999</v>
      </c>
      <c r="F28" s="13">
        <f t="shared" si="4"/>
        <v>44250851.488544054</v>
      </c>
      <c r="G28" s="13">
        <f t="shared" si="4"/>
        <v>5637630.1763</v>
      </c>
      <c r="H28" s="13">
        <f t="shared" si="4"/>
        <v>5664082.10355043</v>
      </c>
      <c r="I28" s="13">
        <f t="shared" si="4"/>
        <v>11226846.062071392</v>
      </c>
      <c r="J28" s="13">
        <f t="shared" si="4"/>
        <v>10264025.685560241</v>
      </c>
      <c r="K28" s="13">
        <f t="shared" si="4"/>
        <v>393214.6388247361</v>
      </c>
      <c r="L28" s="13">
        <f>SUM(K28,J28,I28,G28,E28,C28)</f>
        <v>135224318.45165637</v>
      </c>
      <c r="M28" s="13">
        <f>SUM(D28,F28,H28,I28,J28,K28)</f>
        <v>135866385.2470155</v>
      </c>
    </row>
    <row r="29" spans="2:13" ht="14.25">
      <c r="B29" t="s">
        <v>27</v>
      </c>
      <c r="C29" s="13">
        <f>SUM(C15:C18)</f>
        <v>65092997.50910001</v>
      </c>
      <c r="D29" s="13">
        <f aca="true" t="shared" si="5" ref="D29:K29">SUM(D15:D18)</f>
        <v>65682125.68252356</v>
      </c>
      <c r="E29" s="13">
        <f t="shared" si="5"/>
        <v>44280180.2853</v>
      </c>
      <c r="F29" s="13">
        <f t="shared" si="5"/>
        <v>44283615.14448843</v>
      </c>
      <c r="G29" s="13">
        <f t="shared" si="5"/>
        <v>5546064.3487</v>
      </c>
      <c r="H29" s="13">
        <f t="shared" si="5"/>
        <v>5532110.148561155</v>
      </c>
      <c r="I29" s="13">
        <f t="shared" si="5"/>
        <v>9880171.855582263</v>
      </c>
      <c r="J29" s="13">
        <f t="shared" si="5"/>
        <v>10264025.685560241</v>
      </c>
      <c r="K29" s="13">
        <f t="shared" si="5"/>
        <v>395438.78737894644</v>
      </c>
      <c r="L29" s="13">
        <f>SUM(K29,J29,I29,G29,E29,C29)</f>
        <v>135458878.47162148</v>
      </c>
      <c r="M29" s="13">
        <f>SUM(D29,F29,H29,I29,J29,K29)</f>
        <v>136037487.30409458</v>
      </c>
    </row>
    <row r="30" spans="2:13" ht="14.25">
      <c r="B30" s="17" t="s">
        <v>149</v>
      </c>
      <c r="C30" s="13">
        <f>SUM(C19:C22)</f>
        <v>65136896.7176</v>
      </c>
      <c r="D30" s="13">
        <f aca="true" t="shared" si="6" ref="D30:M30">SUM(D19:D22)</f>
        <v>65152988.314240515</v>
      </c>
      <c r="E30" s="13">
        <f t="shared" si="6"/>
        <v>44261548.8825</v>
      </c>
      <c r="F30" s="13">
        <f t="shared" si="6"/>
        <v>44258727.9993691</v>
      </c>
      <c r="G30" s="13">
        <f t="shared" si="6"/>
        <v>5592880.9184</v>
      </c>
      <c r="H30" s="13">
        <f t="shared" si="6"/>
        <v>5599897.749711348</v>
      </c>
      <c r="I30" s="13">
        <f t="shared" si="6"/>
        <v>9963029.85167067</v>
      </c>
      <c r="J30" s="13">
        <f t="shared" si="6"/>
        <v>10264025.685560241</v>
      </c>
      <c r="K30" s="13">
        <f t="shared" si="6"/>
        <v>394315.79545444396</v>
      </c>
      <c r="L30" s="13">
        <f t="shared" si="6"/>
        <v>135612697.85118535</v>
      </c>
      <c r="M30" s="13">
        <f t="shared" si="6"/>
        <v>135632985.39600632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F159"/>
  <sheetViews>
    <sheetView showGridLines="0" zoomScalePageLayoutView="0" workbookViewId="0" topLeftCell="A1">
      <selection activeCell="N2" sqref="N2:P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9" width="9.00390625" style="17" customWidth="1"/>
    <col min="10" max="10" width="12.375" style="17" bestFit="1" customWidth="1"/>
    <col min="11" max="11" width="7.375" style="17" bestFit="1" customWidth="1"/>
    <col min="12" max="12" width="8.625" style="17" bestFit="1" customWidth="1"/>
    <col min="13" max="13" width="9.00390625" style="17" customWidth="1"/>
    <col min="14" max="14" width="10.25390625" style="17" bestFit="1" customWidth="1"/>
    <col min="15" max="15" width="10.50390625" style="17" bestFit="1" customWidth="1"/>
    <col min="16" max="16" width="8.625" style="17" bestFit="1" customWidth="1"/>
    <col min="17" max="18" width="9.00390625" style="17" customWidth="1"/>
    <col min="19" max="19" width="10.875" style="17" bestFit="1" customWidth="1"/>
    <col min="20" max="20" width="13.00390625" style="17" bestFit="1" customWidth="1"/>
    <col min="21" max="21" width="11.50390625" style="17" bestFit="1" customWidth="1"/>
    <col min="22" max="22" width="14.875" style="17" bestFit="1" customWidth="1"/>
    <col min="23" max="23" width="11.50390625" style="17" bestFit="1" customWidth="1"/>
    <col min="24" max="24" width="13.75390625" style="17" bestFit="1" customWidth="1"/>
    <col min="25" max="25" width="9.00390625" style="17" customWidth="1"/>
    <col min="26" max="26" width="9.875" style="17" bestFit="1" customWidth="1"/>
    <col min="27" max="27" width="13.00390625" style="17" bestFit="1" customWidth="1"/>
    <col min="28" max="28" width="11.50390625" style="17" bestFit="1" customWidth="1"/>
    <col min="29" max="29" width="14.875" style="17" bestFit="1" customWidth="1"/>
    <col min="30" max="30" width="11.50390625" style="17" bestFit="1" customWidth="1"/>
    <col min="31" max="31" width="13.75390625" style="17" bestFit="1" customWidth="1"/>
    <col min="32" max="32" width="9.00390625" style="17" customWidth="1"/>
    <col min="33" max="33" width="9.875" style="17" bestFit="1" customWidth="1"/>
    <col min="34" max="34" width="13.00390625" style="17" bestFit="1" customWidth="1"/>
    <col min="35" max="35" width="10.50390625" style="17" bestFit="1" customWidth="1"/>
    <col min="36" max="36" width="14.875" style="17" bestFit="1" customWidth="1"/>
    <col min="37" max="37" width="9.875" style="17" bestFit="1" customWidth="1"/>
    <col min="38" max="38" width="13.75390625" style="17" bestFit="1" customWidth="1"/>
    <col min="39" max="39" width="9.00390625" style="17" customWidth="1"/>
    <col min="40" max="40" width="8.375" style="17" bestFit="1" customWidth="1"/>
    <col min="41" max="41" width="13.00390625" style="17" bestFit="1" customWidth="1"/>
    <col min="42" max="42" width="9.00390625" style="17" customWidth="1"/>
    <col min="43" max="43" width="14.875" style="17" bestFit="1" customWidth="1"/>
    <col min="44" max="44" width="9.875" style="17" bestFit="1" customWidth="1"/>
    <col min="45" max="45" width="13.75390625" style="17" bestFit="1" customWidth="1"/>
    <col min="46" max="46" width="9.00390625" style="17" customWidth="1"/>
    <col min="47" max="47" width="10.50390625" style="17" bestFit="1" customWidth="1"/>
    <col min="48" max="48" width="13.00390625" style="17" bestFit="1" customWidth="1"/>
    <col min="49" max="52" width="13.00390625" style="17" customWidth="1"/>
    <col min="53" max="53" width="9.00390625" style="17" customWidth="1"/>
    <col min="54" max="54" width="11.00390625" style="17" bestFit="1" customWidth="1"/>
    <col min="55" max="55" width="13.00390625" style="17" bestFit="1" customWidth="1"/>
    <col min="56" max="56" width="9.00390625" style="17" customWidth="1"/>
    <col min="57" max="57" width="7.375" style="17" bestFit="1" customWidth="1"/>
    <col min="58" max="58" width="13.00390625" style="17" bestFit="1" customWidth="1"/>
    <col min="59" max="16384" width="9.00390625" style="17" customWidth="1"/>
  </cols>
  <sheetData>
    <row r="1" spans="2:16" ht="14.25">
      <c r="B1" s="35" t="s">
        <v>146</v>
      </c>
      <c r="C1" s="35"/>
      <c r="D1" s="35"/>
      <c r="E1" s="35"/>
      <c r="F1" s="35"/>
      <c r="G1" s="35"/>
      <c r="H1" s="35"/>
      <c r="J1" s="35" t="s">
        <v>147</v>
      </c>
      <c r="K1" s="35"/>
      <c r="L1" s="35"/>
      <c r="M1" s="35"/>
      <c r="N1" s="35"/>
      <c r="O1" s="35"/>
      <c r="P1" s="35"/>
    </row>
    <row r="2" spans="2:57" ht="15">
      <c r="B2" s="2"/>
      <c r="C2" s="36" t="s">
        <v>127</v>
      </c>
      <c r="D2" s="37"/>
      <c r="F2" s="2"/>
      <c r="G2" s="36" t="s">
        <v>127</v>
      </c>
      <c r="H2" s="37"/>
      <c r="J2" s="2"/>
      <c r="K2" s="36" t="s">
        <v>127</v>
      </c>
      <c r="L2" s="37"/>
      <c r="N2" s="2"/>
      <c r="O2" s="36" t="s">
        <v>127</v>
      </c>
      <c r="P2" s="37"/>
      <c r="Z2" s="17" t="s">
        <v>12</v>
      </c>
      <c r="AG2" s="17" t="s">
        <v>15</v>
      </c>
      <c r="AN2" s="17" t="s">
        <v>16</v>
      </c>
      <c r="AU2" s="17" t="s">
        <v>19</v>
      </c>
      <c r="BB2" s="17" t="s">
        <v>59</v>
      </c>
      <c r="BE2" s="17" t="s">
        <v>20</v>
      </c>
    </row>
    <row r="3" spans="2:58" ht="15">
      <c r="B3" s="32" t="s">
        <v>60</v>
      </c>
      <c r="C3" s="14" t="s">
        <v>13</v>
      </c>
      <c r="D3" s="14" t="s">
        <v>18</v>
      </c>
      <c r="F3" s="32" t="s">
        <v>21</v>
      </c>
      <c r="G3" s="14" t="s">
        <v>13</v>
      </c>
      <c r="H3" s="14" t="s">
        <v>18</v>
      </c>
      <c r="J3" s="32" t="s">
        <v>60</v>
      </c>
      <c r="K3" s="23" t="s">
        <v>13</v>
      </c>
      <c r="L3" s="23" t="s">
        <v>18</v>
      </c>
      <c r="N3" s="32" t="s">
        <v>21</v>
      </c>
      <c r="O3" s="23" t="s">
        <v>13</v>
      </c>
      <c r="P3" s="23" t="s">
        <v>18</v>
      </c>
      <c r="S3" s="17" t="s">
        <v>128</v>
      </c>
      <c r="T3" s="17" t="s">
        <v>130</v>
      </c>
      <c r="U3" s="17" t="s">
        <v>129</v>
      </c>
      <c r="V3" s="17" t="s">
        <v>131</v>
      </c>
      <c r="W3" s="17" t="s">
        <v>13</v>
      </c>
      <c r="X3" s="17" t="s">
        <v>132</v>
      </c>
      <c r="Z3" s="17" t="s">
        <v>128</v>
      </c>
      <c r="AA3" s="17" t="s">
        <v>130</v>
      </c>
      <c r="AB3" s="17" t="s">
        <v>129</v>
      </c>
      <c r="AC3" s="17" t="s">
        <v>131</v>
      </c>
      <c r="AD3" s="17" t="s">
        <v>13</v>
      </c>
      <c r="AE3" s="17" t="s">
        <v>132</v>
      </c>
      <c r="AG3" s="17" t="s">
        <v>128</v>
      </c>
      <c r="AH3" s="17" t="s">
        <v>130</v>
      </c>
      <c r="AI3" s="17" t="s">
        <v>129</v>
      </c>
      <c r="AJ3" s="17" t="s">
        <v>131</v>
      </c>
      <c r="AK3" s="17" t="s">
        <v>13</v>
      </c>
      <c r="AL3" s="17" t="s">
        <v>132</v>
      </c>
      <c r="AN3" s="17" t="s">
        <v>128</v>
      </c>
      <c r="AO3" s="17" t="s">
        <v>130</v>
      </c>
      <c r="AP3" s="17" t="s">
        <v>129</v>
      </c>
      <c r="AQ3" s="17" t="s">
        <v>131</v>
      </c>
      <c r="AR3" s="17" t="s">
        <v>13</v>
      </c>
      <c r="AS3" s="17" t="s">
        <v>132</v>
      </c>
      <c r="AU3" s="17" t="s">
        <v>128</v>
      </c>
      <c r="AV3" s="17" t="s">
        <v>130</v>
      </c>
      <c r="AW3" s="17" t="s">
        <v>129</v>
      </c>
      <c r="AX3" s="17" t="s">
        <v>131</v>
      </c>
      <c r="AY3" s="17" t="s">
        <v>13</v>
      </c>
      <c r="AZ3" s="17" t="s">
        <v>132</v>
      </c>
      <c r="BB3" s="17" t="s">
        <v>128</v>
      </c>
      <c r="BC3" s="17" t="s">
        <v>130</v>
      </c>
      <c r="BE3" s="17" t="s">
        <v>128</v>
      </c>
      <c r="BF3" s="17" t="s">
        <v>130</v>
      </c>
    </row>
    <row r="4" spans="2:58" ht="14.25">
      <c r="B4" s="18" t="s">
        <v>87</v>
      </c>
      <c r="C4" s="19">
        <f ca="1">SUM(OFFSET(S$4,3*ROWS(S$4:S4)-3,,3))</f>
        <v>28881774.059800003</v>
      </c>
      <c r="D4" s="15"/>
      <c r="F4" s="15" t="s">
        <v>115</v>
      </c>
      <c r="G4" s="19">
        <f>SUM(C4:C7)</f>
        <v>112103115.1596</v>
      </c>
      <c r="H4" s="15"/>
      <c r="J4" s="18" t="s">
        <v>87</v>
      </c>
      <c r="K4" s="19">
        <f ca="1">SUM(OFFSET(W$4,3*ROWS(W$4:W4)-3,,3))</f>
        <v>26407198.7698</v>
      </c>
      <c r="L4" s="15"/>
      <c r="N4" s="15" t="s">
        <v>115</v>
      </c>
      <c r="O4" s="19">
        <f>SUM(K4:K7)</f>
        <v>110978041.7496</v>
      </c>
      <c r="P4" s="15"/>
      <c r="R4" s="11">
        <v>39264</v>
      </c>
      <c r="S4" s="1">
        <f>Z4+AG4+AN4+AU4+BB4+BE4</f>
        <v>10163734.349900002</v>
      </c>
      <c r="T4" s="1"/>
      <c r="U4" s="1">
        <f>AB4+AI4+AP4+AW4</f>
        <v>-2108310.29</v>
      </c>
      <c r="V4" s="1"/>
      <c r="W4" s="1">
        <f>S4+U4</f>
        <v>8055424.059900002</v>
      </c>
      <c r="X4" s="1"/>
      <c r="Z4" s="1">
        <f>Criminal!M4</f>
        <v>5439302.78</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v>
      </c>
      <c r="AO4" s="1"/>
      <c r="AP4" s="1">
        <f>Civil!O4</f>
        <v>100560</v>
      </c>
      <c r="AQ4" s="1"/>
      <c r="AR4" s="1">
        <f>Civil!Q4</f>
        <v>666871.67</v>
      </c>
      <c r="AS4" s="1"/>
      <c r="AU4" s="1">
        <f>Waitangi!M4</f>
        <v>983181.31</v>
      </c>
      <c r="AV4" s="1"/>
      <c r="AW4" s="1">
        <f>Waitangi!O4</f>
        <v>-2107888.29</v>
      </c>
      <c r="AX4" s="1"/>
      <c r="AY4" s="1">
        <f>AU4+AW4</f>
        <v>-1124706.98</v>
      </c>
      <c r="AZ4" s="1"/>
      <c r="BB4" s="1">
        <f>'Duty Lawyer'!M4</f>
        <v>710571.36</v>
      </c>
      <c r="BC4" s="1"/>
      <c r="BE4" s="1">
        <f>PDLA!M4</f>
        <v>38386.5899</v>
      </c>
      <c r="BF4" s="1"/>
    </row>
    <row r="5" spans="2:58" ht="14.25">
      <c r="B5" s="15" t="s">
        <v>88</v>
      </c>
      <c r="C5" s="19">
        <f ca="1">SUM(OFFSET(S$4,3*ROWS(S$4:S5)-3,,3))</f>
        <v>27801630.8</v>
      </c>
      <c r="D5" s="15"/>
      <c r="F5" s="15" t="s">
        <v>116</v>
      </c>
      <c r="G5" s="19">
        <f>SUM(C8:C11)</f>
        <v>136895730.1899</v>
      </c>
      <c r="H5" s="15"/>
      <c r="J5" s="15" t="s">
        <v>88</v>
      </c>
      <c r="K5" s="19">
        <f ca="1">SUM(OFFSET(W$4,3*ROWS(W$4:W5)-3,,3))</f>
        <v>31032781.09</v>
      </c>
      <c r="L5" s="15"/>
      <c r="N5" s="15" t="s">
        <v>116</v>
      </c>
      <c r="O5" s="19">
        <f>SUM(K8:K11)</f>
        <v>143046813.5999</v>
      </c>
      <c r="P5" s="15"/>
      <c r="R5" s="11">
        <v>39295</v>
      </c>
      <c r="S5" s="1">
        <f aca="true" t="shared" si="0" ref="S5:S68">Z5+AG5+AN5+AU5+BB5+BE5</f>
        <v>10044459.3</v>
      </c>
      <c r="T5" s="1"/>
      <c r="U5" s="1">
        <f aca="true" t="shared" si="1" ref="U5:U68">AB5+AI5+AP5+AW5</f>
        <v>-674777</v>
      </c>
      <c r="V5" s="1"/>
      <c r="W5" s="1">
        <f aca="true" t="shared" si="2" ref="W5:W68">S5+U5</f>
        <v>9369682.3</v>
      </c>
      <c r="X5" s="1"/>
      <c r="Z5" s="1">
        <f>Criminal!M5</f>
        <v>4843665.420000001</v>
      </c>
      <c r="AA5" s="1"/>
      <c r="AB5" s="1">
        <f>Criminal!O5</f>
        <v>-565513</v>
      </c>
      <c r="AC5" s="1"/>
      <c r="AD5" s="1">
        <f>Criminal!Q5</f>
        <v>4278152.420000001</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aca="true" t="shared" si="3" ref="AY5:AY68">AU5+AW5</f>
        <v>959628.04</v>
      </c>
      <c r="AZ5" s="1"/>
      <c r="BB5" s="1">
        <f>'Duty Lawyer'!M5</f>
        <v>751962.83</v>
      </c>
      <c r="BC5" s="1"/>
      <c r="BE5" s="1">
        <f>PDLA!M5</f>
        <v>41636.33</v>
      </c>
      <c r="BF5" s="1"/>
    </row>
    <row r="6" spans="2:58" ht="14.25">
      <c r="B6" s="15" t="s">
        <v>89</v>
      </c>
      <c r="C6" s="19">
        <f ca="1">SUM(OFFSET(S$4,3*ROWS(S$4:S6)-3,,3))</f>
        <v>23251228.089900002</v>
      </c>
      <c r="D6" s="15"/>
      <c r="F6" s="15" t="s">
        <v>117</v>
      </c>
      <c r="G6" s="19">
        <f>SUM(C12:C15)</f>
        <v>161540308.3598</v>
      </c>
      <c r="H6" s="15"/>
      <c r="J6" s="15" t="s">
        <v>89</v>
      </c>
      <c r="K6" s="19">
        <f ca="1">SUM(OFFSET(W$4,3*ROWS(W$4:W6)-3,,3))</f>
        <v>23018566.089900002</v>
      </c>
      <c r="L6" s="15"/>
      <c r="N6" s="15" t="s">
        <v>117</v>
      </c>
      <c r="O6" s="19">
        <f>SUM(K12:K15)</f>
        <v>167628970.3598</v>
      </c>
      <c r="P6" s="15"/>
      <c r="R6" s="11">
        <v>39326</v>
      </c>
      <c r="S6" s="1">
        <f t="shared" si="0"/>
        <v>8673580.409899998</v>
      </c>
      <c r="T6" s="1"/>
      <c r="U6" s="1">
        <f t="shared" si="1"/>
        <v>308512</v>
      </c>
      <c r="V6" s="1"/>
      <c r="W6" s="1">
        <f t="shared" si="2"/>
        <v>8982092.409899998</v>
      </c>
      <c r="X6" s="1"/>
      <c r="Z6" s="1">
        <f>Criminal!M6</f>
        <v>4330388.89</v>
      </c>
      <c r="AA6" s="1"/>
      <c r="AB6" s="1">
        <f>Criminal!O6</f>
        <v>458050</v>
      </c>
      <c r="AC6" s="1"/>
      <c r="AD6" s="1">
        <f>Criminal!Q6</f>
        <v>4788438.89</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v>
      </c>
      <c r="BF6" s="1"/>
    </row>
    <row r="7" spans="2:58" ht="14.25">
      <c r="B7" s="15" t="s">
        <v>90</v>
      </c>
      <c r="C7" s="19">
        <f ca="1">SUM(OFFSET(S$4,3*ROWS(S$4:S7)-3,,3))</f>
        <v>32168482.209900003</v>
      </c>
      <c r="D7" s="15"/>
      <c r="F7" s="15" t="s">
        <v>118</v>
      </c>
      <c r="G7" s="19">
        <f>SUM(C16:C19)</f>
        <v>154427865.1598</v>
      </c>
      <c r="H7" s="15"/>
      <c r="J7" s="15" t="s">
        <v>90</v>
      </c>
      <c r="K7" s="19">
        <f ca="1">SUM(OFFSET(W$4,3*ROWS(W$4:W7)-3,,3))</f>
        <v>30519495.799900003</v>
      </c>
      <c r="L7" s="15"/>
      <c r="N7" s="15" t="s">
        <v>118</v>
      </c>
      <c r="O7" s="19">
        <f>SUM(K16:K19)</f>
        <v>160349571.1598</v>
      </c>
      <c r="P7" s="15"/>
      <c r="R7" s="11">
        <v>39356</v>
      </c>
      <c r="S7" s="1">
        <f t="shared" si="0"/>
        <v>10001568.52</v>
      </c>
      <c r="T7" s="1"/>
      <c r="U7" s="1">
        <f t="shared" si="1"/>
        <v>2571405.29</v>
      </c>
      <c r="V7" s="1"/>
      <c r="W7" s="1">
        <f t="shared" si="2"/>
        <v>12572973.809999999</v>
      </c>
      <c r="X7" s="1"/>
      <c r="Z7" s="1">
        <f>Criminal!M7</f>
        <v>4874639.050000001</v>
      </c>
      <c r="AA7" s="1"/>
      <c r="AB7" s="1">
        <f>Criminal!O7</f>
        <v>387975</v>
      </c>
      <c r="AC7" s="1"/>
      <c r="AD7" s="1">
        <f>Criminal!Q7</f>
        <v>5262614.050000001</v>
      </c>
      <c r="AE7" s="1"/>
      <c r="AG7" s="1">
        <f>Family!M7</f>
        <v>2694011.29</v>
      </c>
      <c r="AH7" s="1"/>
      <c r="AI7" s="1">
        <f>Family!O7</f>
        <v>16300</v>
      </c>
      <c r="AJ7" s="1"/>
      <c r="AK7" s="1">
        <f>Family!Q7</f>
        <v>2710311.29</v>
      </c>
      <c r="AL7" s="1"/>
      <c r="AN7" s="1">
        <f>Civil!M7</f>
        <v>632641.0499999999</v>
      </c>
      <c r="AO7" s="1"/>
      <c r="AP7" s="1">
        <f>Civil!O7</f>
        <v>59242</v>
      </c>
      <c r="AQ7" s="1"/>
      <c r="AR7" s="1">
        <f>Civil!Q7</f>
        <v>691883.0499999999</v>
      </c>
      <c r="AS7" s="1"/>
      <c r="AU7" s="1">
        <f>Waitangi!M7</f>
        <v>1027677.7</v>
      </c>
      <c r="AV7" s="1"/>
      <c r="AW7" s="1">
        <f>Waitangi!O7</f>
        <v>2107888.29</v>
      </c>
      <c r="AX7" s="1"/>
      <c r="AY7" s="1">
        <f t="shared" si="3"/>
        <v>3135565.99</v>
      </c>
      <c r="AZ7" s="1"/>
      <c r="BB7" s="1">
        <f>'Duty Lawyer'!M7</f>
        <v>730598.2</v>
      </c>
      <c r="BC7" s="1"/>
      <c r="BE7" s="1">
        <f>PDLA!M7</f>
        <v>42001.23</v>
      </c>
      <c r="BF7" s="1"/>
    </row>
    <row r="8" spans="2:58" ht="14.25">
      <c r="B8" s="15" t="s">
        <v>91</v>
      </c>
      <c r="C8" s="19">
        <f ca="1">SUM(OFFSET(S$4,3*ROWS(S$4:S8)-3,,3))</f>
        <v>32325450.840000004</v>
      </c>
      <c r="D8" s="15"/>
      <c r="F8" s="15" t="s">
        <v>119</v>
      </c>
      <c r="G8" s="19">
        <f>SUM(C20:C23)</f>
        <v>150213098.3793</v>
      </c>
      <c r="H8" s="15"/>
      <c r="J8" s="15" t="s">
        <v>91</v>
      </c>
      <c r="K8" s="19">
        <f ca="1">SUM(OFFSET(W$4,3*ROWS(W$4:W8)-3,,3))</f>
        <v>31109400.25</v>
      </c>
      <c r="L8" s="15"/>
      <c r="N8" s="15" t="s">
        <v>119</v>
      </c>
      <c r="O8" s="19">
        <f>SUM(K20:K23)</f>
        <v>138327814.1995</v>
      </c>
      <c r="P8" s="15"/>
      <c r="R8" s="11">
        <v>39387</v>
      </c>
      <c r="S8" s="1">
        <f t="shared" si="0"/>
        <v>9590780.87</v>
      </c>
      <c r="T8" s="1"/>
      <c r="U8" s="1">
        <f t="shared" si="1"/>
        <v>-477636</v>
      </c>
      <c r="V8" s="1"/>
      <c r="W8" s="1">
        <f t="shared" si="2"/>
        <v>9113144.87</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v>
      </c>
      <c r="AO8" s="1"/>
      <c r="AP8" s="1">
        <f>Civil!O8</f>
        <v>-1023</v>
      </c>
      <c r="AQ8" s="1"/>
      <c r="AR8" s="1">
        <f>Civil!Q8</f>
        <v>743239.8099999999</v>
      </c>
      <c r="AS8" s="1"/>
      <c r="AU8" s="1">
        <f>Waitangi!M8</f>
        <v>1132854.66</v>
      </c>
      <c r="AV8" s="1"/>
      <c r="AW8" s="1">
        <f>Waitangi!O8</f>
        <v>0</v>
      </c>
      <c r="AX8" s="1"/>
      <c r="AY8" s="1">
        <f t="shared" si="3"/>
        <v>1132854.66</v>
      </c>
      <c r="AZ8" s="1"/>
      <c r="BB8" s="1">
        <f>'Duty Lawyer'!M8</f>
        <v>703224.51</v>
      </c>
      <c r="BC8" s="1"/>
      <c r="BE8" s="1">
        <f>PDLA!M8</f>
        <v>41782.56</v>
      </c>
      <c r="BF8" s="1"/>
    </row>
    <row r="9" spans="2:58" ht="14.25">
      <c r="B9" s="15" t="s">
        <v>92</v>
      </c>
      <c r="C9" s="19">
        <f ca="1">SUM(OFFSET(S$4,3*ROWS(S$4:S9)-3,,3))</f>
        <v>36948110.8499</v>
      </c>
      <c r="D9" s="15"/>
      <c r="F9" s="15" t="s">
        <v>120</v>
      </c>
      <c r="G9" s="19">
        <f>SUM(C24:C27)</f>
        <v>130428897.38020003</v>
      </c>
      <c r="H9" s="15"/>
      <c r="J9" s="15" t="s">
        <v>92</v>
      </c>
      <c r="K9" s="19">
        <f ca="1">SUM(OFFSET(W$4,3*ROWS(W$4:W9)-3,,3))</f>
        <v>39368450.8499</v>
      </c>
      <c r="L9" s="15"/>
      <c r="N9" s="15" t="s">
        <v>120</v>
      </c>
      <c r="O9" s="19">
        <f>SUM(K24:K27)</f>
        <v>112202065.77987392</v>
      </c>
      <c r="P9" s="15"/>
      <c r="R9" s="11">
        <v>39417</v>
      </c>
      <c r="S9" s="1">
        <f t="shared" si="0"/>
        <v>8209281.410000001</v>
      </c>
      <c r="T9" s="1"/>
      <c r="U9" s="1">
        <f t="shared" si="1"/>
        <v>1137381</v>
      </c>
      <c r="V9" s="1"/>
      <c r="W9" s="1">
        <f t="shared" si="2"/>
        <v>9346662.41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501702.9600000001</v>
      </c>
      <c r="AO9" s="1"/>
      <c r="AP9" s="1">
        <f>Civil!O9</f>
        <v>67960</v>
      </c>
      <c r="AQ9" s="1"/>
      <c r="AR9" s="1">
        <f>Civil!Q9</f>
        <v>569662.9600000001</v>
      </c>
      <c r="AS9" s="1"/>
      <c r="AU9" s="1">
        <f>Waitangi!M9</f>
        <v>776579.54</v>
      </c>
      <c r="AV9" s="1"/>
      <c r="AW9" s="1">
        <f>Waitangi!O9</f>
        <v>0</v>
      </c>
      <c r="AX9" s="1"/>
      <c r="AY9" s="1">
        <f t="shared" si="3"/>
        <v>776579.54</v>
      </c>
      <c r="AZ9" s="1"/>
      <c r="BB9" s="1">
        <f>'Duty Lawyer'!M9</f>
        <v>583100.09</v>
      </c>
      <c r="BC9" s="1"/>
      <c r="BE9" s="1">
        <f>PDLA!M9</f>
        <v>34687.94</v>
      </c>
      <c r="BF9" s="1"/>
    </row>
    <row r="10" spans="2:58" ht="14.25">
      <c r="B10" s="15" t="s">
        <v>93</v>
      </c>
      <c r="C10" s="19">
        <f ca="1">SUM(OFFSET(S$4,3*ROWS(S$4:S10)-3,,3))</f>
        <v>29892550.5</v>
      </c>
      <c r="D10" s="15"/>
      <c r="F10" s="15" t="s">
        <v>121</v>
      </c>
      <c r="G10" s="19">
        <f>SUM(C28:C31)</f>
        <v>125140477.91979998</v>
      </c>
      <c r="H10" s="15"/>
      <c r="J10" s="15" t="s">
        <v>93</v>
      </c>
      <c r="K10" s="19">
        <f ca="1">SUM(OFFSET(W$4,3*ROWS(W$4:W10)-3,,3))</f>
        <v>30156789.5</v>
      </c>
      <c r="L10" s="15"/>
      <c r="N10" s="15" t="s">
        <v>121</v>
      </c>
      <c r="O10" s="19">
        <f>SUM(K28:K31)</f>
        <v>119321525.8098</v>
      </c>
      <c r="P10" s="15"/>
      <c r="R10" s="11">
        <v>39448</v>
      </c>
      <c r="S10" s="1">
        <f t="shared" si="0"/>
        <v>6969674.81</v>
      </c>
      <c r="T10" s="1"/>
      <c r="U10" s="1">
        <f t="shared" si="1"/>
        <v>-349371</v>
      </c>
      <c r="V10" s="1"/>
      <c r="W10" s="1">
        <f t="shared" si="2"/>
        <v>6620303.81</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ht="14.25">
      <c r="B11" s="15" t="s">
        <v>94</v>
      </c>
      <c r="C11" s="19">
        <f ca="1">SUM(OFFSET(S$4,3*ROWS(S$4:S11)-3,,3))</f>
        <v>37729618</v>
      </c>
      <c r="D11" s="15"/>
      <c r="F11" s="15" t="s">
        <v>122</v>
      </c>
      <c r="G11" s="19">
        <f>SUM(C32:C35)</f>
        <v>130508685.6299</v>
      </c>
      <c r="H11" s="19"/>
      <c r="J11" s="15" t="s">
        <v>94</v>
      </c>
      <c r="K11" s="19">
        <f ca="1">SUM(OFFSET(W$4,3*ROWS(W$4:W11)-3,,3))</f>
        <v>42412173</v>
      </c>
      <c r="L11" s="15"/>
      <c r="N11" s="15" t="s">
        <v>122</v>
      </c>
      <c r="O11" s="19">
        <f>SUM(K32:K35)</f>
        <v>130360054.4699</v>
      </c>
      <c r="P11" s="19"/>
      <c r="R11" s="11">
        <v>39479</v>
      </c>
      <c r="S11" s="1">
        <f t="shared" si="0"/>
        <v>7699571.349900001</v>
      </c>
      <c r="T11" s="1"/>
      <c r="U11" s="1">
        <f t="shared" si="1"/>
        <v>-204169</v>
      </c>
      <c r="V11" s="1"/>
      <c r="W11" s="1">
        <f t="shared" si="2"/>
        <v>7495402.349900001</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v>
      </c>
      <c r="BF11" s="1"/>
    </row>
    <row r="12" spans="2:58" ht="14.25">
      <c r="B12" s="15" t="s">
        <v>95</v>
      </c>
      <c r="C12" s="19">
        <f ca="1">SUM(OFFSET(S$4,3*ROWS(S$4:S12)-3,,3))</f>
        <v>40937061.230000004</v>
      </c>
      <c r="D12" s="15"/>
      <c r="F12" s="15" t="s">
        <v>123</v>
      </c>
      <c r="G12" s="15"/>
      <c r="H12" s="19">
        <f>SUM(D36:D39)</f>
        <v>132714953.08186597</v>
      </c>
      <c r="J12" s="15" t="s">
        <v>95</v>
      </c>
      <c r="K12" s="19">
        <f ca="1">SUM(OFFSET(W$4,3*ROWS(W$4:W12)-3,,3))</f>
        <v>39617724.230000004</v>
      </c>
      <c r="L12" s="15"/>
      <c r="N12" s="15" t="s">
        <v>123</v>
      </c>
      <c r="O12" s="15"/>
      <c r="P12" s="19">
        <f>SUM(L36:L39)</f>
        <v>133332227.4150416</v>
      </c>
      <c r="R12" s="11">
        <v>39508</v>
      </c>
      <c r="S12" s="1">
        <f t="shared" si="0"/>
        <v>8581981.930000002</v>
      </c>
      <c r="T12" s="1"/>
      <c r="U12" s="1">
        <f t="shared" si="1"/>
        <v>320878</v>
      </c>
      <c r="V12" s="1"/>
      <c r="W12" s="1">
        <f t="shared" si="2"/>
        <v>8902859.930000002</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40624.64</v>
      </c>
      <c r="BF12" s="1"/>
    </row>
    <row r="13" spans="2:58" ht="14.25">
      <c r="B13" s="15" t="s">
        <v>96</v>
      </c>
      <c r="C13" s="19">
        <f ca="1">SUM(OFFSET(S$4,3*ROWS(S$4:S13)-3,,3))</f>
        <v>41691819.75</v>
      </c>
      <c r="D13" s="15"/>
      <c r="F13" s="15" t="s">
        <v>124</v>
      </c>
      <c r="G13" s="15"/>
      <c r="H13" s="19">
        <f>SUM(D40:D43)</f>
        <v>134809075.15607753</v>
      </c>
      <c r="J13" s="15" t="s">
        <v>96</v>
      </c>
      <c r="K13" s="19">
        <f ca="1">SUM(OFFSET(W$4,3*ROWS(W$4:W13)-3,,3))</f>
        <v>42679838.75</v>
      </c>
      <c r="L13" s="15"/>
      <c r="N13" s="15" t="s">
        <v>124</v>
      </c>
      <c r="O13" s="15"/>
      <c r="P13" s="19">
        <f>SUM(L40:L43)</f>
        <v>135829975.72334358</v>
      </c>
      <c r="R13" s="11">
        <v>39539</v>
      </c>
      <c r="S13" s="1">
        <f t="shared" si="0"/>
        <v>10382013.87</v>
      </c>
      <c r="T13" s="1"/>
      <c r="U13" s="1">
        <f t="shared" si="1"/>
        <v>-3893066</v>
      </c>
      <c r="V13" s="1"/>
      <c r="W13" s="1">
        <f t="shared" si="2"/>
        <v>6488947.869999999</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ht="14.25">
      <c r="B14" s="15" t="s">
        <v>99</v>
      </c>
      <c r="C14" s="19">
        <f ca="1">SUM(OFFSET(S$4,3*ROWS(S$4:S14)-3,,3))</f>
        <v>36580903.9299</v>
      </c>
      <c r="D14" s="15"/>
      <c r="F14" s="15" t="s">
        <v>125</v>
      </c>
      <c r="G14" s="15"/>
      <c r="H14" s="19">
        <f>SUM(D44:D47)</f>
        <v>135224318.45165637</v>
      </c>
      <c r="J14" s="15" t="s">
        <v>99</v>
      </c>
      <c r="K14" s="19">
        <f ca="1">SUM(OFFSET(W$4,3*ROWS(W$4:W14)-3,,3))</f>
        <v>35981039.9299</v>
      </c>
      <c r="L14" s="15"/>
      <c r="N14" s="15" t="s">
        <v>125</v>
      </c>
      <c r="O14" s="15"/>
      <c r="P14" s="19">
        <f>SUM(L44:L47)</f>
        <v>135866385.24701554</v>
      </c>
      <c r="R14" s="11">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ht="14.25">
      <c r="B15" s="15" t="s">
        <v>97</v>
      </c>
      <c r="C15" s="19">
        <f ca="1">SUM(OFFSET(S$4,3*ROWS(S$4:S15)-3,,3))</f>
        <v>42330523.4499</v>
      </c>
      <c r="D15" s="15"/>
      <c r="F15" s="15" t="s">
        <v>126</v>
      </c>
      <c r="G15" s="15"/>
      <c r="H15" s="19">
        <f>SUM(D48:D51)</f>
        <v>135458878.47162145</v>
      </c>
      <c r="J15" s="15" t="s">
        <v>97</v>
      </c>
      <c r="K15" s="19">
        <f ca="1">SUM(OFFSET(W$4,3*ROWS(W$4:W15)-3,,3))</f>
        <v>49350367.4499</v>
      </c>
      <c r="L15" s="15"/>
      <c r="N15" s="15" t="s">
        <v>126</v>
      </c>
      <c r="O15" s="15"/>
      <c r="P15" s="19">
        <f>SUM(L48:L51)</f>
        <v>136037487.3040946</v>
      </c>
      <c r="R15" s="11">
        <v>39600</v>
      </c>
      <c r="S15" s="1">
        <f t="shared" si="0"/>
        <v>10727467.3999</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41162.8399</v>
      </c>
      <c r="BF15" s="1"/>
    </row>
    <row r="16" spans="2:58" ht="14.25">
      <c r="B16" s="15" t="s">
        <v>98</v>
      </c>
      <c r="C16" s="19">
        <f ca="1">SUM(OFFSET(S$4,3*ROWS(S$4:S16)-3,,3))</f>
        <v>41981059.619899996</v>
      </c>
      <c r="D16" s="15"/>
      <c r="F16" s="15" t="s">
        <v>145</v>
      </c>
      <c r="G16" s="15"/>
      <c r="H16" s="19">
        <f>SUM(D52:D55)</f>
        <v>135612697.85118535</v>
      </c>
      <c r="J16" s="15" t="s">
        <v>98</v>
      </c>
      <c r="K16" s="19">
        <f ca="1">SUM(OFFSET(W$4,3*ROWS(W$4:W16)-3,,3))</f>
        <v>42026877.619899996</v>
      </c>
      <c r="L16" s="15"/>
      <c r="N16" s="15" t="s">
        <v>145</v>
      </c>
      <c r="O16" s="15"/>
      <c r="P16" s="19">
        <f>SUM(L52:L55)</f>
        <v>135632985.39600632</v>
      </c>
      <c r="R16" s="11">
        <v>39630</v>
      </c>
      <c r="S16" s="1">
        <f t="shared" si="0"/>
        <v>11386467.36</v>
      </c>
      <c r="T16" s="1"/>
      <c r="U16" s="1">
        <f t="shared" si="1"/>
        <v>-3244788.59</v>
      </c>
      <c r="V16" s="1"/>
      <c r="W16" s="1">
        <f t="shared" si="2"/>
        <v>8141678.77</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v>
      </c>
      <c r="AO16" s="1"/>
      <c r="AP16" s="1">
        <f>Civil!O16</f>
        <v>244699</v>
      </c>
      <c r="AQ16" s="1"/>
      <c r="AR16" s="1">
        <f>Civil!Q16</f>
        <v>882999.0100000001</v>
      </c>
      <c r="AS16" s="1"/>
      <c r="AU16" s="1">
        <f>Waitangi!M16</f>
        <v>993151.02</v>
      </c>
      <c r="AV16" s="1"/>
      <c r="AW16" s="1">
        <f>Waitangi!O16</f>
        <v>-1828291.59</v>
      </c>
      <c r="AX16" s="1"/>
      <c r="AY16" s="1">
        <f t="shared" si="3"/>
        <v>-835140.5700000001</v>
      </c>
      <c r="AZ16" s="1"/>
      <c r="BB16" s="1">
        <f>'Duty Lawyer'!M16</f>
        <v>832674.56</v>
      </c>
      <c r="BC16" s="1"/>
      <c r="BE16" s="1">
        <f>PDLA!M16</f>
        <v>31073.84</v>
      </c>
      <c r="BF16" s="1"/>
    </row>
    <row r="17" spans="2:58" ht="14.25">
      <c r="B17" s="15" t="s">
        <v>100</v>
      </c>
      <c r="C17" s="19">
        <f ca="1">SUM(OFFSET(S$4,3*ROWS(S$4:S17)-3,,3))</f>
        <v>37533020.88999999</v>
      </c>
      <c r="D17" s="15"/>
      <c r="J17" s="15" t="s">
        <v>100</v>
      </c>
      <c r="K17" s="19">
        <f ca="1">SUM(OFFSET(W$4,3*ROWS(W$4:W17)-3,,3))</f>
        <v>41828976.88999999</v>
      </c>
      <c r="L17" s="15"/>
      <c r="R17" s="11">
        <v>39661</v>
      </c>
      <c r="S17" s="1">
        <f t="shared" si="0"/>
        <v>9596967.14</v>
      </c>
      <c r="T17" s="1"/>
      <c r="U17" s="1">
        <f t="shared" si="1"/>
        <v>1651418</v>
      </c>
      <c r="V17" s="1"/>
      <c r="W17" s="1">
        <f t="shared" si="2"/>
        <v>11248385.14</v>
      </c>
      <c r="X17" s="1"/>
      <c r="Z17" s="1">
        <f>Criminal!M17</f>
        <v>4799728.17</v>
      </c>
      <c r="AA17" s="1"/>
      <c r="AB17" s="1">
        <f>Criminal!O17</f>
        <v>1722922</v>
      </c>
      <c r="AC17" s="1"/>
      <c r="AD17" s="1">
        <f>Criminal!Q17</f>
        <v>6522650.17</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v>
      </c>
      <c r="BF17" s="1"/>
    </row>
    <row r="18" spans="2:58" ht="14.25">
      <c r="B18" s="15" t="s">
        <v>101</v>
      </c>
      <c r="C18" s="19">
        <f ca="1">SUM(OFFSET(S$4,3*ROWS(S$4:S18)-3,,3))</f>
        <v>35142398.55</v>
      </c>
      <c r="D18" s="15"/>
      <c r="J18" s="15" t="s">
        <v>101</v>
      </c>
      <c r="K18" s="19">
        <f ca="1">SUM(OFFSET(W$4,3*ROWS(W$4:W18)-3,,3))</f>
        <v>39863900.55</v>
      </c>
      <c r="L18" s="15"/>
      <c r="R18" s="11">
        <v>39692</v>
      </c>
      <c r="S18" s="1">
        <f t="shared" si="0"/>
        <v>11342016.340000002</v>
      </c>
      <c r="T18" s="1"/>
      <c r="U18" s="1">
        <f t="shared" si="1"/>
        <v>377320</v>
      </c>
      <c r="V18" s="1"/>
      <c r="W18" s="1">
        <f t="shared" si="2"/>
        <v>11719336.340000002</v>
      </c>
      <c r="X18" s="1"/>
      <c r="Z18" s="1">
        <f>Criminal!M18</f>
        <v>5728090.37</v>
      </c>
      <c r="AA18" s="1"/>
      <c r="AB18" s="1">
        <f>Criminal!O18</f>
        <v>238113</v>
      </c>
      <c r="AC18" s="1"/>
      <c r="AD18" s="1">
        <f>Criminal!Q18</f>
        <v>5966203.37</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ht="14.25">
      <c r="B19" s="15" t="s">
        <v>102</v>
      </c>
      <c r="C19" s="19">
        <f ca="1">SUM(OFFSET(S$4,3*ROWS(S$4:S19)-3,,3))</f>
        <v>39771386.0999</v>
      </c>
      <c r="D19" s="15"/>
      <c r="J19" s="15" t="s">
        <v>102</v>
      </c>
      <c r="K19" s="19">
        <f ca="1">SUM(OFFSET(W$4,3*ROWS(W$4:W19)-3,,3))</f>
        <v>36629816.0999</v>
      </c>
      <c r="L19" s="15"/>
      <c r="N19" s="35" t="s">
        <v>25</v>
      </c>
      <c r="O19" s="35"/>
      <c r="P19" s="35"/>
      <c r="R19" s="11">
        <v>39722</v>
      </c>
      <c r="S19" s="1">
        <f t="shared" si="0"/>
        <v>11163631.22</v>
      </c>
      <c r="T19" s="1"/>
      <c r="U19" s="1">
        <f t="shared" si="1"/>
        <v>0</v>
      </c>
      <c r="V19" s="1"/>
      <c r="W19" s="1">
        <f t="shared" si="2"/>
        <v>11163631.22</v>
      </c>
      <c r="X19" s="1"/>
      <c r="Z19" s="1">
        <f>Criminal!M19</f>
        <v>5779327.28</v>
      </c>
      <c r="AA19" s="1"/>
      <c r="AB19" s="1">
        <f>Criminal!O19</f>
        <v>0</v>
      </c>
      <c r="AC19" s="1"/>
      <c r="AD19" s="1">
        <f>Criminal!Q19</f>
        <v>5779327.28</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ht="15">
      <c r="B20" s="15" t="s">
        <v>103</v>
      </c>
      <c r="C20" s="19">
        <f ca="1">SUM(OFFSET(S$4,3*ROWS(S$4:S20)-3,,3))</f>
        <v>42697285.029699996</v>
      </c>
      <c r="D20" s="15"/>
      <c r="J20" s="15" t="s">
        <v>103</v>
      </c>
      <c r="K20" s="19">
        <f ca="1">SUM(OFFSET(W$4,3*ROWS(W$4:W20)-3,,3))</f>
        <v>38196820.0299</v>
      </c>
      <c r="L20" s="15"/>
      <c r="N20" s="2"/>
      <c r="O20" s="33" t="s">
        <v>127</v>
      </c>
      <c r="P20" s="34"/>
      <c r="R20" s="11">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v>
      </c>
      <c r="AO20" s="1"/>
      <c r="AP20" s="1">
        <f>Civil!O20</f>
        <v>-68942</v>
      </c>
      <c r="AQ20" s="1"/>
      <c r="AR20" s="1">
        <f>Civil!Q20</f>
        <v>541892.1300000001</v>
      </c>
      <c r="AS20" s="1"/>
      <c r="AU20" s="1">
        <f>Waitangi!M20</f>
        <v>1146084.48</v>
      </c>
      <c r="AV20" s="1"/>
      <c r="AW20" s="1">
        <f>Waitangi!O20</f>
        <v>0</v>
      </c>
      <c r="AX20" s="1"/>
      <c r="AY20" s="1">
        <f t="shared" si="3"/>
        <v>1146084.48</v>
      </c>
      <c r="AZ20" s="1"/>
      <c r="BB20" s="1">
        <f>'Duty Lawyer'!M20</f>
        <v>862915.03</v>
      </c>
      <c r="BC20" s="1"/>
      <c r="BE20" s="1">
        <f>PDLA!M20</f>
        <v>45266.5199</v>
      </c>
      <c r="BF20" s="1"/>
    </row>
    <row r="21" spans="2:58" ht="15">
      <c r="B21" s="15" t="s">
        <v>104</v>
      </c>
      <c r="C21" s="19">
        <f ca="1">SUM(OFFSET(S$4,3*ROWS(S$4:S21)-3,,3))</f>
        <v>40619593.2198</v>
      </c>
      <c r="D21" s="15"/>
      <c r="J21" s="15" t="s">
        <v>104</v>
      </c>
      <c r="K21" s="19">
        <f ca="1">SUM(OFFSET(W$4,3*ROWS(W$4:W21)-3,,3))</f>
        <v>35740853.3898</v>
      </c>
      <c r="L21" s="15"/>
      <c r="N21" s="32" t="s">
        <v>21</v>
      </c>
      <c r="O21" s="30" t="s">
        <v>13</v>
      </c>
      <c r="P21" s="30" t="s">
        <v>18</v>
      </c>
      <c r="R21" s="11">
        <v>39783</v>
      </c>
      <c r="S21" s="1">
        <f t="shared" si="0"/>
        <v>13522726.71</v>
      </c>
      <c r="T21" s="1"/>
      <c r="U21" s="1">
        <f t="shared" si="1"/>
        <v>997941</v>
      </c>
      <c r="V21" s="1"/>
      <c r="W21" s="1">
        <f t="shared" si="2"/>
        <v>14520667.71</v>
      </c>
      <c r="X21" s="1"/>
      <c r="Z21" s="1">
        <f>Criminal!M21</f>
        <v>7367215.359999999</v>
      </c>
      <c r="AA21" s="1"/>
      <c r="AB21" s="1">
        <f>Criminal!O21</f>
        <v>770132</v>
      </c>
      <c r="AC21" s="1"/>
      <c r="AD21" s="1">
        <f>Criminal!Q21</f>
        <v>8137347.359999999</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v>
      </c>
      <c r="BF21" s="1"/>
    </row>
    <row r="22" spans="2:58" ht="14.25">
      <c r="B22" s="15" t="s">
        <v>105</v>
      </c>
      <c r="C22" s="19">
        <f ca="1">SUM(OFFSET(S$4,3*ROWS(S$4:S22)-3,,3))</f>
        <v>31395057.229999997</v>
      </c>
      <c r="D22" s="15"/>
      <c r="J22" s="15" t="s">
        <v>105</v>
      </c>
      <c r="K22" s="19">
        <f ca="1">SUM(OFFSET(W$4,3*ROWS(W$4:W22)-3,,3))</f>
        <v>30188192.229999997</v>
      </c>
      <c r="L22" s="15"/>
      <c r="N22" s="15" t="s">
        <v>115</v>
      </c>
      <c r="O22" s="19">
        <f ca="1">SUM(OFFSET(U$4,12*ROWS(U$4:U4)-12,,12))</f>
        <v>-1125073.41</v>
      </c>
      <c r="P22" s="16"/>
      <c r="R22" s="11">
        <v>39814</v>
      </c>
      <c r="S22" s="1">
        <f t="shared" si="0"/>
        <v>7927264.35</v>
      </c>
      <c r="T22" s="1"/>
      <c r="U22" s="1">
        <f t="shared" si="1"/>
        <v>19816526</v>
      </c>
      <c r="V22" s="1"/>
      <c r="W22" s="1">
        <f t="shared" si="2"/>
        <v>27743790.35</v>
      </c>
      <c r="X22" s="1"/>
      <c r="Z22" s="1">
        <f>Criminal!M22</f>
        <v>3335034.1500000004</v>
      </c>
      <c r="AA22" s="1"/>
      <c r="AB22" s="1">
        <f>Criminal!O22</f>
        <v>16402285</v>
      </c>
      <c r="AC22" s="1"/>
      <c r="AD22" s="1">
        <f>Criminal!Q22</f>
        <v>19737319.15</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v>
      </c>
      <c r="AV22" s="1"/>
      <c r="AW22" s="1">
        <f>Waitangi!O22</f>
        <v>0</v>
      </c>
      <c r="AX22" s="1"/>
      <c r="AY22" s="1">
        <f t="shared" si="3"/>
        <v>1111901.37</v>
      </c>
      <c r="AZ22" s="1"/>
      <c r="BB22" s="1">
        <f>'Duty Lawyer'!M22</f>
        <v>891161.38</v>
      </c>
      <c r="BC22" s="1"/>
      <c r="BE22" s="1">
        <f>PDLA!M22</f>
        <v>56468.31</v>
      </c>
      <c r="BF22" s="1"/>
    </row>
    <row r="23" spans="2:58" ht="14.25">
      <c r="B23" s="15" t="s">
        <v>106</v>
      </c>
      <c r="C23" s="19">
        <f ca="1">SUM(OFFSET(S$4,3*ROWS(S$4:S23)-3,,3))</f>
        <v>35501162.8998</v>
      </c>
      <c r="D23" s="15"/>
      <c r="J23" s="15" t="s">
        <v>106</v>
      </c>
      <c r="K23" s="19">
        <f ca="1">SUM(OFFSET(W$4,3*ROWS(W$4:W23)-3,,3))</f>
        <v>34201948.5498</v>
      </c>
      <c r="L23" s="15"/>
      <c r="N23" s="15" t="s">
        <v>116</v>
      </c>
      <c r="O23" s="19">
        <f ca="1">SUM(OFFSET(U$4,12*ROWS(U$4:U5)-12,,12))</f>
        <v>6151083.41</v>
      </c>
      <c r="P23" s="16"/>
      <c r="R23" s="11">
        <v>39845</v>
      </c>
      <c r="S23" s="1">
        <f t="shared" si="0"/>
        <v>9883800.35</v>
      </c>
      <c r="T23" s="1"/>
      <c r="U23" s="1">
        <f t="shared" si="1"/>
        <v>-20342742</v>
      </c>
      <c r="V23" s="1"/>
      <c r="W23" s="1">
        <f t="shared" si="2"/>
        <v>-10458941.65</v>
      </c>
      <c r="X23" s="1"/>
      <c r="Z23" s="1">
        <f>Criminal!M23</f>
        <v>5122694.8100000005</v>
      </c>
      <c r="AA23" s="1"/>
      <c r="AB23" s="1">
        <f>Criminal!O23</f>
        <v>-16690714</v>
      </c>
      <c r="AC23" s="1"/>
      <c r="AD23" s="1">
        <f>Criminal!Q23</f>
        <v>-11568019.19</v>
      </c>
      <c r="AE23" s="1"/>
      <c r="AG23" s="1">
        <f>Family!M23</f>
        <v>2938946.1</v>
      </c>
      <c r="AH23" s="1"/>
      <c r="AI23" s="1">
        <f>Family!O23</f>
        <v>-3083608</v>
      </c>
      <c r="AJ23" s="1"/>
      <c r="AK23" s="1">
        <f>Family!Q23</f>
        <v>-144661.8999999999</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ht="14.25">
      <c r="B24" s="15" t="s">
        <v>107</v>
      </c>
      <c r="C24" s="19">
        <f ca="1">SUM(OFFSET(S$4,3*ROWS(S$4:S24)-3,,3))</f>
        <v>34879665.31</v>
      </c>
      <c r="D24" s="15"/>
      <c r="J24" s="15" t="s">
        <v>107</v>
      </c>
      <c r="K24" s="19">
        <f ca="1">SUM(OFFSET(W$4,3*ROWS(W$4:W24)-3,,3))</f>
        <v>32102534.310000002</v>
      </c>
      <c r="L24" s="15"/>
      <c r="N24" s="15" t="s">
        <v>117</v>
      </c>
      <c r="O24" s="19">
        <f ca="1">SUM(OFFSET(U$4,12*ROWS(U$4:U6)-12,,12))</f>
        <v>6088662</v>
      </c>
      <c r="P24" s="16"/>
      <c r="R24" s="11">
        <v>39873</v>
      </c>
      <c r="S24" s="1">
        <f t="shared" si="0"/>
        <v>12081485.799999999</v>
      </c>
      <c r="T24" s="1"/>
      <c r="U24" s="1">
        <f t="shared" si="1"/>
        <v>790455</v>
      </c>
      <c r="V24" s="1"/>
      <c r="W24" s="1">
        <f t="shared" si="2"/>
        <v>12871940.799999999</v>
      </c>
      <c r="X24" s="1"/>
      <c r="Z24" s="1">
        <f>Criminal!M24</f>
        <v>5961469.359999999</v>
      </c>
      <c r="AA24" s="1"/>
      <c r="AB24" s="1">
        <f>Criminal!O24</f>
        <v>555844</v>
      </c>
      <c r="AC24" s="1"/>
      <c r="AD24" s="1">
        <f>Criminal!Q24</f>
        <v>6517313.359999999</v>
      </c>
      <c r="AE24" s="1"/>
      <c r="AG24" s="1">
        <f>Family!M24</f>
        <v>3707318.5999999996</v>
      </c>
      <c r="AH24" s="1"/>
      <c r="AI24" s="1">
        <f>Family!O24</f>
        <v>186562</v>
      </c>
      <c r="AJ24" s="1"/>
      <c r="AK24" s="1">
        <f>Family!Q24</f>
        <v>3893880.5999999996</v>
      </c>
      <c r="AL24" s="1"/>
      <c r="AN24" s="1">
        <f>Civil!M24</f>
        <v>576358.2799999999</v>
      </c>
      <c r="AO24" s="1"/>
      <c r="AP24" s="1">
        <f>Civil!O24</f>
        <v>48049</v>
      </c>
      <c r="AQ24" s="1"/>
      <c r="AR24" s="1">
        <f>Civil!Q24</f>
        <v>624407.2799999999</v>
      </c>
      <c r="AS24" s="1"/>
      <c r="AU24" s="1">
        <f>Waitangi!M24</f>
        <v>871130.87</v>
      </c>
      <c r="AV24" s="1"/>
      <c r="AW24" s="1">
        <f>Waitangi!O24</f>
        <v>0</v>
      </c>
      <c r="AX24" s="1"/>
      <c r="AY24" s="1">
        <f t="shared" si="3"/>
        <v>871130.87</v>
      </c>
      <c r="AZ24" s="1"/>
      <c r="BB24" s="1">
        <f>'Duty Lawyer'!M24</f>
        <v>917901.98</v>
      </c>
      <c r="BC24" s="1"/>
      <c r="BE24" s="1">
        <f>PDLA!M24</f>
        <v>47306.71</v>
      </c>
      <c r="BF24" s="1"/>
    </row>
    <row r="25" spans="2:58" ht="14.25">
      <c r="B25" s="15" t="s">
        <v>108</v>
      </c>
      <c r="C25" s="19">
        <f ca="1">SUM(OFFSET(S$4,3*ROWS(S$4:S25)-3,,3))</f>
        <v>34146081.219900005</v>
      </c>
      <c r="D25" s="15"/>
      <c r="J25" s="15" t="s">
        <v>108</v>
      </c>
      <c r="K25" s="19">
        <f ca="1">SUM(OFFSET(W$4,3*ROWS(W$4:W25)-3,,3))</f>
        <v>34301618.219900005</v>
      </c>
      <c r="L25" s="15"/>
      <c r="N25" s="15" t="s">
        <v>118</v>
      </c>
      <c r="O25" s="19">
        <f ca="1">SUM(OFFSET(U$4,12*ROWS(U$4:U7)-12,,12))</f>
        <v>5921706</v>
      </c>
      <c r="P25" s="16"/>
      <c r="R25" s="11">
        <v>39904</v>
      </c>
      <c r="S25" s="1">
        <f t="shared" si="0"/>
        <v>12157883.979999999</v>
      </c>
      <c r="T25" s="1"/>
      <c r="U25" s="1">
        <f t="shared" si="1"/>
        <v>229788</v>
      </c>
      <c r="V25" s="1"/>
      <c r="W25" s="1">
        <f t="shared" si="2"/>
        <v>12387671.979999999</v>
      </c>
      <c r="X25" s="1"/>
      <c r="Z25" s="1">
        <f>Criminal!M25</f>
        <v>5505133.36</v>
      </c>
      <c r="AA25" s="1"/>
      <c r="AB25" s="1">
        <f>Criminal!O25</f>
        <v>279452</v>
      </c>
      <c r="AC25" s="1"/>
      <c r="AD25" s="1">
        <f>Criminal!Q25</f>
        <v>5784585.36</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v>
      </c>
      <c r="AV25" s="1"/>
      <c r="AW25" s="1">
        <f>Waitangi!O25</f>
        <v>0</v>
      </c>
      <c r="AX25" s="1"/>
      <c r="AY25" s="1">
        <f t="shared" si="3"/>
        <v>1183718.37</v>
      </c>
      <c r="AZ25" s="1"/>
      <c r="BB25" s="1">
        <f>'Duty Lawyer'!M25</f>
        <v>910470.54</v>
      </c>
      <c r="BC25" s="1"/>
      <c r="BE25" s="1">
        <f>PDLA!M25</f>
        <v>46122.58</v>
      </c>
      <c r="BF25" s="1"/>
    </row>
    <row r="26" spans="2:58" ht="14.25">
      <c r="B26" s="15" t="s">
        <v>109</v>
      </c>
      <c r="C26" s="19">
        <f ca="1">SUM(OFFSET(S$4,3*ROWS(S$4:S26)-3,,3))</f>
        <v>26276838.490000002</v>
      </c>
      <c r="D26" s="15"/>
      <c r="J26" s="15" t="s">
        <v>109</v>
      </c>
      <c r="K26" s="19">
        <f ca="1">SUM(OFFSET(W$4,3*ROWS(W$4:W26)-3,,3))</f>
        <v>24566035.490000002</v>
      </c>
      <c r="L26" s="15"/>
      <c r="N26" s="15" t="s">
        <v>119</v>
      </c>
      <c r="O26" s="19">
        <f ca="1">SUM(OFFSET(U$4,12*ROWS(U$4:U8)-12,,12))</f>
        <v>-11885284.1798</v>
      </c>
      <c r="P26" s="16"/>
      <c r="R26" s="11">
        <v>39934</v>
      </c>
      <c r="S26" s="1">
        <f t="shared" si="0"/>
        <v>12799846.1</v>
      </c>
      <c r="T26" s="1"/>
      <c r="U26" s="1">
        <f t="shared" si="1"/>
        <v>138053</v>
      </c>
      <c r="V26" s="1"/>
      <c r="W26" s="1">
        <f t="shared" si="2"/>
        <v>12937899.1</v>
      </c>
      <c r="X26" s="1"/>
      <c r="Z26" s="1">
        <f>Criminal!M26</f>
        <v>6598632.649999999</v>
      </c>
      <c r="AA26" s="1"/>
      <c r="AB26" s="1">
        <f>Criminal!O26</f>
        <v>-31527</v>
      </c>
      <c r="AC26" s="1"/>
      <c r="AD26" s="1">
        <f>Criminal!Q26</f>
        <v>6567105.649999999</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564613.82</v>
      </c>
      <c r="AS26" s="1"/>
      <c r="AU26" s="1">
        <f>Waitangi!M26</f>
        <v>1032190.87</v>
      </c>
      <c r="AV26" s="1"/>
      <c r="AW26" s="1">
        <f>Waitangi!O26</f>
        <v>0</v>
      </c>
      <c r="AX26" s="1"/>
      <c r="AY26" s="1">
        <f t="shared" si="3"/>
        <v>1032190.87</v>
      </c>
      <c r="AZ26" s="1"/>
      <c r="BB26" s="1">
        <f>'Duty Lawyer'!M26</f>
        <v>933402.47</v>
      </c>
      <c r="BC26" s="1"/>
      <c r="BE26" s="1">
        <f>PDLA!M26</f>
        <v>42022.25</v>
      </c>
      <c r="BF26" s="1"/>
    </row>
    <row r="27" spans="2:58" ht="14.25">
      <c r="B27" s="15" t="s">
        <v>110</v>
      </c>
      <c r="C27" s="19">
        <f ca="1">SUM(OFFSET(S$4,3*ROWS(S$4:S27)-3,,3))</f>
        <v>35126312.360300004</v>
      </c>
      <c r="D27" s="15"/>
      <c r="J27" s="15" t="s">
        <v>110</v>
      </c>
      <c r="K27" s="19">
        <f ca="1">SUM(OFFSET(W$4,3*ROWS(W$4:W27)-3,,3))</f>
        <v>21231877.759973913</v>
      </c>
      <c r="L27" s="15"/>
      <c r="N27" s="15" t="s">
        <v>120</v>
      </c>
      <c r="O27" s="19">
        <f ca="1">SUM(OFFSET(U$4,12*ROWS(U$4:U9)-12,,12))</f>
        <v>-18226831.600326084</v>
      </c>
      <c r="P27" s="16"/>
      <c r="R27" s="11">
        <v>39965</v>
      </c>
      <c r="S27" s="1">
        <f t="shared" si="0"/>
        <v>12771887.920000002</v>
      </c>
      <c r="T27" s="1"/>
      <c r="U27" s="1">
        <f t="shared" si="1"/>
        <v>4314714</v>
      </c>
      <c r="V27" s="1"/>
      <c r="W27" s="1">
        <f t="shared" si="2"/>
        <v>17086601.92</v>
      </c>
      <c r="X27" s="1"/>
      <c r="Z27" s="1">
        <f>Criminal!M27</f>
        <v>6276231.33</v>
      </c>
      <c r="AA27" s="1"/>
      <c r="AB27" s="1">
        <f>Criminal!O27</f>
        <v>-103248</v>
      </c>
      <c r="AC27" s="1"/>
      <c r="AD27" s="1">
        <f>Criminal!Q27</f>
        <v>6172983.33</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ht="14.25">
      <c r="B28" s="15" t="s">
        <v>111</v>
      </c>
      <c r="C28" s="19">
        <f ca="1">SUM(OFFSET(S$4,3*ROWS(S$4:S28)-3,,3))</f>
        <v>31563748.739899997</v>
      </c>
      <c r="D28" s="15"/>
      <c r="J28" s="15" t="s">
        <v>111</v>
      </c>
      <c r="K28" s="19">
        <f ca="1">SUM(OFFSET(W$4,3*ROWS(W$4:W28)-3,,3))</f>
        <v>29279820.9999</v>
      </c>
      <c r="L28" s="15"/>
      <c r="N28" s="15" t="s">
        <v>121</v>
      </c>
      <c r="O28" s="19">
        <f ca="1">SUM(OFFSET(U$4,12*ROWS(U$4:U10)-12,,12))</f>
        <v>-5818952.110000001</v>
      </c>
      <c r="P28" s="16"/>
      <c r="R28" s="11">
        <v>39995</v>
      </c>
      <c r="S28" s="1">
        <f t="shared" si="0"/>
        <v>13520466</v>
      </c>
      <c r="T28" s="1"/>
      <c r="U28" s="1">
        <f t="shared" si="1"/>
        <v>163037</v>
      </c>
      <c r="V28" s="1"/>
      <c r="W28" s="1">
        <f t="shared" si="2"/>
        <v>13683503</v>
      </c>
      <c r="X28" s="1"/>
      <c r="Z28" s="1">
        <f>Criminal!M28</f>
        <v>6562067.910000001</v>
      </c>
      <c r="AA28" s="1"/>
      <c r="AB28" s="1">
        <f>Criminal!O28</f>
        <v>146833</v>
      </c>
      <c r="AC28" s="1"/>
      <c r="AD28" s="1">
        <f>Criminal!Q28</f>
        <v>6708900.910000001</v>
      </c>
      <c r="AE28" s="1"/>
      <c r="AG28" s="1">
        <f>Family!M28</f>
        <v>4283571.62</v>
      </c>
      <c r="AH28" s="1"/>
      <c r="AI28" s="1">
        <f>Family!O28</f>
        <v>30960</v>
      </c>
      <c r="AJ28" s="1"/>
      <c r="AK28" s="1">
        <f>Family!Q28</f>
        <v>4314531.62</v>
      </c>
      <c r="AL28" s="1"/>
      <c r="AN28" s="1">
        <f>Civil!M28</f>
        <v>546333.7400000001</v>
      </c>
      <c r="AO28" s="1"/>
      <c r="AP28" s="1">
        <f>Civil!O28</f>
        <v>-14756</v>
      </c>
      <c r="AQ28" s="1"/>
      <c r="AR28" s="1">
        <f>Civil!Q28</f>
        <v>531577.7400000001</v>
      </c>
      <c r="AS28" s="1"/>
      <c r="AU28" s="1">
        <f>Waitangi!M28</f>
        <v>1088350.18</v>
      </c>
      <c r="AV28" s="1"/>
      <c r="AW28" s="1">
        <f>Waitangi!O28</f>
        <v>0</v>
      </c>
      <c r="AX28" s="1"/>
      <c r="AY28" s="1">
        <f t="shared" si="3"/>
        <v>1088350.18</v>
      </c>
      <c r="AZ28" s="1"/>
      <c r="BB28" s="1">
        <f>'Duty Lawyer'!M28</f>
        <v>994473.68</v>
      </c>
      <c r="BC28" s="1"/>
      <c r="BE28" s="1">
        <f>PDLA!M28</f>
        <v>45668.87</v>
      </c>
      <c r="BF28" s="1"/>
    </row>
    <row r="29" spans="2:58" ht="14.25">
      <c r="B29" s="15" t="s">
        <v>112</v>
      </c>
      <c r="C29" s="19">
        <f ca="1">SUM(OFFSET(S$4,3*ROWS(S$4:S29)-3,,3))</f>
        <v>33805806.0799</v>
      </c>
      <c r="D29" s="20"/>
      <c r="J29" s="15" t="s">
        <v>112</v>
      </c>
      <c r="K29" s="19">
        <f ca="1">SUM(OFFSET(W$4,3*ROWS(W$4:W29)-3,,3))</f>
        <v>33894141.0199</v>
      </c>
      <c r="L29" s="20"/>
      <c r="N29" s="15" t="s">
        <v>122</v>
      </c>
      <c r="O29" s="19">
        <f ca="1">SUM(OFFSET(U$4,12*ROWS(U$4:U11)-12,,12))</f>
        <v>-148631.16000000003</v>
      </c>
      <c r="P29" s="19"/>
      <c r="R29" s="11">
        <v>40026</v>
      </c>
      <c r="S29" s="1">
        <f t="shared" si="0"/>
        <v>12987142.09</v>
      </c>
      <c r="T29" s="1"/>
      <c r="U29" s="1">
        <f t="shared" si="1"/>
        <v>-473900</v>
      </c>
      <c r="V29" s="1"/>
      <c r="W29" s="1">
        <f t="shared" si="2"/>
        <v>12513242.09</v>
      </c>
      <c r="X29" s="1"/>
      <c r="Z29" s="1">
        <f>Criminal!M29</f>
        <v>6384655.720000001</v>
      </c>
      <c r="AA29" s="1"/>
      <c r="AB29" s="1">
        <f>Criminal!O29</f>
        <v>-571636</v>
      </c>
      <c r="AC29" s="1"/>
      <c r="AD29" s="1">
        <f>Criminal!Q29</f>
        <v>5813019.720000001</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v>
      </c>
      <c r="AV29" s="1"/>
      <c r="AW29" s="1">
        <f>Waitangi!O29</f>
        <v>0</v>
      </c>
      <c r="AX29" s="1"/>
      <c r="AY29" s="1">
        <f t="shared" si="3"/>
        <v>1207078.1</v>
      </c>
      <c r="AZ29" s="1"/>
      <c r="BB29" s="1">
        <f>'Duty Lawyer'!M29</f>
        <v>867435.53</v>
      </c>
      <c r="BC29" s="1"/>
      <c r="BE29" s="1">
        <f>PDLA!M29</f>
        <v>48028.65</v>
      </c>
      <c r="BF29" s="1"/>
    </row>
    <row r="30" spans="2:58" ht="14.25">
      <c r="B30" s="15" t="s">
        <v>113</v>
      </c>
      <c r="C30" s="19">
        <f ca="1">SUM(OFFSET(S$4,3*ROWS(S$4:S30)-3,,3))</f>
        <v>26271377.450000003</v>
      </c>
      <c r="D30" s="15"/>
      <c r="J30" s="15" t="s">
        <v>113</v>
      </c>
      <c r="K30" s="19">
        <f ca="1">SUM(OFFSET(W$4,3*ROWS(W$4:W30)-3,,3))</f>
        <v>26767468.450000003</v>
      </c>
      <c r="L30" s="15"/>
      <c r="N30" s="15" t="s">
        <v>123</v>
      </c>
      <c r="O30" s="15"/>
      <c r="P30" s="19">
        <f ca="1">SUM(OFFSET(V$100,12*ROWS(V$100:V100)-12,,12))</f>
        <v>617274.3331756316</v>
      </c>
      <c r="R30" s="11">
        <v>40057</v>
      </c>
      <c r="S30" s="1">
        <f t="shared" si="0"/>
        <v>14429453.14</v>
      </c>
      <c r="T30" s="1"/>
      <c r="U30" s="1">
        <f t="shared" si="1"/>
        <v>-1008474</v>
      </c>
      <c r="V30" s="1"/>
      <c r="W30" s="1">
        <f t="shared" si="2"/>
        <v>13420979.14</v>
      </c>
      <c r="X30" s="1"/>
      <c r="Z30" s="1">
        <f>Criminal!M30</f>
        <v>6830167.77</v>
      </c>
      <c r="AA30" s="1"/>
      <c r="AB30" s="1">
        <f>Criminal!O30</f>
        <v>-732124</v>
      </c>
      <c r="AC30" s="1"/>
      <c r="AD30" s="1">
        <f>Criminal!Q30</f>
        <v>6098043.77</v>
      </c>
      <c r="AE30" s="1"/>
      <c r="AG30" s="1">
        <f>Family!M30</f>
        <v>4448559.61</v>
      </c>
      <c r="AH30" s="1"/>
      <c r="AI30" s="1">
        <f>Family!O30</f>
        <v>-102386</v>
      </c>
      <c r="AJ30" s="1"/>
      <c r="AK30" s="1">
        <f>Family!Q30</f>
        <v>4346173.61</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ht="14.25">
      <c r="B31" s="15" t="s">
        <v>114</v>
      </c>
      <c r="C31" s="19">
        <f ca="1">SUM(OFFSET(S$4,3*ROWS(S$4:S31)-3,,3))</f>
        <v>33499545.65</v>
      </c>
      <c r="D31" s="15"/>
      <c r="J31" s="15" t="s">
        <v>114</v>
      </c>
      <c r="K31" s="19">
        <f ca="1">SUM(OFFSET(W$4,3*ROWS(W$4:W31)-3,,3))</f>
        <v>29380095.339999996</v>
      </c>
      <c r="L31" s="15"/>
      <c r="N31" s="15" t="s">
        <v>124</v>
      </c>
      <c r="O31" s="15"/>
      <c r="P31" s="19">
        <f ca="1">SUM(OFFSET(V$100,12*ROWS(V$100:V101)-12,,12))</f>
        <v>1020900.567266072</v>
      </c>
      <c r="R31" s="11">
        <v>40087</v>
      </c>
      <c r="S31" s="1">
        <f t="shared" si="0"/>
        <v>12450713.130000003</v>
      </c>
      <c r="T31" s="1"/>
      <c r="U31" s="1">
        <f t="shared" si="1"/>
        <v>21270</v>
      </c>
      <c r="V31" s="1"/>
      <c r="W31" s="1">
        <f t="shared" si="2"/>
        <v>12471983.130000003</v>
      </c>
      <c r="X31" s="1"/>
      <c r="Z31" s="1">
        <f>Criminal!M31</f>
        <v>5687079.22</v>
      </c>
      <c r="AA31" s="1"/>
      <c r="AB31" s="1">
        <f>Criminal!O31</f>
        <v>-66532</v>
      </c>
      <c r="AC31" s="1"/>
      <c r="AD31" s="1">
        <f>Criminal!Q31</f>
        <v>5620547.22</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ht="14.25">
      <c r="B32" s="15" t="s">
        <v>65</v>
      </c>
      <c r="C32" s="19">
        <f ca="1">SUM(OFFSET(S$4,3*ROWS(S$4:S32)-3,,3))</f>
        <v>32846436.090000004</v>
      </c>
      <c r="D32" s="19"/>
      <c r="J32" s="15" t="s">
        <v>65</v>
      </c>
      <c r="K32" s="19">
        <f ca="1">SUM(OFFSET(W$4,3*ROWS(W$4:W32)-3,,3))</f>
        <v>31573567.980000004</v>
      </c>
      <c r="L32" s="19"/>
      <c r="N32" s="15" t="s">
        <v>125</v>
      </c>
      <c r="O32" s="15"/>
      <c r="P32" s="19">
        <f ca="1">SUM(OFFSET(V$100,12*ROWS(V$100:V102)-12,,12))</f>
        <v>642066.7953591467</v>
      </c>
      <c r="R32" s="11">
        <v>40118</v>
      </c>
      <c r="S32" s="1">
        <f t="shared" si="0"/>
        <v>13989913.299999999</v>
      </c>
      <c r="T32" s="1"/>
      <c r="U32" s="1">
        <f t="shared" si="1"/>
        <v>149930</v>
      </c>
      <c r="V32" s="1"/>
      <c r="W32" s="1">
        <f t="shared" si="2"/>
        <v>14139843.299999999</v>
      </c>
      <c r="X32" s="1"/>
      <c r="Z32" s="1">
        <f>Criminal!M32</f>
        <v>6081638.73</v>
      </c>
      <c r="AA32" s="1"/>
      <c r="AB32" s="1">
        <f>Criminal!O32</f>
        <v>8716</v>
      </c>
      <c r="AC32" s="1"/>
      <c r="AD32" s="1">
        <f>Criminal!Q32</f>
        <v>6090354.73</v>
      </c>
      <c r="AE32" s="1"/>
      <c r="AG32" s="1">
        <f>Family!M32</f>
        <v>4087562.29</v>
      </c>
      <c r="AH32" s="1"/>
      <c r="AI32" s="1">
        <f>Family!O32</f>
        <v>71544</v>
      </c>
      <c r="AJ32" s="1"/>
      <c r="AK32" s="1">
        <f>Family!Q32</f>
        <v>4159106.29</v>
      </c>
      <c r="AL32" s="1"/>
      <c r="AN32" s="1">
        <f>Civil!M32</f>
        <v>608150.9299999999</v>
      </c>
      <c r="AO32" s="1"/>
      <c r="AP32" s="1">
        <f>Civil!O32</f>
        <v>69670</v>
      </c>
      <c r="AQ32" s="1"/>
      <c r="AR32" s="1">
        <f>Civil!Q32</f>
        <v>677820.9299999999</v>
      </c>
      <c r="AS32" s="1"/>
      <c r="AU32" s="1">
        <f>Waitangi!M32</f>
        <v>2318440.06</v>
      </c>
      <c r="AV32" s="1"/>
      <c r="AW32" s="1">
        <f>Waitangi!O32</f>
        <v>0</v>
      </c>
      <c r="AX32" s="1"/>
      <c r="AY32" s="1">
        <f t="shared" si="3"/>
        <v>2318440.06</v>
      </c>
      <c r="AZ32" s="1"/>
      <c r="BB32" s="1">
        <f>'Duty Lawyer'!M32</f>
        <v>853636.17</v>
      </c>
      <c r="BC32" s="1"/>
      <c r="BE32" s="1">
        <f>PDLA!M32</f>
        <v>40485.12</v>
      </c>
      <c r="BF32" s="1"/>
    </row>
    <row r="33" spans="2:58" ht="14.25">
      <c r="B33" s="15" t="s">
        <v>66</v>
      </c>
      <c r="C33" s="19">
        <f ca="1">SUM(OFFSET(S$4,3*ROWS(S$4:S33)-3,,3))</f>
        <v>35796380.059999995</v>
      </c>
      <c r="D33" s="19"/>
      <c r="J33" s="15" t="s">
        <v>66</v>
      </c>
      <c r="K33" s="19">
        <f ca="1">SUM(OFFSET(W$4,3*ROWS(W$4:W33)-3,,3))</f>
        <v>34972779.419999994</v>
      </c>
      <c r="L33" s="19"/>
      <c r="N33" s="15" t="s">
        <v>126</v>
      </c>
      <c r="O33" s="15"/>
      <c r="P33" s="19">
        <f ca="1">SUM(OFFSET(V$100,12*ROWS(V$100:V103)-12,,12))</f>
        <v>578608.8324731499</v>
      </c>
      <c r="R33" s="11">
        <v>40148</v>
      </c>
      <c r="S33" s="1">
        <f t="shared" si="0"/>
        <v>15251193.319999998</v>
      </c>
      <c r="T33" s="1"/>
      <c r="U33" s="1">
        <f t="shared" si="1"/>
        <v>816819</v>
      </c>
      <c r="V33" s="1"/>
      <c r="W33" s="1">
        <f t="shared" si="2"/>
        <v>16068012.319999998</v>
      </c>
      <c r="X33" s="1"/>
      <c r="Z33" s="1">
        <f>Criminal!M33</f>
        <v>7695836.139999999</v>
      </c>
      <c r="AA33" s="1"/>
      <c r="AB33" s="1">
        <f>Criminal!O33</f>
        <v>682002</v>
      </c>
      <c r="AC33" s="1"/>
      <c r="AD33" s="1">
        <f>Criminal!Q33</f>
        <v>8377838.139999999</v>
      </c>
      <c r="AE33" s="1"/>
      <c r="AG33" s="1">
        <f>Family!M33</f>
        <v>4503578.09</v>
      </c>
      <c r="AH33" s="1"/>
      <c r="AI33" s="1">
        <f>Family!O33</f>
        <v>170369</v>
      </c>
      <c r="AJ33" s="1"/>
      <c r="AK33" s="1">
        <f>Family!Q33</f>
        <v>4673947.09</v>
      </c>
      <c r="AL33" s="1"/>
      <c r="AN33" s="1">
        <f>Civil!M33</f>
        <v>951912.0599999999</v>
      </c>
      <c r="AO33" s="1"/>
      <c r="AP33" s="1">
        <f>Civil!O33</f>
        <v>-35552</v>
      </c>
      <c r="AQ33" s="1"/>
      <c r="AR33" s="1">
        <f>Civil!Q33</f>
        <v>916360.0599999999</v>
      </c>
      <c r="AS33" s="1"/>
      <c r="AU33" s="1">
        <f>Waitangi!M33</f>
        <v>1262238.25</v>
      </c>
      <c r="AV33" s="1"/>
      <c r="AW33" s="1">
        <f>Waitangi!O33</f>
        <v>0</v>
      </c>
      <c r="AX33" s="1"/>
      <c r="AY33" s="1">
        <f t="shared" si="3"/>
        <v>1262238.25</v>
      </c>
      <c r="AZ33" s="1"/>
      <c r="BB33" s="1">
        <f>'Duty Lawyer'!M33</f>
        <v>790333.52</v>
      </c>
      <c r="BC33" s="1"/>
      <c r="BE33" s="1">
        <f>PDLA!M33</f>
        <v>47295.26</v>
      </c>
      <c r="BF33" s="1"/>
    </row>
    <row r="34" spans="2:58" ht="14.25">
      <c r="B34" s="15" t="s">
        <v>67</v>
      </c>
      <c r="C34" s="19">
        <f ca="1">SUM(OFFSET(S$4,3*ROWS(S$4:S34)-3,,3))</f>
        <v>26618909.869899996</v>
      </c>
      <c r="D34" s="19"/>
      <c r="J34" s="15" t="s">
        <v>67</v>
      </c>
      <c r="K34" s="19">
        <f ca="1">SUM(OFFSET(W$4,3*ROWS(W$4:W34)-3,,3))</f>
        <v>27948362.5099</v>
      </c>
      <c r="L34" s="19"/>
      <c r="N34" s="15" t="s">
        <v>145</v>
      </c>
      <c r="O34" s="15"/>
      <c r="P34" s="19">
        <f ca="1">SUM(OFFSET(V$100,12*ROWS(V$100:V104)-12,,12))</f>
        <v>20287.544820966083</v>
      </c>
      <c r="R34" s="11">
        <v>40179</v>
      </c>
      <c r="S34" s="1">
        <f t="shared" si="0"/>
        <v>9121227.96</v>
      </c>
      <c r="T34" s="1"/>
      <c r="U34" s="1">
        <f t="shared" si="1"/>
        <v>1267333</v>
      </c>
      <c r="V34" s="1"/>
      <c r="W34" s="1">
        <f t="shared" si="2"/>
        <v>10388560.96</v>
      </c>
      <c r="X34" s="1"/>
      <c r="Z34" s="1">
        <f>Criminal!M34</f>
        <v>3994604.9000000004</v>
      </c>
      <c r="AA34" s="1"/>
      <c r="AB34" s="1">
        <f>Criminal!O34</f>
        <v>812332</v>
      </c>
      <c r="AC34" s="1"/>
      <c r="AD34" s="1">
        <f>Criminal!Q34</f>
        <v>4806936.9</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ht="14.25">
      <c r="B35" s="15" t="s">
        <v>68</v>
      </c>
      <c r="C35" s="19">
        <f ca="1">SUM(OFFSET(S$4,3*ROWS(S$4:S35)-3,,3))</f>
        <v>35246959.61</v>
      </c>
      <c r="D35" s="19"/>
      <c r="J35" s="15" t="s">
        <v>68</v>
      </c>
      <c r="K35" s="19">
        <f ca="1">SUM(OFFSET(W$4,3*ROWS(W$4:W35)-3,,3))</f>
        <v>35865344.56</v>
      </c>
      <c r="L35" s="19"/>
      <c r="R35" s="11">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v>
      </c>
      <c r="AL35" s="1"/>
      <c r="AN35" s="1">
        <f>Civil!M35</f>
        <v>421973.83</v>
      </c>
      <c r="AO35" s="1"/>
      <c r="AP35" s="1">
        <f>Civil!O35</f>
        <v>174416</v>
      </c>
      <c r="AQ35" s="1"/>
      <c r="AR35" s="1">
        <f>Civil!Q35</f>
        <v>596389.8300000001</v>
      </c>
      <c r="AS35" s="1"/>
      <c r="AU35" s="1">
        <f>Waitangi!M35</f>
        <v>954699.04</v>
      </c>
      <c r="AV35" s="1"/>
      <c r="AW35" s="1">
        <f>Waitangi!O35</f>
        <v>0</v>
      </c>
      <c r="AX35" s="1"/>
      <c r="AY35" s="1">
        <f t="shared" si="3"/>
        <v>954699.04</v>
      </c>
      <c r="AZ35" s="1"/>
      <c r="BB35" s="1">
        <f>'Duty Lawyer'!M35</f>
        <v>865127.04</v>
      </c>
      <c r="BC35" s="1"/>
      <c r="BE35" s="1">
        <f>PDLA!M35</f>
        <v>37422.01</v>
      </c>
      <c r="BF35" s="1"/>
    </row>
    <row r="36" spans="2:58" ht="14.25">
      <c r="B36" s="15" t="s">
        <v>69</v>
      </c>
      <c r="C36" s="15"/>
      <c r="D36" s="19">
        <f ca="1">SUM(OFFSET(T$100,3*ROWS(T$100:T100)-3,,3))</f>
        <v>34719764.61223246</v>
      </c>
      <c r="J36" s="15" t="s">
        <v>69</v>
      </c>
      <c r="K36" s="15"/>
      <c r="L36" s="19">
        <f ca="1">SUM(OFFSET(X$100,3*ROWS(X$100:X100)-3,,3))</f>
        <v>34874083.19552637</v>
      </c>
      <c r="R36" s="11">
        <v>40238</v>
      </c>
      <c r="S36" s="1">
        <f t="shared" si="0"/>
        <v>15584146.3599</v>
      </c>
      <c r="T36" s="1"/>
      <c r="U36" s="1">
        <f t="shared" si="1"/>
        <v>-2427645</v>
      </c>
      <c r="V36" s="1"/>
      <c r="W36" s="1">
        <f t="shared" si="2"/>
        <v>13156501.3599</v>
      </c>
      <c r="X36" s="1"/>
      <c r="Z36" s="1">
        <f>Criminal!M36</f>
        <v>7315769.49</v>
      </c>
      <c r="AA36" s="1"/>
      <c r="AB36" s="1">
        <f>Criminal!O36</f>
        <v>-1035500</v>
      </c>
      <c r="AC36" s="1"/>
      <c r="AD36" s="1">
        <f>Criminal!Q36</f>
        <v>6280269.49</v>
      </c>
      <c r="AE36" s="1"/>
      <c r="AG36" s="1">
        <f>Family!M36</f>
        <v>4894533.52</v>
      </c>
      <c r="AH36" s="1"/>
      <c r="AI36" s="1">
        <f>Family!O36</f>
        <v>-1207247</v>
      </c>
      <c r="AJ36" s="1"/>
      <c r="AK36" s="1">
        <f>Family!Q36</f>
        <v>3687286.5199999996</v>
      </c>
      <c r="AL36" s="1"/>
      <c r="AN36" s="1">
        <f>Civil!M36</f>
        <v>753560.93</v>
      </c>
      <c r="AO36" s="1"/>
      <c r="AP36" s="1">
        <f>Civil!O36</f>
        <v>-184898</v>
      </c>
      <c r="AQ36" s="1"/>
      <c r="AR36" s="1">
        <f>Civil!Q36</f>
        <v>568662.93</v>
      </c>
      <c r="AS36" s="1"/>
      <c r="AU36" s="1">
        <f>Waitangi!M36</f>
        <v>1629471.32</v>
      </c>
      <c r="AV36" s="1"/>
      <c r="AW36" s="1">
        <f>Waitangi!O36</f>
        <v>0</v>
      </c>
      <c r="AX36" s="1"/>
      <c r="AY36" s="1">
        <f t="shared" si="3"/>
        <v>1629471.32</v>
      </c>
      <c r="AZ36" s="1"/>
      <c r="BB36" s="1">
        <f>'Duty Lawyer'!M36</f>
        <v>946836.83</v>
      </c>
      <c r="BC36" s="1"/>
      <c r="BE36" s="1">
        <f>PDLA!M36</f>
        <v>43974.2699</v>
      </c>
      <c r="BF36" s="1"/>
    </row>
    <row r="37" spans="2:58" ht="14.25">
      <c r="B37" s="15" t="s">
        <v>70</v>
      </c>
      <c r="C37" s="15"/>
      <c r="D37" s="19">
        <f ca="1">SUM(OFFSET(T$100,3*ROWS(T$100:T101)-3,,3))</f>
        <v>35008997.04760493</v>
      </c>
      <c r="J37" s="15" t="s">
        <v>70</v>
      </c>
      <c r="K37" s="15"/>
      <c r="L37" s="19">
        <f ca="1">SUM(OFFSET(X$100,3*ROWS(X$100:X101)-3,,3))</f>
        <v>35163315.63089884</v>
      </c>
      <c r="R37" s="11">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44212.2699</v>
      </c>
      <c r="BF37" s="1"/>
    </row>
    <row r="38" spans="2:58" ht="14.25">
      <c r="B38" s="15" t="s">
        <v>71</v>
      </c>
      <c r="C38" s="15"/>
      <c r="D38" s="19">
        <f ca="1">SUM(OFFSET(T$100,3*ROWS(T$100:T102)-3,,3))</f>
        <v>28391437.309754856</v>
      </c>
      <c r="J38" s="15" t="s">
        <v>71</v>
      </c>
      <c r="K38" s="15"/>
      <c r="L38" s="19">
        <f ca="1">SUM(OFFSET(X$100,3*ROWS(X$100:X102)-3,,3))</f>
        <v>28545755.893048763</v>
      </c>
      <c r="R38" s="11">
        <v>40299</v>
      </c>
      <c r="S38" s="1">
        <f t="shared" si="0"/>
        <v>14480171.52</v>
      </c>
      <c r="T38" s="1"/>
      <c r="U38" s="1">
        <f t="shared" si="1"/>
        <v>-181793</v>
      </c>
      <c r="V38" s="1"/>
      <c r="W38" s="1">
        <f t="shared" si="2"/>
        <v>14298378.52</v>
      </c>
      <c r="X38" s="1"/>
      <c r="Z38" s="1">
        <f>Criminal!M38</f>
        <v>6630319.949999999</v>
      </c>
      <c r="AA38" s="1"/>
      <c r="AB38" s="1">
        <f>Criminal!O38</f>
        <v>-265284</v>
      </c>
      <c r="AC38" s="1"/>
      <c r="AD38" s="1">
        <f>Criminal!Q38</f>
        <v>6365035.949999999</v>
      </c>
      <c r="AE38" s="1"/>
      <c r="AG38" s="1">
        <f>Family!M38</f>
        <v>4929696.51</v>
      </c>
      <c r="AH38" s="1"/>
      <c r="AI38" s="1">
        <f>Family!O38</f>
        <v>29642</v>
      </c>
      <c r="AJ38" s="1"/>
      <c r="AK38" s="1">
        <f>Family!Q38</f>
        <v>4959338.51</v>
      </c>
      <c r="AL38" s="1"/>
      <c r="AN38" s="1">
        <f>Civil!M38</f>
        <v>559435.17</v>
      </c>
      <c r="AO38" s="1"/>
      <c r="AP38" s="1">
        <f>Civil!O38</f>
        <v>53849</v>
      </c>
      <c r="AQ38" s="1"/>
      <c r="AR38" s="1">
        <f>Civil!Q38</f>
        <v>613284.17</v>
      </c>
      <c r="AS38" s="1"/>
      <c r="AU38" s="1">
        <f>Waitangi!M38</f>
        <v>1470609.92</v>
      </c>
      <c r="AV38" s="1"/>
      <c r="AW38" s="1">
        <f>Waitangi!O38</f>
        <v>0</v>
      </c>
      <c r="AX38" s="1"/>
      <c r="AY38" s="1">
        <f t="shared" si="3"/>
        <v>1470609.92</v>
      </c>
      <c r="AZ38" s="1"/>
      <c r="BB38" s="1">
        <f>'Duty Lawyer'!M38</f>
        <v>845901.25</v>
      </c>
      <c r="BC38" s="1"/>
      <c r="BE38" s="1">
        <f>PDLA!M38</f>
        <v>44208.72</v>
      </c>
      <c r="BF38" s="1"/>
    </row>
    <row r="39" spans="2:58" ht="14.25">
      <c r="B39" s="15" t="s">
        <v>72</v>
      </c>
      <c r="C39" s="15"/>
      <c r="D39" s="19">
        <f ca="1">SUM(OFFSET(T$100,3*ROWS(T$100:T103)-3,,3))</f>
        <v>34594754.11227372</v>
      </c>
      <c r="J39" s="15" t="s">
        <v>72</v>
      </c>
      <c r="K39" s="15"/>
      <c r="L39" s="19">
        <f ca="1">SUM(OFFSET(X$100,3*ROWS(X$100:X103)-3,,3))</f>
        <v>34749072.69556763</v>
      </c>
      <c r="R39" s="11">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4829389.720000001</v>
      </c>
      <c r="AH39" s="1"/>
      <c r="AI39" s="1">
        <f>Family!O39</f>
        <v>3327452</v>
      </c>
      <c r="AJ39" s="1"/>
      <c r="AK39" s="1">
        <f>Family!Q39</f>
        <v>8156841.720000001</v>
      </c>
      <c r="AL39" s="1"/>
      <c r="AN39" s="1">
        <f>Civil!M39</f>
        <v>627711.69</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ht="14.25">
      <c r="B40" s="15" t="s">
        <v>73</v>
      </c>
      <c r="C40" s="15"/>
      <c r="D40" s="19">
        <f ca="1">SUM(OFFSET(T$100,3*ROWS(T$100:T104)-3,,3))</f>
        <v>35680330.21036654</v>
      </c>
      <c r="J40" s="15" t="s">
        <v>73</v>
      </c>
      <c r="K40" s="15"/>
      <c r="L40" s="19">
        <f ca="1">SUM(OFFSET(X$100,3*ROWS(X$100:X104)-3,,3))</f>
        <v>35935555.35218305</v>
      </c>
      <c r="R40" s="11">
        <v>40360</v>
      </c>
      <c r="S40" s="1">
        <f t="shared" si="0"/>
        <v>12773659.809899999</v>
      </c>
      <c r="T40" s="1"/>
      <c r="U40" s="1">
        <f t="shared" si="1"/>
        <v>942269</v>
      </c>
      <c r="V40" s="1"/>
      <c r="W40" s="1">
        <f t="shared" si="2"/>
        <v>13715928.809899999</v>
      </c>
      <c r="X40" s="1"/>
      <c r="Z40" s="1">
        <f>Criminal!M40</f>
        <v>5731954.14</v>
      </c>
      <c r="AA40" s="1"/>
      <c r="AB40" s="1">
        <f>Criminal!O40</f>
        <v>863179</v>
      </c>
      <c r="AC40" s="1"/>
      <c r="AD40" s="1">
        <f>Criminal!Q40</f>
        <v>6595133.14</v>
      </c>
      <c r="AE40" s="1"/>
      <c r="AG40" s="1">
        <f>Family!M40</f>
        <v>4537096.779999999</v>
      </c>
      <c r="AH40" s="1"/>
      <c r="AI40" s="1">
        <f>Family!O40</f>
        <v>120815</v>
      </c>
      <c r="AJ40" s="1"/>
      <c r="AK40" s="1">
        <f>Family!Q40</f>
        <v>4657911.779999999</v>
      </c>
      <c r="AL40" s="1"/>
      <c r="AN40" s="1">
        <f>Civil!M40</f>
        <v>521975.77</v>
      </c>
      <c r="AO40" s="1"/>
      <c r="AP40" s="1">
        <f>Civil!O40</f>
        <v>-41725</v>
      </c>
      <c r="AQ40" s="1"/>
      <c r="AR40" s="1">
        <f>Civil!Q40</f>
        <v>480250.77</v>
      </c>
      <c r="AS40" s="1"/>
      <c r="AU40" s="1">
        <f>Waitangi!M40</f>
        <v>1070740.8799</v>
      </c>
      <c r="AV40" s="1"/>
      <c r="AW40" s="1">
        <f>Waitangi!O40</f>
        <v>0</v>
      </c>
      <c r="AX40" s="1"/>
      <c r="AY40" s="1">
        <f t="shared" si="3"/>
        <v>1070740.8799</v>
      </c>
      <c r="AZ40" s="1"/>
      <c r="BB40" s="1">
        <f>'Duty Lawyer'!M40</f>
        <v>872497.27</v>
      </c>
      <c r="BC40" s="1"/>
      <c r="BE40" s="1">
        <f>PDLA!M40</f>
        <v>39394.97</v>
      </c>
      <c r="BF40" s="1"/>
    </row>
    <row r="41" spans="2:58" ht="14.25">
      <c r="B41" s="15" t="s">
        <v>74</v>
      </c>
      <c r="C41" s="15"/>
      <c r="D41" s="19">
        <f ca="1">SUM(OFFSET(T$100,3*ROWS(T$100:T105)-3,,3))</f>
        <v>35612838.11268386</v>
      </c>
      <c r="J41" s="15" t="s">
        <v>74</v>
      </c>
      <c r="K41" s="15"/>
      <c r="L41" s="19">
        <f ca="1">SUM(OFFSET(X$100,3*ROWS(X$100:X105)-3,,3))</f>
        <v>35868063.25450038</v>
      </c>
      <c r="R41" s="11">
        <v>40391</v>
      </c>
      <c r="S41" s="1">
        <f t="shared" si="0"/>
        <v>13251215.679999998</v>
      </c>
      <c r="T41" s="1"/>
      <c r="U41" s="1">
        <f t="shared" si="1"/>
        <v>912742</v>
      </c>
      <c r="V41" s="1"/>
      <c r="W41" s="1">
        <f t="shared" si="2"/>
        <v>14163957.679999998</v>
      </c>
      <c r="X41" s="1"/>
      <c r="Z41" s="1">
        <f>Criminal!M41</f>
        <v>6118675.22</v>
      </c>
      <c r="AA41" s="1"/>
      <c r="AB41" s="1">
        <f>Criminal!O41</f>
        <v>662456</v>
      </c>
      <c r="AC41" s="1"/>
      <c r="AD41" s="1">
        <f>Criminal!Q41</f>
        <v>6781131.22</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ht="14.25">
      <c r="B42" s="15" t="s">
        <v>75</v>
      </c>
      <c r="C42" s="15"/>
      <c r="D42" s="19">
        <f ca="1">SUM(OFFSET(T$100,3*ROWS(T$100:T106)-3,,3))</f>
        <v>28754008.198085807</v>
      </c>
      <c r="J42" s="15" t="s">
        <v>75</v>
      </c>
      <c r="K42" s="15"/>
      <c r="L42" s="19">
        <f ca="1">SUM(OFFSET(X$100,3*ROWS(X$100:X106)-3,,3))</f>
        <v>29009233.33990232</v>
      </c>
      <c r="R42" s="11">
        <v>40422</v>
      </c>
      <c r="S42" s="1">
        <f t="shared" si="0"/>
        <v>15956184.129999999</v>
      </c>
      <c r="T42" s="1"/>
      <c r="U42" s="1">
        <f t="shared" si="1"/>
        <v>-1809193</v>
      </c>
      <c r="V42" s="1"/>
      <c r="W42" s="1">
        <f t="shared" si="2"/>
        <v>14146991.129999999</v>
      </c>
      <c r="X42" s="1"/>
      <c r="Z42" s="1">
        <f>Criminal!M42</f>
        <v>6990766.12</v>
      </c>
      <c r="AA42" s="1"/>
      <c r="AB42" s="1">
        <f>Criminal!O42</f>
        <v>-1490728</v>
      </c>
      <c r="AC42" s="1"/>
      <c r="AD42" s="1">
        <f>Criminal!Q42</f>
        <v>5500038.12</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v>
      </c>
      <c r="AV42" s="1"/>
      <c r="AW42" s="1">
        <f>Waitangi!O42</f>
        <v>0</v>
      </c>
      <c r="AX42" s="1"/>
      <c r="AY42" s="1">
        <f t="shared" si="3"/>
        <v>2121621.45</v>
      </c>
      <c r="AZ42" s="1"/>
      <c r="BB42" s="1">
        <f>'Duty Lawyer'!M42</f>
        <v>785774.11</v>
      </c>
      <c r="BC42" s="1"/>
      <c r="BE42" s="1">
        <f>PDLA!M42</f>
        <v>39659.48</v>
      </c>
      <c r="BF42" s="1"/>
    </row>
    <row r="43" spans="2:58" ht="14.25">
      <c r="B43" s="15" t="s">
        <v>76</v>
      </c>
      <c r="C43" s="15"/>
      <c r="D43" s="19">
        <f ca="1">SUM(OFFSET(T$100,3*ROWS(T$100:T107)-3,,3))</f>
        <v>34761898.63494131</v>
      </c>
      <c r="J43" s="15" t="s">
        <v>76</v>
      </c>
      <c r="K43" s="15"/>
      <c r="L43" s="19">
        <f ca="1">SUM(OFFSET(X$100,3*ROWS(X$100:X107)-3,,3))</f>
        <v>35017123.77675783</v>
      </c>
      <c r="R43" s="11">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8406282.84</v>
      </c>
      <c r="AE43" s="1"/>
      <c r="AG43" s="1">
        <f>Family!M43</f>
        <v>2188977.27</v>
      </c>
      <c r="AH43" s="1"/>
      <c r="AI43" s="1">
        <f>Family!O43</f>
        <v>1830321</v>
      </c>
      <c r="AJ43" s="1"/>
      <c r="AK43" s="1">
        <f>Family!Q43</f>
        <v>4019298.27</v>
      </c>
      <c r="AL43" s="1"/>
      <c r="AN43" s="1">
        <f>Civil!M43</f>
        <v>358000.5399999999</v>
      </c>
      <c r="AO43" s="1"/>
      <c r="AP43" s="1">
        <f>Civil!O43</f>
        <v>255192</v>
      </c>
      <c r="AQ43" s="1"/>
      <c r="AR43" s="1">
        <f>Civil!Q43</f>
        <v>613192.5399999999</v>
      </c>
      <c r="AS43" s="1"/>
      <c r="AU43" s="1">
        <f>Waitangi!M43</f>
        <v>428390.15</v>
      </c>
      <c r="AV43" s="1"/>
      <c r="AW43" s="1">
        <f>Waitangi!O43</f>
        <v>0</v>
      </c>
      <c r="AX43" s="1"/>
      <c r="AY43" s="1">
        <f t="shared" si="3"/>
        <v>428390.15</v>
      </c>
      <c r="AZ43" s="1"/>
      <c r="BB43" s="1">
        <f>'Duty Lawyer'!M43</f>
        <v>865473.15</v>
      </c>
      <c r="BC43" s="1"/>
      <c r="BE43" s="1">
        <f>PDLA!M43</f>
        <v>37902.3</v>
      </c>
      <c r="BF43" s="1"/>
    </row>
    <row r="44" spans="2:58" ht="14.25">
      <c r="B44" s="15" t="s">
        <v>77</v>
      </c>
      <c r="C44" s="15"/>
      <c r="D44" s="19">
        <f ca="1">SUM(OFFSET(T$100,3*ROWS(T$100:T108)-3,,3))</f>
        <v>35705028.32662284</v>
      </c>
      <c r="J44" s="15" t="s">
        <v>77</v>
      </c>
      <c r="K44" s="15"/>
      <c r="L44" s="19">
        <f ca="1">SUM(OFFSET(X$100,3*ROWS(X$100:X108)-3,,3))</f>
        <v>35865545.02546263</v>
      </c>
      <c r="R44" s="11">
        <v>40483</v>
      </c>
      <c r="S44" s="1">
        <f t="shared" si="0"/>
        <v>14820685.419999996</v>
      </c>
      <c r="T44" s="1"/>
      <c r="U44" s="1">
        <f t="shared" si="1"/>
        <v>5959508</v>
      </c>
      <c r="V44" s="1"/>
      <c r="W44" s="1">
        <f t="shared" si="2"/>
        <v>20780193.419999994</v>
      </c>
      <c r="X44" s="1"/>
      <c r="Z44" s="1">
        <f>Criminal!M44</f>
        <v>6807553.890000001</v>
      </c>
      <c r="AA44" s="1"/>
      <c r="AB44" s="1">
        <f>Criminal!O44</f>
        <v>4526531</v>
      </c>
      <c r="AC44" s="1"/>
      <c r="AD44" s="1">
        <f>Criminal!Q44</f>
        <v>11334084.89</v>
      </c>
      <c r="AE44" s="1"/>
      <c r="AG44" s="1">
        <f>Family!M44</f>
        <v>4743194.989999998</v>
      </c>
      <c r="AH44" s="1"/>
      <c r="AI44" s="1">
        <f>Family!O44</f>
        <v>1268141</v>
      </c>
      <c r="AJ44" s="1"/>
      <c r="AK44" s="1">
        <f>Family!Q44</f>
        <v>6011335.989999998</v>
      </c>
      <c r="AL44" s="1"/>
      <c r="AN44" s="1">
        <f>Civil!M44</f>
        <v>617595.4500000002</v>
      </c>
      <c r="AO44" s="1"/>
      <c r="AP44" s="1">
        <f>Civil!O44</f>
        <v>164836</v>
      </c>
      <c r="AQ44" s="1"/>
      <c r="AR44" s="1">
        <f>Civil!Q44</f>
        <v>782431.4500000002</v>
      </c>
      <c r="AS44" s="1"/>
      <c r="AU44" s="1">
        <f>Waitangi!M44</f>
        <v>1667679.51</v>
      </c>
      <c r="AV44" s="1"/>
      <c r="AW44" s="1">
        <f>Waitangi!O44</f>
        <v>0</v>
      </c>
      <c r="AX44" s="1"/>
      <c r="AY44" s="1">
        <f t="shared" si="3"/>
        <v>1667679.51</v>
      </c>
      <c r="AZ44" s="1"/>
      <c r="BB44" s="1">
        <f>'Duty Lawyer'!M44</f>
        <v>934782.96</v>
      </c>
      <c r="BC44" s="1"/>
      <c r="BE44" s="1">
        <f>PDLA!M44</f>
        <v>49878.62</v>
      </c>
      <c r="BF44" s="1"/>
    </row>
    <row r="45" spans="2:58" ht="14.25">
      <c r="B45" s="15" t="s">
        <v>78</v>
      </c>
      <c r="C45" s="15"/>
      <c r="D45" s="19">
        <f ca="1">SUM(OFFSET(T$100,3*ROWS(T$100:T109)-3,,3))</f>
        <v>35809395.2411797</v>
      </c>
      <c r="J45" s="15" t="s">
        <v>78</v>
      </c>
      <c r="K45" s="15"/>
      <c r="L45" s="19">
        <f ca="1">SUM(OFFSET(X$100,3*ROWS(X$100:X109)-3,,3))</f>
        <v>35969911.94001948</v>
      </c>
      <c r="R45" s="11">
        <v>40513</v>
      </c>
      <c r="S45" s="1">
        <f t="shared" si="0"/>
        <v>15540452.219999999</v>
      </c>
      <c r="T45" s="1"/>
      <c r="U45" s="1">
        <f t="shared" si="1"/>
        <v>-8862208</v>
      </c>
      <c r="V45" s="1"/>
      <c r="W45" s="1">
        <f t="shared" si="2"/>
        <v>6678244.219999999</v>
      </c>
      <c r="X45" s="1"/>
      <c r="Z45" s="1">
        <f>Criminal!M45</f>
        <v>6769043.959999999</v>
      </c>
      <c r="AA45" s="1"/>
      <c r="AB45" s="1">
        <f>Criminal!O45</f>
        <v>-6602580</v>
      </c>
      <c r="AC45" s="1"/>
      <c r="AD45" s="1">
        <f>Criminal!Q45</f>
        <v>166463.95999999903</v>
      </c>
      <c r="AE45" s="1"/>
      <c r="AG45" s="1">
        <f>Family!M45</f>
        <v>5499605.07</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ht="14.25">
      <c r="B46" s="15" t="s">
        <v>79</v>
      </c>
      <c r="C46" s="15"/>
      <c r="D46" s="19">
        <f ca="1">SUM(OFFSET(T$100,3*ROWS(T$100:T110)-3,,3))</f>
        <v>28919716.39893628</v>
      </c>
      <c r="J46" s="15" t="s">
        <v>79</v>
      </c>
      <c r="K46" s="15"/>
      <c r="L46" s="19">
        <f ca="1">SUM(OFFSET(X$100,3*ROWS(X$100:X110)-3,,3))</f>
        <v>29080233.09777607</v>
      </c>
      <c r="R46" s="11">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v>
      </c>
      <c r="AE46" s="1"/>
      <c r="AG46" s="1">
        <f>Family!M46</f>
        <v>4124073.53</v>
      </c>
      <c r="AH46" s="1"/>
      <c r="AI46" s="1">
        <f>Family!O46</f>
        <v>344708</v>
      </c>
      <c r="AJ46" s="1"/>
      <c r="AK46" s="1">
        <f>Family!Q46</f>
        <v>4468781.529999999</v>
      </c>
      <c r="AL46" s="1"/>
      <c r="AN46" s="1">
        <f>Civil!M46</f>
        <v>445148.49000000005</v>
      </c>
      <c r="AO46" s="1"/>
      <c r="AP46" s="1">
        <f>Civil!O46</f>
        <v>145399</v>
      </c>
      <c r="AQ46" s="1"/>
      <c r="AR46" s="1">
        <f>Civil!Q46</f>
        <v>590547.49</v>
      </c>
      <c r="AS46" s="1"/>
      <c r="AU46" s="1">
        <f>Waitangi!M46</f>
        <v>1336456.12</v>
      </c>
      <c r="AV46" s="1"/>
      <c r="AW46" s="1">
        <f>Waitangi!O46</f>
        <v>0</v>
      </c>
      <c r="AX46" s="1"/>
      <c r="AY46" s="1">
        <f t="shared" si="3"/>
        <v>1336456.12</v>
      </c>
      <c r="AZ46" s="1"/>
      <c r="BB46" s="1">
        <f>'Duty Lawyer'!M46</f>
        <v>758025.28</v>
      </c>
      <c r="BC46" s="1"/>
      <c r="BE46" s="1">
        <f>PDLA!M46</f>
        <v>40996.91</v>
      </c>
      <c r="BF46" s="1"/>
    </row>
    <row r="47" spans="2:58" ht="14.25">
      <c r="B47" s="15" t="s">
        <v>80</v>
      </c>
      <c r="C47" s="15"/>
      <c r="D47" s="19">
        <f ca="1">SUM(OFFSET(T$100,3*ROWS(T$100:T111)-3,,3))</f>
        <v>34790178.484917544</v>
      </c>
      <c r="J47" s="15" t="s">
        <v>80</v>
      </c>
      <c r="K47" s="15"/>
      <c r="L47" s="19">
        <f ca="1">SUM(OFFSET(X$100,3*ROWS(X$100:X111)-3,,3))</f>
        <v>34950695.183757335</v>
      </c>
      <c r="R47" s="11">
        <v>40575</v>
      </c>
      <c r="S47" s="1">
        <f t="shared" si="0"/>
        <v>11243644.49</v>
      </c>
      <c r="T47" s="1"/>
      <c r="U47" s="1">
        <f t="shared" si="1"/>
        <v>951072</v>
      </c>
      <c r="V47" s="1"/>
      <c r="W47" s="1">
        <f t="shared" si="2"/>
        <v>12194716.49</v>
      </c>
      <c r="X47" s="1"/>
      <c r="Z47" s="1">
        <f>Criminal!M47</f>
        <v>4643693.199999999</v>
      </c>
      <c r="AA47" s="1"/>
      <c r="AB47" s="1">
        <f>Criminal!O47</f>
        <v>641303</v>
      </c>
      <c r="AC47" s="1"/>
      <c r="AD47" s="1">
        <f>Criminal!Q47</f>
        <v>5284996.199999999</v>
      </c>
      <c r="AE47" s="1"/>
      <c r="AG47" s="1">
        <f>Family!M47</f>
        <v>4055648.5199999996</v>
      </c>
      <c r="AH47" s="1"/>
      <c r="AI47" s="1">
        <f>Family!O47</f>
        <v>259323</v>
      </c>
      <c r="AJ47" s="1"/>
      <c r="AK47" s="1">
        <f>Family!Q47</f>
        <v>4314971.52</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ht="14.25">
      <c r="B48" s="15" t="s">
        <v>81</v>
      </c>
      <c r="C48" s="15"/>
      <c r="D48" s="19">
        <f ca="1">SUM(OFFSET(T$100,3*ROWS(T$100:T112)-3,,3))</f>
        <v>35804718.15732101</v>
      </c>
      <c r="J48" s="15" t="s">
        <v>81</v>
      </c>
      <c r="K48" s="15"/>
      <c r="L48" s="19">
        <f ca="1">SUM(OFFSET(X$100,3*ROWS(X$100:X112)-3,,3))</f>
        <v>35949370.3654393</v>
      </c>
      <c r="R48" s="11">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ht="14.25">
      <c r="B49" s="15" t="s">
        <v>82</v>
      </c>
      <c r="C49" s="15"/>
      <c r="D49" s="19">
        <f ca="1">SUM(OFFSET(T$100,3*ROWS(T$100:T113)-3,,3))</f>
        <v>35794744.04985888</v>
      </c>
      <c r="J49" s="15" t="s">
        <v>82</v>
      </c>
      <c r="K49" s="15"/>
      <c r="L49" s="19">
        <f ca="1">SUM(OFFSET(X$100,3*ROWS(X$100:X113)-3,,3))</f>
        <v>35939396.25797717</v>
      </c>
      <c r="R49" s="11">
        <v>40634</v>
      </c>
      <c r="S49" s="1">
        <f t="shared" si="0"/>
        <v>11656852.209900001</v>
      </c>
      <c r="T49" s="1"/>
      <c r="U49" s="1">
        <f t="shared" si="1"/>
        <v>-3311173</v>
      </c>
      <c r="V49" s="1"/>
      <c r="W49" s="1">
        <f t="shared" si="2"/>
        <v>8345679.209900001</v>
      </c>
      <c r="X49" s="1"/>
      <c r="Z49" s="1">
        <f>Criminal!M49</f>
        <v>5274516.000000001</v>
      </c>
      <c r="AA49" s="1"/>
      <c r="AB49" s="1">
        <f>Criminal!O49</f>
        <v>-1776453</v>
      </c>
      <c r="AC49" s="1"/>
      <c r="AD49" s="1">
        <f>Criminal!Q49</f>
        <v>3498063.000000001</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ht="14.25">
      <c r="B50" s="15" t="s">
        <v>83</v>
      </c>
      <c r="C50" s="15"/>
      <c r="D50" s="19">
        <f ca="1">SUM(OFFSET(T$100,3*ROWS(T$100:T114)-3,,3))</f>
        <v>28963031.424473263</v>
      </c>
      <c r="J50" s="15" t="s">
        <v>83</v>
      </c>
      <c r="K50" s="15"/>
      <c r="L50" s="19">
        <f ca="1">SUM(OFFSET(X$100,3*ROWS(X$100:X114)-3,,3))</f>
        <v>29107683.632591553</v>
      </c>
      <c r="R50" s="11">
        <v>40664</v>
      </c>
      <c r="S50" s="1">
        <f t="shared" si="0"/>
        <v>14352048.589999998</v>
      </c>
      <c r="T50" s="1"/>
      <c r="U50" s="1">
        <f t="shared" si="1"/>
        <v>137295</v>
      </c>
      <c r="V50" s="1"/>
      <c r="W50" s="1">
        <f t="shared" si="2"/>
        <v>14489343.589999998</v>
      </c>
      <c r="X50" s="1"/>
      <c r="Z50" s="1">
        <f>Criminal!M50</f>
        <v>6793385.86</v>
      </c>
      <c r="AA50" s="1"/>
      <c r="AB50" s="1">
        <f>Criminal!O50</f>
        <v>-350554</v>
      </c>
      <c r="AC50" s="1"/>
      <c r="AD50" s="1">
        <f>Criminal!Q50</f>
        <v>6442831.86</v>
      </c>
      <c r="AE50" s="1"/>
      <c r="AG50" s="1">
        <f>Family!M50</f>
        <v>4651045.590000001</v>
      </c>
      <c r="AH50" s="1"/>
      <c r="AI50" s="1">
        <f>Family!O50</f>
        <v>151528</v>
      </c>
      <c r="AJ50" s="1"/>
      <c r="AK50" s="1">
        <f>Family!Q50</f>
        <v>4802573.590000001</v>
      </c>
      <c r="AL50" s="1"/>
      <c r="AN50" s="1">
        <f>Civil!M50</f>
        <v>693240.7899999999</v>
      </c>
      <c r="AO50" s="1"/>
      <c r="AP50" s="1">
        <f>Civil!O50</f>
        <v>336321</v>
      </c>
      <c r="AQ50" s="1"/>
      <c r="AR50" s="1">
        <f>Civil!Q50</f>
        <v>1029561.7899999999</v>
      </c>
      <c r="AS50" s="1"/>
      <c r="AU50" s="1">
        <f>Waitangi!M50</f>
        <v>1183984.61</v>
      </c>
      <c r="AV50" s="1"/>
      <c r="AW50" s="1">
        <f>Waitangi!O50</f>
        <v>0</v>
      </c>
      <c r="AX50" s="1"/>
      <c r="AY50" s="1">
        <f t="shared" si="3"/>
        <v>1183984.61</v>
      </c>
      <c r="AZ50" s="1"/>
      <c r="BB50" s="1">
        <f>'Duty Lawyer'!M50</f>
        <v>970925.2</v>
      </c>
      <c r="BC50" s="1"/>
      <c r="BE50" s="1">
        <f>PDLA!M50</f>
        <v>59466.54</v>
      </c>
      <c r="BF50" s="1"/>
    </row>
    <row r="51" spans="2:58" ht="14.25">
      <c r="B51" s="15" t="s">
        <v>84</v>
      </c>
      <c r="C51" s="15"/>
      <c r="D51" s="19">
        <f ca="1">SUM(OFFSET(T$100,3*ROWS(T$100:T115)-3,,3))</f>
        <v>34896384.839968294</v>
      </c>
      <c r="J51" s="15" t="s">
        <v>84</v>
      </c>
      <c r="K51" s="15"/>
      <c r="L51" s="19">
        <f ca="1">SUM(OFFSET(X$100,3*ROWS(X$100:X115)-3,,3))</f>
        <v>35041037.048086576</v>
      </c>
      <c r="R51" s="11">
        <v>40695</v>
      </c>
      <c r="S51" s="1">
        <f t="shared" si="0"/>
        <v>13762485.300000003</v>
      </c>
      <c r="T51" s="1"/>
      <c r="U51" s="1">
        <f t="shared" si="1"/>
        <v>32308</v>
      </c>
      <c r="V51" s="1"/>
      <c r="W51" s="1">
        <f t="shared" si="2"/>
        <v>13794793.300000003</v>
      </c>
      <c r="X51" s="1"/>
      <c r="Z51" s="1">
        <f>Criminal!M51</f>
        <v>6830055.55</v>
      </c>
      <c r="AA51" s="1"/>
      <c r="AB51" s="1">
        <f>Criminal!O51</f>
        <v>-138064</v>
      </c>
      <c r="AC51" s="1"/>
      <c r="AD51" s="1">
        <f>Criminal!Q51</f>
        <v>6691991.55</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540497.5800000001</v>
      </c>
      <c r="AS51" s="1"/>
      <c r="AU51" s="1">
        <f>Waitangi!M51</f>
        <v>1006766.9</v>
      </c>
      <c r="AV51" s="1"/>
      <c r="AW51" s="1">
        <f>Waitangi!O51</f>
        <v>130039</v>
      </c>
      <c r="AX51" s="1"/>
      <c r="AY51" s="1">
        <f t="shared" si="3"/>
        <v>1136805.9</v>
      </c>
      <c r="AZ51" s="1"/>
      <c r="BB51" s="1">
        <f>'Duty Lawyer'!M51</f>
        <v>886771.9</v>
      </c>
      <c r="BC51" s="1"/>
      <c r="BE51" s="1">
        <f>PDLA!M51</f>
        <v>55851</v>
      </c>
      <c r="BF51" s="1"/>
    </row>
    <row r="52" spans="2:58" ht="14.25">
      <c r="B52" s="15" t="s">
        <v>141</v>
      </c>
      <c r="C52" s="15"/>
      <c r="D52" s="19">
        <f ca="1">SUM(OFFSET(T$100,3*ROWS(T$100:T116)-3,,3))</f>
        <v>35825440.91683895</v>
      </c>
      <c r="J52" s="15" t="s">
        <v>141</v>
      </c>
      <c r="K52" s="15"/>
      <c r="L52" s="19">
        <f ca="1">SUM(OFFSET(X$100,3*ROWS(X$100:X116)-3,,3))</f>
        <v>35830512.80304419</v>
      </c>
      <c r="R52" s="11">
        <v>40725</v>
      </c>
      <c r="S52" s="1">
        <f t="shared" si="0"/>
        <v>13613335.9599</v>
      </c>
      <c r="T52" s="1"/>
      <c r="U52" s="1">
        <f t="shared" si="1"/>
        <v>-1271700</v>
      </c>
      <c r="V52" s="1"/>
      <c r="W52" s="1">
        <f t="shared" si="2"/>
        <v>12341635.9599</v>
      </c>
      <c r="X52" s="1"/>
      <c r="Z52" s="1">
        <f>Criminal!M52</f>
        <v>5998732.49</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v>
      </c>
      <c r="AO52" s="1"/>
      <c r="AP52" s="1">
        <f>Civil!O52</f>
        <v>7938</v>
      </c>
      <c r="AQ52" s="1"/>
      <c r="AR52" s="1">
        <f>Civil!Q52</f>
        <v>615169.4399999998</v>
      </c>
      <c r="AS52" s="1"/>
      <c r="AU52" s="1">
        <f>Waitangi!M52</f>
        <v>1442746.59</v>
      </c>
      <c r="AV52" s="1"/>
      <c r="AW52" s="1">
        <f>Waitangi!O52</f>
        <v>0</v>
      </c>
      <c r="AX52" s="1"/>
      <c r="AY52" s="1">
        <f t="shared" si="3"/>
        <v>1442746.59</v>
      </c>
      <c r="AZ52" s="1"/>
      <c r="BB52" s="1">
        <f>'Duty Lawyer'!M52</f>
        <v>852761.9199</v>
      </c>
      <c r="BC52" s="1"/>
      <c r="BE52" s="1">
        <f>PDLA!M52</f>
        <v>43595.6</v>
      </c>
      <c r="BF52" s="1"/>
    </row>
    <row r="53" spans="2:58" ht="14.25">
      <c r="B53" s="15" t="s">
        <v>142</v>
      </c>
      <c r="C53" s="15"/>
      <c r="D53" s="19">
        <f ca="1">SUM(OFFSET(T$100,3*ROWS(T$100:T117)-3,,3))</f>
        <v>35893110.75597359</v>
      </c>
      <c r="J53" s="15" t="s">
        <v>142</v>
      </c>
      <c r="K53" s="15"/>
      <c r="L53" s="19">
        <f ca="1">SUM(OFFSET(X$100,3*ROWS(X$100:X117)-3,,3))</f>
        <v>35898182.64217883</v>
      </c>
      <c r="R53" s="11">
        <v>40756</v>
      </c>
      <c r="S53" s="1">
        <f t="shared" si="0"/>
        <v>14451537.039899997</v>
      </c>
      <c r="T53" s="1"/>
      <c r="U53" s="1">
        <f t="shared" si="1"/>
        <v>-1198698.6698999999</v>
      </c>
      <c r="V53" s="1"/>
      <c r="W53" s="1">
        <f t="shared" si="2"/>
        <v>13252838.369999997</v>
      </c>
      <c r="X53" s="1"/>
      <c r="Z53" s="1">
        <f>Criminal!M53</f>
        <v>6566966.709999999</v>
      </c>
      <c r="AA53" s="1"/>
      <c r="AB53" s="1">
        <f>Criminal!O53</f>
        <v>-782844.1299</v>
      </c>
      <c r="AC53" s="1"/>
      <c r="AD53" s="1">
        <f>Criminal!Q53</f>
        <v>5784122.580099999</v>
      </c>
      <c r="AE53" s="1"/>
      <c r="AG53" s="1">
        <f>Family!M53</f>
        <v>5139193.67</v>
      </c>
      <c r="AH53" s="1"/>
      <c r="AI53" s="1">
        <f>Family!O53</f>
        <v>-424364.4299</v>
      </c>
      <c r="AJ53" s="1"/>
      <c r="AK53" s="1">
        <f>Family!Q53</f>
        <v>4714829.2401</v>
      </c>
      <c r="AL53" s="1"/>
      <c r="AN53" s="1">
        <f>Civil!M53</f>
        <v>536916.5000000001</v>
      </c>
      <c r="AO53" s="1"/>
      <c r="AP53" s="1">
        <f>Civil!O53</f>
        <v>8509.8899</v>
      </c>
      <c r="AQ53" s="1"/>
      <c r="AR53" s="1">
        <f>Civil!Q53</f>
        <v>545426.3899000001</v>
      </c>
      <c r="AS53" s="1"/>
      <c r="AU53" s="1">
        <f>Waitangi!M53</f>
        <v>1230946.38</v>
      </c>
      <c r="AV53" s="1"/>
      <c r="AW53" s="1">
        <f>Waitangi!O53</f>
        <v>0</v>
      </c>
      <c r="AX53" s="1"/>
      <c r="AY53" s="1">
        <f t="shared" si="3"/>
        <v>1230946.38</v>
      </c>
      <c r="AZ53" s="1"/>
      <c r="BB53" s="1">
        <f>'Duty Lawyer'!M53</f>
        <v>938668.8399</v>
      </c>
      <c r="BC53" s="1"/>
      <c r="BE53" s="1">
        <f>PDLA!M53</f>
        <v>38844.94</v>
      </c>
      <c r="BF53" s="1"/>
    </row>
    <row r="54" spans="2:58" ht="14.25">
      <c r="B54" s="15" t="s">
        <v>143</v>
      </c>
      <c r="C54" s="15"/>
      <c r="D54" s="19">
        <f ca="1">SUM(OFFSET(T$100,3*ROWS(T$100:T118)-3,,3))</f>
        <v>28984297.624426037</v>
      </c>
      <c r="J54" s="15" t="s">
        <v>143</v>
      </c>
      <c r="K54" s="15"/>
      <c r="L54" s="19">
        <f ca="1">SUM(OFFSET(X$100,3*ROWS(X$100:X118)-3,,3))</f>
        <v>28989369.51063128</v>
      </c>
      <c r="R54" s="11">
        <v>40787</v>
      </c>
      <c r="S54" s="1">
        <f t="shared" si="0"/>
        <v>14632412.0299</v>
      </c>
      <c r="T54" s="1"/>
      <c r="U54" s="1">
        <f t="shared" si="1"/>
        <v>-2030066.3299</v>
      </c>
      <c r="V54" s="1"/>
      <c r="W54" s="1">
        <f t="shared" si="2"/>
        <v>12602345.7</v>
      </c>
      <c r="X54" s="1"/>
      <c r="Z54" s="1">
        <f>Criminal!M54</f>
        <v>6527446.820000001</v>
      </c>
      <c r="AA54" s="1"/>
      <c r="AB54" s="1">
        <f>Criminal!O54</f>
        <v>-1226534.87</v>
      </c>
      <c r="AC54" s="1"/>
      <c r="AD54" s="1">
        <f>Criminal!Q54</f>
        <v>5300911.950000001</v>
      </c>
      <c r="AE54" s="1"/>
      <c r="AG54" s="1">
        <f>Family!M54</f>
        <v>5214541.510000001</v>
      </c>
      <c r="AH54" s="1"/>
      <c r="AI54" s="1">
        <f>Family!O54</f>
        <v>-673914.57</v>
      </c>
      <c r="AJ54" s="1"/>
      <c r="AK54" s="1">
        <f>Family!Q54</f>
        <v>4540626.94</v>
      </c>
      <c r="AL54" s="1"/>
      <c r="AN54" s="1">
        <f>Civil!M54</f>
        <v>727653.7899999999</v>
      </c>
      <c r="AO54" s="1"/>
      <c r="AP54" s="1">
        <f>Civil!O54</f>
        <v>-129616.8899</v>
      </c>
      <c r="AQ54" s="1"/>
      <c r="AR54" s="1">
        <f>Civil!Q54</f>
        <v>598036.9001</v>
      </c>
      <c r="AS54" s="1"/>
      <c r="AU54" s="1">
        <f>Waitangi!M54</f>
        <v>1271336.02</v>
      </c>
      <c r="AV54" s="1"/>
      <c r="AW54" s="1">
        <f>Waitangi!O54</f>
        <v>0</v>
      </c>
      <c r="AX54" s="1"/>
      <c r="AY54" s="1">
        <f t="shared" si="3"/>
        <v>1271336.02</v>
      </c>
      <c r="AZ54" s="1"/>
      <c r="BB54" s="1">
        <f>'Duty Lawyer'!M54</f>
        <v>849977.9399</v>
      </c>
      <c r="BC54" s="1"/>
      <c r="BE54" s="1">
        <f>PDLA!M54</f>
        <v>41455.95</v>
      </c>
      <c r="BF54" s="1"/>
    </row>
    <row r="55" spans="2:58" ht="14.25">
      <c r="B55" s="15" t="s">
        <v>144</v>
      </c>
      <c r="C55" s="15"/>
      <c r="D55" s="19">
        <f ca="1">SUM(OFFSET(T$100,3*ROWS(T$100:T119)-3,,3))</f>
        <v>34909848.55394677</v>
      </c>
      <c r="J55" s="15" t="s">
        <v>144</v>
      </c>
      <c r="K55" s="15"/>
      <c r="L55" s="19">
        <f ca="1">SUM(OFFSET(X$100,3*ROWS(X$100:X119)-3,,3))</f>
        <v>34914920.44015201</v>
      </c>
      <c r="R55" s="11">
        <v>40817</v>
      </c>
      <c r="S55" s="1">
        <f t="shared" si="0"/>
        <v>14867300.59</v>
      </c>
      <c r="T55" s="1"/>
      <c r="U55" s="1">
        <f t="shared" si="1"/>
        <v>-1842212</v>
      </c>
      <c r="V55" s="1"/>
      <c r="W55" s="1">
        <f t="shared" si="2"/>
        <v>13025088.59</v>
      </c>
      <c r="X55" s="1"/>
      <c r="Z55" s="1">
        <f>Criminal!M55</f>
        <v>6969904.83</v>
      </c>
      <c r="AA55" s="1"/>
      <c r="AB55" s="1">
        <f>Criminal!O55</f>
        <v>-1484637</v>
      </c>
      <c r="AC55" s="1"/>
      <c r="AD55" s="1">
        <f>Criminal!Q55</f>
        <v>5485267.83</v>
      </c>
      <c r="AE55" s="1"/>
      <c r="AG55" s="1">
        <f>Family!M55</f>
        <v>5209346.02</v>
      </c>
      <c r="AH55" s="1"/>
      <c r="AI55" s="1">
        <f>Family!O55</f>
        <v>-347213</v>
      </c>
      <c r="AJ55" s="1"/>
      <c r="AK55" s="1">
        <f>Family!Q55</f>
        <v>4862133.02</v>
      </c>
      <c r="AL55" s="1"/>
      <c r="AN55" s="1">
        <f>Civil!M55</f>
        <v>651511.06</v>
      </c>
      <c r="AO55" s="1"/>
      <c r="AP55" s="1">
        <f>Civil!O55</f>
        <v>-10362</v>
      </c>
      <c r="AQ55" s="1"/>
      <c r="AR55" s="1">
        <f>Civil!Q55</f>
        <v>641149.06</v>
      </c>
      <c r="AS55" s="1"/>
      <c r="AU55" s="1">
        <f>Waitangi!M55</f>
        <v>1074593.85</v>
      </c>
      <c r="AV55" s="1"/>
      <c r="AW55" s="1">
        <f>Waitangi!O55</f>
        <v>0</v>
      </c>
      <c r="AX55" s="1"/>
      <c r="AY55" s="1">
        <f t="shared" si="3"/>
        <v>1074593.85</v>
      </c>
      <c r="AZ55" s="1"/>
      <c r="BB55" s="1">
        <f>'Duty Lawyer'!M55</f>
        <v>922718.73</v>
      </c>
      <c r="BC55" s="1"/>
      <c r="BE55" s="1">
        <f>PDLA!M55</f>
        <v>39226.1</v>
      </c>
      <c r="BF55" s="1"/>
    </row>
    <row r="56" spans="18:58" ht="14.25">
      <c r="R56" s="11">
        <v>40848</v>
      </c>
      <c r="S56" s="1">
        <f t="shared" si="0"/>
        <v>12515151.009899998</v>
      </c>
      <c r="T56" s="1"/>
      <c r="U56" s="1">
        <f t="shared" si="1"/>
        <v>-2324225</v>
      </c>
      <c r="V56" s="1"/>
      <c r="W56" s="1">
        <f t="shared" si="2"/>
        <v>10190926.009899998</v>
      </c>
      <c r="X56" s="1"/>
      <c r="Z56" s="1">
        <f>Criminal!M56</f>
        <v>6109485.63</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35670.1199</v>
      </c>
      <c r="BF56" s="1"/>
    </row>
    <row r="57" spans="18:58" ht="14.25">
      <c r="R57" s="11">
        <v>40878</v>
      </c>
      <c r="S57" s="1">
        <f t="shared" si="0"/>
        <v>13237141.619900001</v>
      </c>
      <c r="T57" s="1"/>
      <c r="U57" s="1">
        <f t="shared" si="1"/>
        <v>-712302.83</v>
      </c>
      <c r="V57" s="1"/>
      <c r="W57" s="1">
        <f t="shared" si="2"/>
        <v>12524838.789900001</v>
      </c>
      <c r="X57" s="1"/>
      <c r="Z57" s="1">
        <f>Criminal!M57</f>
        <v>6497405.82</v>
      </c>
      <c r="AA57" s="1"/>
      <c r="AB57" s="1">
        <f>Criminal!O57</f>
        <v>-1057322</v>
      </c>
      <c r="AC57" s="1"/>
      <c r="AD57" s="1">
        <f>Criminal!Q57</f>
        <v>5440083.82</v>
      </c>
      <c r="AE57" s="1"/>
      <c r="AG57" s="1">
        <f>Family!M57</f>
        <v>4303277.11</v>
      </c>
      <c r="AH57" s="1"/>
      <c r="AI57" s="1">
        <f>Family!O57</f>
        <v>321063</v>
      </c>
      <c r="AJ57" s="1"/>
      <c r="AK57" s="1">
        <f>Family!Q57</f>
        <v>4624340.11</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v>
      </c>
      <c r="BF57" s="1"/>
    </row>
    <row r="58" spans="18:58" ht="14.25">
      <c r="R58" s="11">
        <v>40909</v>
      </c>
      <c r="S58" s="1">
        <f t="shared" si="0"/>
        <v>8346853.619999999</v>
      </c>
      <c r="T58" s="1"/>
      <c r="U58" s="1">
        <f t="shared" si="1"/>
        <v>-30716</v>
      </c>
      <c r="V58" s="1"/>
      <c r="W58" s="1">
        <f t="shared" si="2"/>
        <v>8316137.619999999</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v>
      </c>
      <c r="BC58" s="1"/>
      <c r="BE58" s="1">
        <f>PDLA!M58</f>
        <v>36902.7</v>
      </c>
      <c r="BF58" s="1"/>
    </row>
    <row r="59" spans="18:58" ht="14.25">
      <c r="R59" s="11">
        <v>40940</v>
      </c>
      <c r="S59" s="1">
        <f t="shared" si="0"/>
        <v>12264224.269999998</v>
      </c>
      <c r="T59" s="1"/>
      <c r="U59" s="1">
        <f t="shared" si="1"/>
        <v>-762729</v>
      </c>
      <c r="V59" s="1"/>
      <c r="W59" s="1">
        <f t="shared" si="2"/>
        <v>11501495.269999998</v>
      </c>
      <c r="X59" s="1"/>
      <c r="Z59" s="1">
        <f>Criminal!M59</f>
        <v>5712094.08</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601137.69</v>
      </c>
      <c r="AO59" s="1"/>
      <c r="AP59" s="1">
        <f>Civil!O59</f>
        <v>-54737</v>
      </c>
      <c r="AQ59" s="1"/>
      <c r="AR59" s="1">
        <f>Civil!Q59</f>
        <v>546400.69</v>
      </c>
      <c r="AS59" s="1"/>
      <c r="AU59" s="1">
        <f>Waitangi!M59</f>
        <v>1180091.46</v>
      </c>
      <c r="AV59" s="1"/>
      <c r="AW59" s="1">
        <f>Waitangi!O59</f>
        <v>0</v>
      </c>
      <c r="AX59" s="1"/>
      <c r="AY59" s="1">
        <f t="shared" si="3"/>
        <v>1180091.46</v>
      </c>
      <c r="AZ59" s="1"/>
      <c r="BB59" s="1">
        <f>'Duty Lawyer'!M59</f>
        <v>838566.12</v>
      </c>
      <c r="BC59" s="1"/>
      <c r="BE59" s="1">
        <f>PDLA!M59</f>
        <v>39867.3</v>
      </c>
      <c r="BF59" s="1"/>
    </row>
    <row r="60" spans="18:58" ht="14.25">
      <c r="R60" s="11">
        <v>40969</v>
      </c>
      <c r="S60" s="1">
        <f t="shared" si="0"/>
        <v>10783979.34</v>
      </c>
      <c r="T60" s="1"/>
      <c r="U60" s="1">
        <f t="shared" si="1"/>
        <v>-413420</v>
      </c>
      <c r="V60" s="1"/>
      <c r="W60" s="1">
        <f t="shared" si="2"/>
        <v>10370559.34</v>
      </c>
      <c r="X60" s="1"/>
      <c r="Z60" s="1">
        <f>Criminal!M60</f>
        <v>4744534.31</v>
      </c>
      <c r="AA60" s="1"/>
      <c r="AB60" s="1">
        <f>Criminal!O60</f>
        <v>-249879</v>
      </c>
      <c r="AC60" s="1"/>
      <c r="AD60" s="1">
        <f>Criminal!Q60</f>
        <v>4494655.31</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v>
      </c>
      <c r="BF60" s="1"/>
    </row>
    <row r="61" spans="18:58" ht="14.25">
      <c r="R61" s="11">
        <v>41000</v>
      </c>
      <c r="S61" s="1">
        <f t="shared" si="0"/>
        <v>10142728.8299</v>
      </c>
      <c r="T61" s="1"/>
      <c r="U61" s="1">
        <f t="shared" si="1"/>
        <v>-239630.17</v>
      </c>
      <c r="V61" s="1"/>
      <c r="W61" s="1">
        <f t="shared" si="2"/>
        <v>9903098.6599</v>
      </c>
      <c r="X61" s="1"/>
      <c r="Z61" s="1">
        <f>Criminal!M61</f>
        <v>4568942.65</v>
      </c>
      <c r="AA61" s="1"/>
      <c r="AB61" s="1">
        <f>Criminal!O61</f>
        <v>-192267</v>
      </c>
      <c r="AC61" s="1"/>
      <c r="AD61" s="1">
        <f>Criminal!Q61</f>
        <v>4376675.65</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580064.95</v>
      </c>
      <c r="AZ61" s="1"/>
      <c r="BB61" s="1">
        <f>'Duty Lawyer'!M61</f>
        <v>662841.1899</v>
      </c>
      <c r="BC61" s="1"/>
      <c r="BE61" s="1">
        <f>PDLA!M61</f>
        <v>30795.68</v>
      </c>
      <c r="BF61" s="1"/>
    </row>
    <row r="62" spans="18:58" ht="14.25">
      <c r="R62" s="11">
        <v>41030</v>
      </c>
      <c r="S62" s="1">
        <f t="shared" si="0"/>
        <v>12737193.309999999</v>
      </c>
      <c r="T62" s="1"/>
      <c r="U62" s="1">
        <f t="shared" si="1"/>
        <v>-1115161</v>
      </c>
      <c r="V62" s="1"/>
      <c r="W62" s="1">
        <f t="shared" si="2"/>
        <v>11622032.309999999</v>
      </c>
      <c r="X62" s="1"/>
      <c r="Z62" s="1">
        <f>Criminal!M62</f>
        <v>5458467.09</v>
      </c>
      <c r="AA62" s="1"/>
      <c r="AB62" s="1">
        <f>Criminal!O62</f>
        <v>-524261</v>
      </c>
      <c r="AC62" s="1"/>
      <c r="AD62" s="1">
        <f>Criminal!Q62</f>
        <v>4934206.09</v>
      </c>
      <c r="AE62" s="1"/>
      <c r="AG62" s="1">
        <f>Family!M62</f>
        <v>4735359.359999999</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18:58" ht="14.25">
      <c r="R63" s="11">
        <v>41061</v>
      </c>
      <c r="S63" s="1">
        <f t="shared" si="0"/>
        <v>12621240.759900002</v>
      </c>
      <c r="T63" s="1"/>
      <c r="U63" s="1">
        <f t="shared" si="1"/>
        <v>55576.820000000065</v>
      </c>
      <c r="V63" s="1"/>
      <c r="W63" s="1">
        <f t="shared" si="2"/>
        <v>12676817.579900002</v>
      </c>
      <c r="X63" s="1"/>
      <c r="Z63" s="1">
        <f>Criminal!M63</f>
        <v>5224208.73</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966954.3999</v>
      </c>
      <c r="AV63" s="1"/>
      <c r="AW63" s="1">
        <f>Waitangi!O63</f>
        <v>1109974.82</v>
      </c>
      <c r="AX63" s="1"/>
      <c r="AY63" s="1">
        <f t="shared" si="3"/>
        <v>2076929.2199</v>
      </c>
      <c r="AZ63" s="1"/>
      <c r="BB63" s="1">
        <f>'Duty Lawyer'!M63</f>
        <v>914431.92</v>
      </c>
      <c r="BC63" s="1"/>
      <c r="BE63" s="1">
        <f>PDLA!M63</f>
        <v>40358.96</v>
      </c>
      <c r="BF63" s="1"/>
    </row>
    <row r="64" spans="18:58" ht="14.25">
      <c r="R64" s="11">
        <v>41091</v>
      </c>
      <c r="S64" s="1">
        <f t="shared" si="0"/>
        <v>10011769.03</v>
      </c>
      <c r="T64" s="1"/>
      <c r="U64" s="1">
        <f t="shared" si="1"/>
        <v>-743676</v>
      </c>
      <c r="V64" s="1"/>
      <c r="W64" s="1">
        <f t="shared" si="2"/>
        <v>9268093.03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ht="14.25">
      <c r="R65" s="11">
        <v>41122</v>
      </c>
      <c r="S65" s="1">
        <f t="shared" si="0"/>
        <v>14020066.39</v>
      </c>
      <c r="T65" s="1"/>
      <c r="U65" s="1">
        <f t="shared" si="1"/>
        <v>-1482033</v>
      </c>
      <c r="V65" s="1"/>
      <c r="W65" s="1">
        <f t="shared" si="2"/>
        <v>12538033.39</v>
      </c>
      <c r="X65" s="1"/>
      <c r="Z65" s="1">
        <f>Criminal!M65</f>
        <v>5994563.46</v>
      </c>
      <c r="AA65" s="1"/>
      <c r="AB65" s="1">
        <f>Criminal!O65</f>
        <v>-742161</v>
      </c>
      <c r="AC65" s="1"/>
      <c r="AD65" s="1">
        <f>Criminal!Q65</f>
        <v>5252402.46</v>
      </c>
      <c r="AE65" s="1"/>
      <c r="AG65" s="1">
        <f>Family!M65</f>
        <v>5420564.11</v>
      </c>
      <c r="AH65" s="1"/>
      <c r="AI65" s="1">
        <f>Family!O65</f>
        <v>-711670</v>
      </c>
      <c r="AJ65" s="1"/>
      <c r="AK65" s="1">
        <f>Family!Q65</f>
        <v>4708894.11</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ht="14.25">
      <c r="R66" s="11">
        <v>41153</v>
      </c>
      <c r="S66" s="1">
        <f t="shared" si="0"/>
        <v>10847829.89</v>
      </c>
      <c r="T66" s="1"/>
      <c r="U66" s="1">
        <f t="shared" si="1"/>
        <v>-551422</v>
      </c>
      <c r="V66" s="1"/>
      <c r="W66" s="1">
        <f t="shared" si="2"/>
        <v>10296407.89</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ht="14.25">
      <c r="R67" s="11">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ht="14.25">
      <c r="R68" s="11">
        <v>41214</v>
      </c>
      <c r="S68" s="1">
        <f t="shared" si="0"/>
        <v>12002728.490000002</v>
      </c>
      <c r="T68" s="1"/>
      <c r="U68" s="1">
        <f t="shared" si="1"/>
        <v>-486171</v>
      </c>
      <c r="V68" s="1"/>
      <c r="W68" s="1">
        <f t="shared" si="2"/>
        <v>11516557.490000002</v>
      </c>
      <c r="X68" s="1"/>
      <c r="Z68" s="1">
        <f>Criminal!M68</f>
        <v>4900451.85</v>
      </c>
      <c r="AA68" s="1"/>
      <c r="AB68" s="1">
        <f>Criminal!O68</f>
        <v>-387638</v>
      </c>
      <c r="AC68" s="1"/>
      <c r="AD68" s="1">
        <f>Criminal!Q68</f>
        <v>4512813.85</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ht="14.25">
      <c r="R69" s="11">
        <v>41244</v>
      </c>
      <c r="S69" s="1">
        <f aca="true" t="shared" si="4" ref="S69:S101">Z69+AG69+AN69+AU69+BB69+BE69</f>
        <v>10702121.72</v>
      </c>
      <c r="T69" s="1"/>
      <c r="U69" s="1">
        <f aca="true" t="shared" si="5" ref="U69:U101">AB69+AI69+AP69+AW69</f>
        <v>700841</v>
      </c>
      <c r="V69" s="1"/>
      <c r="W69" s="1">
        <f aca="true" t="shared" si="6" ref="W69:W88">S69+U69</f>
        <v>11402962.72</v>
      </c>
      <c r="X69" s="1"/>
      <c r="Z69" s="1">
        <f>Criminal!M69</f>
        <v>4693150.11</v>
      </c>
      <c r="AA69" s="1"/>
      <c r="AB69" s="1">
        <f>Criminal!O69</f>
        <v>304214</v>
      </c>
      <c r="AC69" s="1"/>
      <c r="AD69" s="1">
        <f>Criminal!Q69</f>
        <v>4997364.11</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v>
      </c>
      <c r="AS69" s="1"/>
      <c r="AU69" s="1">
        <f>Waitangi!M69</f>
        <v>1112745.95</v>
      </c>
      <c r="AV69" s="1"/>
      <c r="AW69" s="1">
        <f>Waitangi!O69</f>
        <v>0</v>
      </c>
      <c r="AX69" s="1"/>
      <c r="AY69" s="1">
        <f aca="true" t="shared" si="7" ref="AY69:AY101">AU69+AW69</f>
        <v>1112745.95</v>
      </c>
      <c r="AZ69" s="1"/>
      <c r="BB69" s="1">
        <f>'Duty Lawyer'!M69</f>
        <v>669677.63</v>
      </c>
      <c r="BC69" s="1"/>
      <c r="BE69" s="1">
        <f>PDLA!M69</f>
        <v>34925.31</v>
      </c>
      <c r="BF69" s="1"/>
    </row>
    <row r="70" spans="18:58" ht="14.25">
      <c r="R70" s="11">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v>
      </c>
      <c r="BF70" s="1"/>
    </row>
    <row r="71" spans="18:58" ht="14.25">
      <c r="R71" s="11">
        <v>41306</v>
      </c>
      <c r="S71" s="1">
        <f t="shared" si="4"/>
        <v>8903700.71</v>
      </c>
      <c r="T71" s="1"/>
      <c r="U71" s="1">
        <f t="shared" si="5"/>
        <v>-1240969</v>
      </c>
      <c r="V71" s="1"/>
      <c r="W71" s="1">
        <f t="shared" si="6"/>
        <v>7662731.710000001</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v>
      </c>
      <c r="AL71" s="1"/>
      <c r="AN71" s="1">
        <f>Civil!M71</f>
        <v>571023.3400000001</v>
      </c>
      <c r="AO71" s="1"/>
      <c r="AP71" s="1">
        <f>Civil!O71</f>
        <v>-210285</v>
      </c>
      <c r="AQ71" s="1"/>
      <c r="AR71" s="1">
        <f>Civil!Q71</f>
        <v>360738.3400000001</v>
      </c>
      <c r="AS71" s="1"/>
      <c r="AU71" s="1">
        <f>Waitangi!M71</f>
        <v>692010.64</v>
      </c>
      <c r="AV71" s="1"/>
      <c r="AW71" s="1">
        <f>Waitangi!O71</f>
        <v>0</v>
      </c>
      <c r="AX71" s="1"/>
      <c r="AY71" s="1">
        <f t="shared" si="7"/>
        <v>692010.64</v>
      </c>
      <c r="AZ71" s="1"/>
      <c r="BB71" s="1">
        <f>'Duty Lawyer'!M71</f>
        <v>771950.61</v>
      </c>
      <c r="BC71" s="1"/>
      <c r="BE71" s="1">
        <f>PDLA!M71</f>
        <v>36126.98</v>
      </c>
      <c r="BF71" s="1"/>
    </row>
    <row r="72" spans="18:58" ht="14.25">
      <c r="R72" s="11">
        <v>41334</v>
      </c>
      <c r="S72" s="1">
        <f t="shared" si="4"/>
        <v>9938836.03</v>
      </c>
      <c r="T72" s="1"/>
      <c r="U72" s="1">
        <f t="shared" si="5"/>
        <v>-792941</v>
      </c>
      <c r="V72" s="1"/>
      <c r="W72" s="1">
        <f t="shared" si="6"/>
        <v>9145895.03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ht="14.25">
      <c r="R73" s="11">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37777.13</v>
      </c>
      <c r="BF73" s="1"/>
    </row>
    <row r="74" spans="18:58" ht="14.25">
      <c r="R74" s="21">
        <v>41395</v>
      </c>
      <c r="S74" s="1">
        <f t="shared" si="4"/>
        <v>13380991.23</v>
      </c>
      <c r="T74" s="1"/>
      <c r="U74" s="1">
        <f t="shared" si="5"/>
        <v>-959204</v>
      </c>
      <c r="V74" s="1"/>
      <c r="W74" s="1">
        <f t="shared" si="6"/>
        <v>12421787.23</v>
      </c>
      <c r="X74" s="1"/>
      <c r="Z74" s="1">
        <f>Criminal!M74</f>
        <v>5084540.4</v>
      </c>
      <c r="AA74" s="1"/>
      <c r="AB74" s="1">
        <f>Criminal!O74</f>
        <v>-623084</v>
      </c>
      <c r="AC74" s="1"/>
      <c r="AD74" s="1">
        <f>Criminal!Q74</f>
        <v>4461456.4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ht="14.25">
      <c r="R75" s="21">
        <v>41426</v>
      </c>
      <c r="S75" s="1">
        <f t="shared" si="4"/>
        <v>10922742.1103</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ht="14.25">
      <c r="R76" s="11">
        <v>41456</v>
      </c>
      <c r="S76" s="1">
        <f t="shared" si="4"/>
        <v>10372437.0299</v>
      </c>
      <c r="T76" s="1"/>
      <c r="U76" s="1">
        <f t="shared" si="5"/>
        <v>-872998</v>
      </c>
      <c r="V76" s="1"/>
      <c r="W76" s="1">
        <f t="shared" si="6"/>
        <v>9499439.0299</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v>
      </c>
      <c r="BF76" s="1"/>
    </row>
    <row r="77" spans="18:58" ht="14.25">
      <c r="R77" s="11">
        <v>41487</v>
      </c>
      <c r="S77" s="1">
        <f t="shared" si="4"/>
        <v>10348903.69</v>
      </c>
      <c r="T77" s="1"/>
      <c r="U77" s="1">
        <f t="shared" si="5"/>
        <v>-654967.22</v>
      </c>
      <c r="V77" s="1"/>
      <c r="W77" s="1">
        <f t="shared" si="6"/>
        <v>9693936.469999999</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602372.82</v>
      </c>
      <c r="AO77" s="1"/>
      <c r="AP77" s="1">
        <f>Civil!O77</f>
        <v>73749.72</v>
      </c>
      <c r="AQ77" s="1"/>
      <c r="AR77" s="1">
        <f>Civil!Q77</f>
        <v>676122.5399999999</v>
      </c>
      <c r="AS77" s="1"/>
      <c r="AU77" s="1">
        <f>Waitangi!M77</f>
        <v>606497.99</v>
      </c>
      <c r="AV77" s="1"/>
      <c r="AW77" s="1">
        <f>Waitangi!O77</f>
        <v>0</v>
      </c>
      <c r="AX77" s="1"/>
      <c r="AY77" s="1">
        <f t="shared" si="7"/>
        <v>606497.99</v>
      </c>
      <c r="AZ77" s="1"/>
      <c r="BB77" s="1">
        <f>'Duty Lawyer'!M77</f>
        <v>838017.78</v>
      </c>
      <c r="BC77" s="1"/>
      <c r="BE77" s="1">
        <f>PDLA!M77</f>
        <v>30264.84</v>
      </c>
      <c r="BF77" s="1"/>
    </row>
    <row r="78" spans="18:58" ht="14.25">
      <c r="R78" s="11">
        <v>41518</v>
      </c>
      <c r="S78" s="1">
        <f t="shared" si="4"/>
        <v>10842408.02</v>
      </c>
      <c r="T78" s="1"/>
      <c r="U78" s="1">
        <f t="shared" si="5"/>
        <v>-755962.52</v>
      </c>
      <c r="V78" s="1"/>
      <c r="W78" s="1">
        <f t="shared" si="6"/>
        <v>10086445.5</v>
      </c>
      <c r="X78" s="1"/>
      <c r="Z78" s="1">
        <f>Criminal!M78</f>
        <v>4459686.64</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596928.08</v>
      </c>
      <c r="AO78" s="1"/>
      <c r="AP78" s="1">
        <f>Civil!O78</f>
        <v>-24121.64</v>
      </c>
      <c r="AQ78" s="1"/>
      <c r="AR78" s="1">
        <f>Civil!Q78</f>
        <v>572806.44</v>
      </c>
      <c r="AS78" s="1"/>
      <c r="AU78" s="1">
        <f>Waitangi!M78</f>
        <v>851870.7</v>
      </c>
      <c r="AV78" s="1"/>
      <c r="AW78" s="1">
        <f>Waitangi!O78</f>
        <v>0</v>
      </c>
      <c r="AX78" s="1"/>
      <c r="AY78" s="1">
        <f t="shared" si="7"/>
        <v>851870.7</v>
      </c>
      <c r="AZ78" s="1"/>
      <c r="BB78" s="1">
        <f>'Duty Lawyer'!M78</f>
        <v>726772.01</v>
      </c>
      <c r="BC78" s="1"/>
      <c r="BE78" s="1">
        <f>PDLA!M78</f>
        <v>36971.14</v>
      </c>
      <c r="BF78" s="1"/>
    </row>
    <row r="79" spans="18:58" ht="14.25">
      <c r="R79" s="11">
        <v>41548</v>
      </c>
      <c r="S79" s="1">
        <f t="shared" si="4"/>
        <v>10662371.5599</v>
      </c>
      <c r="T79" s="1"/>
      <c r="U79" s="1">
        <f t="shared" si="5"/>
        <v>5211799.35</v>
      </c>
      <c r="V79" s="1"/>
      <c r="W79" s="1">
        <f t="shared" si="6"/>
        <v>15874170.9099</v>
      </c>
      <c r="X79" s="1"/>
      <c r="Z79" s="1">
        <f>Criminal!M79</f>
        <v>4632551.21</v>
      </c>
      <c r="AA79" s="1"/>
      <c r="AB79" s="1">
        <f>Criminal!O79</f>
        <v>3119055.34</v>
      </c>
      <c r="AC79" s="1"/>
      <c r="AD79" s="1">
        <f>Criminal!Q79</f>
        <v>7751606.55</v>
      </c>
      <c r="AE79" s="1"/>
      <c r="AG79" s="1">
        <f>Family!M79</f>
        <v>3788872.4</v>
      </c>
      <c r="AH79" s="1"/>
      <c r="AI79" s="1">
        <f>Family!O79</f>
        <v>1826021.18</v>
      </c>
      <c r="AJ79" s="1"/>
      <c r="AK79" s="1">
        <f>Family!Q79</f>
        <v>5614893.58</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32825.3399</v>
      </c>
      <c r="BF79" s="1"/>
    </row>
    <row r="80" spans="18:58" ht="14.25">
      <c r="R80" s="11">
        <v>41579</v>
      </c>
      <c r="S80" s="1">
        <f t="shared" si="4"/>
        <v>11287617.86</v>
      </c>
      <c r="T80" s="1"/>
      <c r="U80" s="1">
        <f t="shared" si="5"/>
        <v>-5654394.630000001</v>
      </c>
      <c r="V80" s="1"/>
      <c r="W80" s="1">
        <f t="shared" si="6"/>
        <v>5633223.229999999</v>
      </c>
      <c r="X80" s="1"/>
      <c r="Z80" s="1">
        <f>Criminal!M80</f>
        <v>4677356.52</v>
      </c>
      <c r="AA80" s="1"/>
      <c r="AB80" s="1">
        <f>Criminal!O80</f>
        <v>-3849117.67</v>
      </c>
      <c r="AC80" s="1"/>
      <c r="AD80" s="1">
        <f>Criminal!Q80</f>
        <v>828238.8499999996</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35468.24</v>
      </c>
      <c r="BF80" s="1"/>
    </row>
    <row r="81" spans="18:58" ht="14.25">
      <c r="R81" s="11">
        <v>41609</v>
      </c>
      <c r="S81" s="1">
        <f t="shared" si="4"/>
        <v>11855816.66</v>
      </c>
      <c r="T81" s="1"/>
      <c r="U81" s="1">
        <f t="shared" si="5"/>
        <v>530930.22</v>
      </c>
      <c r="V81" s="1"/>
      <c r="W81" s="1">
        <f t="shared" si="6"/>
        <v>12386746.88</v>
      </c>
      <c r="X81" s="1"/>
      <c r="Z81" s="1">
        <f>Criminal!M81</f>
        <v>4884684.83</v>
      </c>
      <c r="AA81" s="1"/>
      <c r="AB81" s="1">
        <f>Criminal!O81</f>
        <v>313684.61</v>
      </c>
      <c r="AC81" s="1"/>
      <c r="AD81" s="1">
        <f>Criminal!Q81</f>
        <v>5198369.44</v>
      </c>
      <c r="AE81" s="1"/>
      <c r="AG81" s="1">
        <f>Family!M81</f>
        <v>4251597.44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ht="14.25">
      <c r="R82" s="11">
        <v>41640</v>
      </c>
      <c r="S82" s="1">
        <f t="shared" si="4"/>
        <v>6068058.070000001</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2462806.05</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v>
      </c>
      <c r="BC82" s="1"/>
      <c r="BE82" s="1">
        <f>PDLA!M82</f>
        <v>33050.73</v>
      </c>
      <c r="BF82" s="1"/>
    </row>
    <row r="83" spans="18:58" ht="14.25">
      <c r="R83" s="11">
        <v>41671</v>
      </c>
      <c r="S83" s="1">
        <f t="shared" si="4"/>
        <v>9394748.389999999</v>
      </c>
      <c r="T83" s="1"/>
      <c r="U83" s="1">
        <f t="shared" si="5"/>
        <v>-564455.24</v>
      </c>
      <c r="V83" s="1"/>
      <c r="W83" s="1">
        <f t="shared" si="6"/>
        <v>8830293.149999999</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ht="14.25">
      <c r="R84" s="11">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ht="14.25">
      <c r="R85" s="11">
        <v>41730</v>
      </c>
      <c r="S85" s="1">
        <f t="shared" si="4"/>
        <v>9592567.44</v>
      </c>
      <c r="T85" s="1"/>
      <c r="U85" s="1">
        <f t="shared" si="5"/>
        <v>-44196.049999999996</v>
      </c>
      <c r="V85" s="1"/>
      <c r="W85" s="1">
        <f t="shared" si="6"/>
        <v>9548371.389999999</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1130842.15</v>
      </c>
      <c r="AV85" s="1"/>
      <c r="AW85" s="1">
        <f>Waitangi!O85</f>
        <v>0</v>
      </c>
      <c r="AX85" s="1"/>
      <c r="AY85" s="1">
        <f t="shared" si="7"/>
        <v>1130842.15</v>
      </c>
      <c r="AZ85" s="1"/>
      <c r="BB85" s="1">
        <f>'Duty Lawyer'!M85</f>
        <v>665677.28</v>
      </c>
      <c r="BC85" s="1"/>
      <c r="BE85" s="1">
        <f>PDLA!M85</f>
        <v>26599.3</v>
      </c>
      <c r="BF85" s="1"/>
    </row>
    <row r="86" spans="18:58" ht="14.25">
      <c r="R86" s="11">
        <v>41760</v>
      </c>
      <c r="S86" s="1">
        <f t="shared" si="4"/>
        <v>11778426.62</v>
      </c>
      <c r="T86" s="1"/>
      <c r="U86" s="1">
        <f t="shared" si="5"/>
        <v>-455727.95</v>
      </c>
      <c r="V86" s="1"/>
      <c r="W86" s="1">
        <f t="shared" si="6"/>
        <v>11322698.67</v>
      </c>
      <c r="X86" s="1"/>
      <c r="Z86" s="1">
        <f>Criminal!M86</f>
        <v>5007262.61</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ht="15" thickBot="1">
      <c r="R87" s="22">
        <v>41791</v>
      </c>
      <c r="S87" s="1">
        <f t="shared" si="4"/>
        <v>12128551.589999998</v>
      </c>
      <c r="T87" s="1"/>
      <c r="U87" s="1">
        <f t="shared" si="5"/>
        <v>-3619526.31</v>
      </c>
      <c r="V87" s="1"/>
      <c r="W87" s="1">
        <f t="shared" si="6"/>
        <v>8509025.279999997</v>
      </c>
      <c r="X87" s="1"/>
      <c r="Z87" s="1">
        <f>Criminal!M87</f>
        <v>4846314.63</v>
      </c>
      <c r="AA87" s="1"/>
      <c r="AB87" s="1">
        <f>Criminal!O87</f>
        <v>-1960950.28</v>
      </c>
      <c r="AC87" s="1"/>
      <c r="AD87" s="1">
        <f>Criminal!Q87</f>
        <v>2885364.3499999996</v>
      </c>
      <c r="AE87" s="1"/>
      <c r="AG87" s="1">
        <f>Family!M87</f>
        <v>4293237.69</v>
      </c>
      <c r="AH87" s="1"/>
      <c r="AI87" s="1">
        <f>Family!O87</f>
        <v>-1272368.43</v>
      </c>
      <c r="AJ87" s="1"/>
      <c r="AK87" s="1">
        <f>Family!Q87</f>
        <v>3020869.2600000007</v>
      </c>
      <c r="AL87" s="1"/>
      <c r="AN87" s="1">
        <f>Civil!M87</f>
        <v>734814.0399999999</v>
      </c>
      <c r="AO87" s="1"/>
      <c r="AP87" s="1">
        <f>Civil!O87</f>
        <v>-148498.38</v>
      </c>
      <c r="AQ87" s="1"/>
      <c r="AR87" s="1">
        <f>Civil!Q87</f>
        <v>586315.6599999999</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ht="15" thickTop="1">
      <c r="R88" s="11">
        <v>41821</v>
      </c>
      <c r="S88" s="1">
        <f t="shared" si="4"/>
        <v>10274166.06</v>
      </c>
      <c r="T88" s="1"/>
      <c r="U88" s="1">
        <f t="shared" si="5"/>
        <v>67227.89000000001</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v>
      </c>
      <c r="AO88" s="1"/>
      <c r="AP88" s="1">
        <f>Civil!O88</f>
        <v>62301.66</v>
      </c>
      <c r="AQ88" s="1"/>
      <c r="AR88" s="1">
        <f>Civil!Q88</f>
        <v>604239.5900000001</v>
      </c>
      <c r="AS88" s="1"/>
      <c r="AU88" s="1">
        <f>Waitangi!M88</f>
        <v>905482.78</v>
      </c>
      <c r="AV88" s="1"/>
      <c r="AW88" s="1">
        <f>Waitangi!O88</f>
        <v>0</v>
      </c>
      <c r="AX88" s="1"/>
      <c r="AY88" s="1">
        <f t="shared" si="7"/>
        <v>905482.78</v>
      </c>
      <c r="AZ88" s="1"/>
      <c r="BB88" s="1">
        <f>'Duty Lawyer'!M88</f>
        <v>739227.01</v>
      </c>
      <c r="BC88" s="1"/>
      <c r="BE88" s="1">
        <f>PDLA!M88</f>
        <v>27660.05</v>
      </c>
      <c r="BF88" s="1"/>
    </row>
    <row r="89" spans="18:58" ht="14.25">
      <c r="R89" s="11">
        <v>41852</v>
      </c>
      <c r="S89" s="1">
        <f t="shared" si="4"/>
        <v>11548095.229999999</v>
      </c>
      <c r="T89" s="1"/>
      <c r="U89" s="1">
        <f t="shared" si="5"/>
        <v>-928831</v>
      </c>
      <c r="V89" s="1"/>
      <c r="W89" s="1">
        <f aca="true" t="shared" si="8" ref="W89:W101">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v>
      </c>
      <c r="BF89" s="1"/>
    </row>
    <row r="90" spans="18:58" ht="14.25">
      <c r="R90" s="11">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1288261.14</v>
      </c>
      <c r="AV90" s="1"/>
      <c r="AW90" s="1">
        <f>Waitangi!O90</f>
        <v>0</v>
      </c>
      <c r="AX90" s="1"/>
      <c r="AY90" s="1">
        <f t="shared" si="7"/>
        <v>1288261.14</v>
      </c>
      <c r="AZ90" s="1"/>
      <c r="BB90" s="1">
        <f>'Duty Lawyer'!M90</f>
        <v>782143.01</v>
      </c>
      <c r="BC90" s="1"/>
      <c r="BE90" s="1">
        <f>PDLA!M90</f>
        <v>39160.13</v>
      </c>
      <c r="BF90" s="1"/>
    </row>
    <row r="91" spans="18:58" ht="14.25">
      <c r="R91" s="11">
        <v>41913</v>
      </c>
      <c r="S91" s="1">
        <f t="shared" si="4"/>
        <v>12091579.719999999</v>
      </c>
      <c r="T91" s="1"/>
      <c r="U91" s="1">
        <f t="shared" si="5"/>
        <v>-505586.77999999997</v>
      </c>
      <c r="V91" s="1"/>
      <c r="W91" s="1">
        <f t="shared" si="8"/>
        <v>11585992.94</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v>
      </c>
      <c r="AS91" s="1"/>
      <c r="AU91" s="1">
        <f>Waitangi!M91</f>
        <v>1421540.08</v>
      </c>
      <c r="AV91" s="1"/>
      <c r="AW91" s="1">
        <f>Waitangi!O91</f>
        <v>0</v>
      </c>
      <c r="AX91" s="1"/>
      <c r="AY91" s="1">
        <f t="shared" si="7"/>
        <v>1421540.08</v>
      </c>
      <c r="AZ91" s="1"/>
      <c r="BB91" s="1">
        <f>'Duty Lawyer'!M91</f>
        <v>881672.22</v>
      </c>
      <c r="BC91" s="1"/>
      <c r="BE91" s="1">
        <f>PDLA!M91</f>
        <v>37494.37</v>
      </c>
      <c r="BF91" s="1"/>
    </row>
    <row r="92" spans="18:58" ht="14.25">
      <c r="R92" s="11">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v>
      </c>
      <c r="AV92" s="1"/>
      <c r="AW92" s="1">
        <f>Waitangi!O92</f>
        <v>0</v>
      </c>
      <c r="AX92" s="1"/>
      <c r="AY92" s="1">
        <f t="shared" si="7"/>
        <v>1318742.1</v>
      </c>
      <c r="AZ92" s="1"/>
      <c r="BB92" s="1">
        <f>'Duty Lawyer'!M92</f>
        <v>738322.6</v>
      </c>
      <c r="BC92" s="1"/>
      <c r="BE92" s="1">
        <f>PDLA!M92</f>
        <v>31086.89</v>
      </c>
      <c r="BF92" s="1"/>
    </row>
    <row r="93" spans="18:58" ht="14.25">
      <c r="R93" s="11">
        <v>41974</v>
      </c>
      <c r="S93" s="1">
        <f t="shared" si="4"/>
        <v>12732173.54</v>
      </c>
      <c r="T93" s="1"/>
      <c r="U93" s="1">
        <f t="shared" si="5"/>
        <v>-199810.06</v>
      </c>
      <c r="V93" s="1"/>
      <c r="W93" s="1">
        <f t="shared" si="8"/>
        <v>12532363.479999999</v>
      </c>
      <c r="X93" s="1"/>
      <c r="Z93" s="1">
        <f>Criminal!M93</f>
        <v>5447603.61</v>
      </c>
      <c r="AA93" s="1"/>
      <c r="AB93" s="1">
        <f>Criminal!O93</f>
        <v>-50982.21</v>
      </c>
      <c r="AC93" s="1"/>
      <c r="AD93" s="1">
        <f>Criminal!Q93</f>
        <v>5396621.4</v>
      </c>
      <c r="AE93" s="1"/>
      <c r="AG93" s="1">
        <f>Family!M93</f>
        <v>4324519.14</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ht="14.25">
      <c r="R94" s="11">
        <v>42005</v>
      </c>
      <c r="S94" s="1">
        <f t="shared" si="4"/>
        <v>6240192.429899999</v>
      </c>
      <c r="T94" s="1"/>
      <c r="U94" s="1">
        <f t="shared" si="5"/>
        <v>1519716.77</v>
      </c>
      <c r="V94" s="1"/>
      <c r="W94" s="1">
        <f t="shared" si="8"/>
        <v>7759909.199899999</v>
      </c>
      <c r="X94" s="1"/>
      <c r="Z94" s="1">
        <f>Criminal!M94</f>
        <v>2409506.82</v>
      </c>
      <c r="AA94" s="1"/>
      <c r="AB94" s="1">
        <f>Criminal!O94</f>
        <v>1159712.6</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28169.44</v>
      </c>
      <c r="BF94" s="1"/>
    </row>
    <row r="95" spans="18:58" ht="14.25">
      <c r="R95" s="11">
        <v>42036</v>
      </c>
      <c r="S95" s="1">
        <f t="shared" si="4"/>
        <v>8991289.41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ht="14.25">
      <c r="R96" s="11">
        <v>42064</v>
      </c>
      <c r="S96" s="1">
        <f t="shared" si="4"/>
        <v>11387428.03</v>
      </c>
      <c r="T96" s="1"/>
      <c r="U96" s="1">
        <f t="shared" si="5"/>
        <v>-175628.26</v>
      </c>
      <c r="V96" s="1"/>
      <c r="W96" s="1">
        <f t="shared" si="8"/>
        <v>11211799.77</v>
      </c>
      <c r="X96" s="1"/>
      <c r="Z96" s="1">
        <f>Criminal!M96</f>
        <v>4686706.44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ht="14.25">
      <c r="R97" s="11">
        <v>42095</v>
      </c>
      <c r="S97" s="1">
        <f t="shared" si="4"/>
        <v>10300820.010000002</v>
      </c>
      <c r="T97" s="1"/>
      <c r="U97" s="1">
        <f t="shared" si="5"/>
        <v>-177883</v>
      </c>
      <c r="V97" s="1"/>
      <c r="W97" s="1">
        <f t="shared" si="8"/>
        <v>10122937.010000002</v>
      </c>
      <c r="X97" s="1"/>
      <c r="Z97" s="1">
        <f>Criminal!M97</f>
        <v>4567486.69</v>
      </c>
      <c r="AA97" s="1"/>
      <c r="AB97" s="1">
        <f>Criminal!O97</f>
        <v>-92598</v>
      </c>
      <c r="AC97" s="1"/>
      <c r="AD97" s="1">
        <f>Criminal!Q97</f>
        <v>4474888.69</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ht="14.25">
      <c r="R98" s="11">
        <v>42125</v>
      </c>
      <c r="S98" s="1">
        <f t="shared" si="4"/>
        <v>12196520.56</v>
      </c>
      <c r="T98" s="1"/>
      <c r="U98" s="1">
        <f t="shared" si="5"/>
        <v>14040</v>
      </c>
      <c r="V98" s="1"/>
      <c r="W98" s="1">
        <f t="shared" si="8"/>
        <v>12210560.56</v>
      </c>
      <c r="X98" s="1"/>
      <c r="Z98" s="1">
        <f>Criminal!M98</f>
        <v>5525077.03</v>
      </c>
      <c r="AA98" s="1"/>
      <c r="AB98" s="1">
        <f>Criminal!O98</f>
        <v>22289</v>
      </c>
      <c r="AC98" s="1"/>
      <c r="AD98" s="1">
        <f>Criminal!Q98</f>
        <v>5547366.03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ht="14.25">
      <c r="R99" s="11">
        <v>42156</v>
      </c>
      <c r="S99" s="1">
        <f t="shared" si="4"/>
        <v>12749619.040000001</v>
      </c>
      <c r="T99" s="1"/>
      <c r="U99" s="1">
        <f t="shared" si="5"/>
        <v>782227.95</v>
      </c>
      <c r="V99" s="1"/>
      <c r="W99" s="1">
        <f t="shared" si="8"/>
        <v>13531846.99</v>
      </c>
      <c r="X99" s="1"/>
      <c r="Z99" s="1">
        <f>Criminal!M99</f>
        <v>5797221.84</v>
      </c>
      <c r="AA99" s="1"/>
      <c r="AB99" s="1">
        <f>Criminal!O99</f>
        <v>667080</v>
      </c>
      <c r="AC99" s="1"/>
      <c r="AD99" s="1">
        <f>Criminal!Q99</f>
        <v>6464301.84</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v>
      </c>
      <c r="BF99" s="1"/>
    </row>
    <row r="100" spans="18:58" ht="14.25">
      <c r="R100" s="11">
        <v>42186</v>
      </c>
      <c r="S100" s="1">
        <f t="shared" si="4"/>
        <v>10115907.97</v>
      </c>
      <c r="T100" s="1">
        <f>AA100+AH100+AO100+AZ100+BC100+BF100</f>
        <v>12270454.523715392</v>
      </c>
      <c r="U100" s="1">
        <f t="shared" si="5"/>
        <v>438817.27999999997</v>
      </c>
      <c r="V100" s="1">
        <f>AC100+AJ100+AQ100+AX4</f>
        <v>51439.52776463596</v>
      </c>
      <c r="W100" s="1">
        <f t="shared" si="8"/>
        <v>10554725.25</v>
      </c>
      <c r="X100" s="1">
        <f aca="true" t="shared" si="9" ref="X100:X132">T100+V100</f>
        <v>12321894.051480027</v>
      </c>
      <c r="Z100" s="1">
        <f>Criminal!M100</f>
        <v>4471940.83</v>
      </c>
      <c r="AA100" s="1">
        <f>Criminal!N100</f>
        <v>5773955.1444</v>
      </c>
      <c r="AB100" s="1">
        <f>Criminal!O100</f>
        <v>320591.75</v>
      </c>
      <c r="AC100" s="1">
        <f>Criminal!P100</f>
        <v>55061.66613229954</v>
      </c>
      <c r="AD100" s="1">
        <f>Criminal!Q100</f>
        <v>4792532.58</v>
      </c>
      <c r="AE100" s="1">
        <f>Criminal!R100</f>
        <v>5829016.810532299</v>
      </c>
      <c r="AG100" s="1">
        <f>Family!M100</f>
        <v>3549828.23</v>
      </c>
      <c r="AH100" s="1">
        <f>Family!N100</f>
        <v>4130650.9435</v>
      </c>
      <c r="AI100" s="1">
        <f>Family!O100</f>
        <v>36944.84</v>
      </c>
      <c r="AJ100" s="1">
        <f>Family!P100</f>
        <v>-2632.8560749371536</v>
      </c>
      <c r="AK100" s="1">
        <f>Family!Q100</f>
        <v>3586773.07</v>
      </c>
      <c r="AL100" s="1">
        <f>Family!R100</f>
        <v>4128018.087425063</v>
      </c>
      <c r="AN100" s="1">
        <f>Civil!M100</f>
        <v>456251.9</v>
      </c>
      <c r="AO100" s="1">
        <f>Civil!N100</f>
        <v>533908.452</v>
      </c>
      <c r="AP100" s="1">
        <f>Civil!O100</f>
        <v>81280.69</v>
      </c>
      <c r="AQ100" s="1">
        <f>Civil!P100</f>
        <v>-989.2822927264255</v>
      </c>
      <c r="AR100" s="1">
        <f>Civil!Q100</f>
        <v>537532.5900000001</v>
      </c>
      <c r="AS100" s="1">
        <f>Civil!R100</f>
        <v>532919.1697072736</v>
      </c>
      <c r="AU100" s="1">
        <f>Waitangi!M100</f>
        <v>819945.6</v>
      </c>
      <c r="AV100" s="1">
        <f>Waitangi!N100</f>
        <v>1015676.3129811801</v>
      </c>
      <c r="AW100" s="1">
        <f>Waitangi!O100</f>
        <v>0</v>
      </c>
      <c r="AX100" s="1">
        <f>Waitangi!P100</f>
        <v>0</v>
      </c>
      <c r="AY100" s="1">
        <f t="shared" si="7"/>
        <v>819945.6</v>
      </c>
      <c r="AZ100" s="1">
        <f>AV100+AX100</f>
        <v>1015676.3129811801</v>
      </c>
      <c r="BB100" s="1">
        <f>'Duty Lawyer'!M100</f>
        <v>794491.2</v>
      </c>
      <c r="BC100" s="1">
        <f>'Duty Lawyer'!N100</f>
        <v>788907.3815223974</v>
      </c>
      <c r="BE100" s="1">
        <f>PDLA!M100</f>
        <v>23450.21</v>
      </c>
      <c r="BF100" s="1">
        <f>PDLA!N100</f>
        <v>27356.28931181413</v>
      </c>
    </row>
    <row r="101" spans="18:58" ht="14.25">
      <c r="R101" s="11">
        <v>42217</v>
      </c>
      <c r="S101" s="1">
        <f t="shared" si="4"/>
        <v>11877024.27</v>
      </c>
      <c r="T101" s="1">
        <f aca="true" t="shared" si="10" ref="T101:T159">AA101+AH101+AO101+AZ101+BC101+BF101</f>
        <v>10690275.032650689</v>
      </c>
      <c r="U101" s="1">
        <f t="shared" si="5"/>
        <v>-62726.28</v>
      </c>
      <c r="V101" s="1">
        <f aca="true" t="shared" si="11" ref="V101:V159">AC101+AJ101+AQ101+AX5</f>
        <v>51439.52776463596</v>
      </c>
      <c r="W101" s="1">
        <f t="shared" si="8"/>
        <v>11814297.99</v>
      </c>
      <c r="X101" s="1">
        <f t="shared" si="9"/>
        <v>10741714.560415324</v>
      </c>
      <c r="Z101" s="1">
        <f>Criminal!M101</f>
        <v>5221826.84</v>
      </c>
      <c r="AA101" s="1">
        <f>Criminal!N101</f>
        <v>4572625.2619</v>
      </c>
      <c r="AB101" s="1">
        <f>Criminal!O101</f>
        <v>-52629.75</v>
      </c>
      <c r="AC101" s="1">
        <f>Criminal!P101</f>
        <v>55061.66613229954</v>
      </c>
      <c r="AD101" s="1">
        <f>Criminal!Q101</f>
        <v>5169197.09</v>
      </c>
      <c r="AE101" s="1">
        <f>Criminal!R101</f>
        <v>4627686.9280322995</v>
      </c>
      <c r="AG101" s="1">
        <f>Family!M101</f>
        <v>4041251.68</v>
      </c>
      <c r="AH101" s="1">
        <f>Family!N101</f>
        <v>3558801.6628</v>
      </c>
      <c r="AI101" s="1">
        <f>Family!O101</f>
        <v>-33714.84</v>
      </c>
      <c r="AJ101" s="1">
        <f>Family!P101</f>
        <v>-2632.8560749371536</v>
      </c>
      <c r="AK101" s="1">
        <f>Family!Q101</f>
        <v>4007536.8400000003</v>
      </c>
      <c r="AL101" s="1">
        <f>Family!R101</f>
        <v>3556168.806725063</v>
      </c>
      <c r="AN101" s="1">
        <f>Civil!M101</f>
        <v>576550.61</v>
      </c>
      <c r="AO101" s="1">
        <f>Civil!N101</f>
        <v>572336.3159</v>
      </c>
      <c r="AP101" s="1">
        <f>Civil!O101</f>
        <v>23618.31</v>
      </c>
      <c r="AQ101" s="1">
        <f>Civil!P101</f>
        <v>-989.2822927264255</v>
      </c>
      <c r="AR101" s="1">
        <f>Civil!Q101</f>
        <v>600168.92</v>
      </c>
      <c r="AS101" s="1">
        <f>Civil!R101</f>
        <v>571347.0336072736</v>
      </c>
      <c r="AU101" s="1">
        <f>Waitangi!M101</f>
        <v>1134508.3</v>
      </c>
      <c r="AV101" s="1">
        <f>Waitangi!N101</f>
        <v>1074766.4228233825</v>
      </c>
      <c r="AW101" s="1">
        <f>Waitangi!O101</f>
        <v>0</v>
      </c>
      <c r="AX101" s="1">
        <f>Waitangi!P101</f>
        <v>0</v>
      </c>
      <c r="AY101" s="1">
        <f t="shared" si="7"/>
        <v>1134508.3</v>
      </c>
      <c r="AZ101" s="1">
        <f aca="true" t="shared" si="12" ref="AZ101:AZ159">AV101+AX101</f>
        <v>1074766.4228233825</v>
      </c>
      <c r="BB101" s="1">
        <f>'Duty Lawyer'!M101</f>
        <v>865636.59</v>
      </c>
      <c r="BC101" s="1">
        <f>'Duty Lawyer'!N101</f>
        <v>879341.3927462078</v>
      </c>
      <c r="BE101" s="1">
        <f>PDLA!M101</f>
        <v>37250.25</v>
      </c>
      <c r="BF101" s="1">
        <f>PDLA!N101</f>
        <v>32403.976481097154</v>
      </c>
    </row>
    <row r="102" spans="18:58" ht="14.25">
      <c r="R102" s="11">
        <v>42248</v>
      </c>
      <c r="S102" s="1"/>
      <c r="T102" s="1">
        <f t="shared" si="10"/>
        <v>11759035.055866383</v>
      </c>
      <c r="U102" s="1"/>
      <c r="V102" s="1">
        <f t="shared" si="11"/>
        <v>51439.52776463596</v>
      </c>
      <c r="W102" s="1"/>
      <c r="X102" s="1">
        <f t="shared" si="9"/>
        <v>11810474.583631018</v>
      </c>
      <c r="Z102" s="1"/>
      <c r="AA102" s="1">
        <f>Criminal!N102</f>
        <v>5029635.5879</v>
      </c>
      <c r="AB102" s="1"/>
      <c r="AC102" s="1">
        <f>Criminal!P102</f>
        <v>55061.66613229954</v>
      </c>
      <c r="AD102" s="1"/>
      <c r="AE102" s="1">
        <f>Criminal!R102</f>
        <v>5084697.254032299</v>
      </c>
      <c r="AG102" s="1"/>
      <c r="AH102" s="1">
        <f>Family!N102</f>
        <v>4191499.1442</v>
      </c>
      <c r="AI102" s="1"/>
      <c r="AJ102" s="1">
        <f>Family!P102</f>
        <v>-2632.8560749371536</v>
      </c>
      <c r="AK102" s="1"/>
      <c r="AL102" s="1">
        <f>Family!R102</f>
        <v>4188866.288125063</v>
      </c>
      <c r="AN102" s="1"/>
      <c r="AO102" s="1">
        <f>Civil!N102</f>
        <v>512484.3921</v>
      </c>
      <c r="AP102" s="1"/>
      <c r="AQ102" s="1">
        <f>Civil!P102</f>
        <v>-989.2822927264255</v>
      </c>
      <c r="AR102" s="1"/>
      <c r="AS102" s="1">
        <f>Civil!R102</f>
        <v>511495.10980727355</v>
      </c>
      <c r="AU102" s="1"/>
      <c r="AV102" s="1">
        <f>Waitangi!N102</f>
        <v>1145822.7846141001</v>
      </c>
      <c r="AW102" s="1"/>
      <c r="AX102" s="1">
        <f>Waitangi!P102</f>
        <v>0</v>
      </c>
      <c r="AY102" s="1"/>
      <c r="AZ102" s="1">
        <f t="shared" si="12"/>
        <v>1145822.7846141001</v>
      </c>
      <c r="BB102" s="1"/>
      <c r="BC102" s="1">
        <f>'Duty Lawyer'!N102</f>
        <v>842698.3666432321</v>
      </c>
      <c r="BE102" s="1"/>
      <c r="BF102" s="1">
        <f>PDLA!N102</f>
        <v>36894.780409053375</v>
      </c>
    </row>
    <row r="103" spans="18:58" ht="14.25">
      <c r="R103" s="11">
        <v>42278</v>
      </c>
      <c r="S103" s="1"/>
      <c r="T103" s="1">
        <f t="shared" si="10"/>
        <v>11946254.986037133</v>
      </c>
      <c r="U103" s="1"/>
      <c r="V103" s="1">
        <f t="shared" si="11"/>
        <v>51439.52776463596</v>
      </c>
      <c r="W103" s="1"/>
      <c r="X103" s="1">
        <f t="shared" si="9"/>
        <v>11997694.513801768</v>
      </c>
      <c r="Z103" s="1"/>
      <c r="AA103" s="1">
        <f>Criminal!N103</f>
        <v>5467446.3888</v>
      </c>
      <c r="AB103" s="1"/>
      <c r="AC103" s="1">
        <f>Criminal!P103</f>
        <v>55061.66613229954</v>
      </c>
      <c r="AD103" s="1"/>
      <c r="AE103" s="1">
        <f>Criminal!R103</f>
        <v>5522508.054932299</v>
      </c>
      <c r="AG103" s="1"/>
      <c r="AH103" s="1">
        <f>Family!N103</f>
        <v>3830185.9014</v>
      </c>
      <c r="AI103" s="1"/>
      <c r="AJ103" s="1">
        <f>Family!P103</f>
        <v>-2632.8560749371536</v>
      </c>
      <c r="AK103" s="1"/>
      <c r="AL103" s="1">
        <f>Family!R103</f>
        <v>3827553.0453250627</v>
      </c>
      <c r="AN103" s="1"/>
      <c r="AO103" s="1">
        <f>Civil!N103</f>
        <v>527499.2578</v>
      </c>
      <c r="AP103" s="1"/>
      <c r="AQ103" s="1">
        <f>Civil!P103</f>
        <v>-989.2822927264255</v>
      </c>
      <c r="AR103" s="1"/>
      <c r="AS103" s="1">
        <f>Civil!R103</f>
        <v>526509.9755072736</v>
      </c>
      <c r="AU103" s="1"/>
      <c r="AV103" s="1">
        <f>Waitangi!N103</f>
        <v>1218178.751394217</v>
      </c>
      <c r="AW103" s="1"/>
      <c r="AX103" s="1">
        <f>Waitangi!P103</f>
        <v>0</v>
      </c>
      <c r="AY103" s="1"/>
      <c r="AZ103" s="1">
        <f t="shared" si="12"/>
        <v>1218178.751394217</v>
      </c>
      <c r="BB103" s="1"/>
      <c r="BC103" s="1">
        <f>'Duty Lawyer'!N103</f>
        <v>867443.9085870013</v>
      </c>
      <c r="BE103" s="1"/>
      <c r="BF103" s="1">
        <f>PDLA!N103</f>
        <v>35500.77805591626</v>
      </c>
    </row>
    <row r="104" spans="18:58" ht="14.25">
      <c r="R104" s="11">
        <v>42309</v>
      </c>
      <c r="S104" s="1"/>
      <c r="T104" s="1">
        <f t="shared" si="10"/>
        <v>11523569.006981632</v>
      </c>
      <c r="U104" s="1"/>
      <c r="V104" s="1">
        <f t="shared" si="11"/>
        <v>51439.52776463596</v>
      </c>
      <c r="W104" s="1"/>
      <c r="X104" s="1">
        <f t="shared" si="9"/>
        <v>11575008.534746267</v>
      </c>
      <c r="Z104" s="1"/>
      <c r="AA104" s="1">
        <f>Criminal!N104</f>
        <v>5075288.7913</v>
      </c>
      <c r="AB104" s="1"/>
      <c r="AC104" s="1">
        <f>Criminal!P104</f>
        <v>55061.66613229954</v>
      </c>
      <c r="AD104" s="1"/>
      <c r="AE104" s="1">
        <f>Criminal!R104</f>
        <v>5130350.457432299</v>
      </c>
      <c r="AG104" s="1"/>
      <c r="AH104" s="1">
        <f>Family!N104</f>
        <v>3684228.8068</v>
      </c>
      <c r="AI104" s="1"/>
      <c r="AJ104" s="1">
        <f>Family!P104</f>
        <v>-2632.8560749371536</v>
      </c>
      <c r="AK104" s="1"/>
      <c r="AL104" s="1">
        <f>Family!R104</f>
        <v>3681595.9507250628</v>
      </c>
      <c r="AN104" s="1"/>
      <c r="AO104" s="1">
        <f>Civil!N104</f>
        <v>448548.6815</v>
      </c>
      <c r="AP104" s="1"/>
      <c r="AQ104" s="1">
        <f>Civil!P104</f>
        <v>-989.2822927264255</v>
      </c>
      <c r="AR104" s="1"/>
      <c r="AS104" s="1">
        <f>Civil!R104</f>
        <v>447559.39920727356</v>
      </c>
      <c r="AU104" s="1"/>
      <c r="AV104" s="1">
        <f>Waitangi!N104</f>
        <v>1432934.0320863135</v>
      </c>
      <c r="AW104" s="1"/>
      <c r="AX104" s="1">
        <f>Waitangi!P104</f>
        <v>0</v>
      </c>
      <c r="AY104" s="1"/>
      <c r="AZ104" s="1">
        <f t="shared" si="12"/>
        <v>1432934.0320863135</v>
      </c>
      <c r="BB104" s="1"/>
      <c r="BC104" s="1">
        <f>'Duty Lawyer'!N104</f>
        <v>851548.997203698</v>
      </c>
      <c r="BE104" s="1"/>
      <c r="BF104" s="1">
        <f>PDLA!N104</f>
        <v>31019.69809162142</v>
      </c>
    </row>
    <row r="105" spans="18:58" ht="14.25">
      <c r="R105" s="11">
        <v>42339</v>
      </c>
      <c r="S105" s="1"/>
      <c r="T105" s="1">
        <f t="shared" si="10"/>
        <v>11539173.05458617</v>
      </c>
      <c r="U105" s="1"/>
      <c r="V105" s="1">
        <f t="shared" si="11"/>
        <v>51439.52776463596</v>
      </c>
      <c r="W105" s="1"/>
      <c r="X105" s="1">
        <f t="shared" si="9"/>
        <v>11590612.582350805</v>
      </c>
      <c r="Z105" s="1"/>
      <c r="AA105" s="1">
        <f>Criminal!N105</f>
        <v>5340592.3285</v>
      </c>
      <c r="AB105" s="1"/>
      <c r="AC105" s="1">
        <f>Criminal!P105</f>
        <v>55061.66613229954</v>
      </c>
      <c r="AD105" s="1"/>
      <c r="AE105" s="1">
        <f>Criminal!R105</f>
        <v>5395653.994632299</v>
      </c>
      <c r="AG105" s="1"/>
      <c r="AH105" s="1">
        <f>Family!N105</f>
        <v>3355889.7932</v>
      </c>
      <c r="AI105" s="1"/>
      <c r="AJ105" s="1">
        <f>Family!P105</f>
        <v>-2632.8560749371536</v>
      </c>
      <c r="AK105" s="1"/>
      <c r="AL105" s="1">
        <f>Family!R105</f>
        <v>3353256.937125063</v>
      </c>
      <c r="AN105" s="1"/>
      <c r="AO105" s="1">
        <f>Civil!N105</f>
        <v>498799.8635</v>
      </c>
      <c r="AP105" s="1"/>
      <c r="AQ105" s="1">
        <f>Civil!P105</f>
        <v>-989.2822927264255</v>
      </c>
      <c r="AR105" s="1"/>
      <c r="AS105" s="1">
        <f>Civil!R105</f>
        <v>497810.5812072735</v>
      </c>
      <c r="AU105" s="1"/>
      <c r="AV105" s="1">
        <f>Waitangi!N105</f>
        <v>1483734.7677384727</v>
      </c>
      <c r="AW105" s="1"/>
      <c r="AX105" s="1">
        <f>Waitangi!P105</f>
        <v>0</v>
      </c>
      <c r="AY105" s="1"/>
      <c r="AZ105" s="1">
        <f t="shared" si="12"/>
        <v>1483734.7677384727</v>
      </c>
      <c r="BB105" s="1"/>
      <c r="BC105" s="1">
        <f>'Duty Lawyer'!N105</f>
        <v>820348.8885112414</v>
      </c>
      <c r="BE105" s="1"/>
      <c r="BF105" s="1">
        <f>PDLA!N105</f>
        <v>39807.413136457915</v>
      </c>
    </row>
    <row r="106" spans="18:58" ht="14.25">
      <c r="R106" s="11">
        <v>42370</v>
      </c>
      <c r="S106" s="1"/>
      <c r="T106" s="1">
        <f t="shared" si="10"/>
        <v>7536884.700593154</v>
      </c>
      <c r="U106" s="1"/>
      <c r="V106" s="1">
        <f t="shared" si="11"/>
        <v>51439.52776463596</v>
      </c>
      <c r="W106" s="1"/>
      <c r="X106" s="1">
        <f t="shared" si="9"/>
        <v>7588324.22835779</v>
      </c>
      <c r="Z106" s="1"/>
      <c r="AA106" s="1">
        <f>Criminal!N106</f>
        <v>2908763.2437</v>
      </c>
      <c r="AB106" s="1"/>
      <c r="AC106" s="1">
        <f>Criminal!P106</f>
        <v>55061.66613229954</v>
      </c>
      <c r="AD106" s="1"/>
      <c r="AE106" s="1">
        <f>Criminal!R106</f>
        <v>2963824.9098322997</v>
      </c>
      <c r="AG106" s="1"/>
      <c r="AH106" s="1">
        <f>Family!N106</f>
        <v>2673377.2884</v>
      </c>
      <c r="AI106" s="1"/>
      <c r="AJ106" s="1">
        <f>Family!P106</f>
        <v>-2632.8560749371536</v>
      </c>
      <c r="AK106" s="1"/>
      <c r="AL106" s="1">
        <f>Family!R106</f>
        <v>2670744.432325063</v>
      </c>
      <c r="AN106" s="1"/>
      <c r="AO106" s="1">
        <f>Civil!N106</f>
        <v>298595.5102</v>
      </c>
      <c r="AP106" s="1"/>
      <c r="AQ106" s="1">
        <f>Civil!P106</f>
        <v>-989.2822927264255</v>
      </c>
      <c r="AR106" s="1"/>
      <c r="AS106" s="1">
        <f>Civil!R106</f>
        <v>297606.22790727357</v>
      </c>
      <c r="AU106" s="1"/>
      <c r="AV106" s="1">
        <f>Waitangi!N106</f>
        <v>905138.3294724319</v>
      </c>
      <c r="AW106" s="1"/>
      <c r="AX106" s="1">
        <f>Waitangi!P106</f>
        <v>0</v>
      </c>
      <c r="AY106" s="1"/>
      <c r="AZ106" s="1">
        <f t="shared" si="12"/>
        <v>905138.3294724319</v>
      </c>
      <c r="BB106" s="1"/>
      <c r="BC106" s="1">
        <f>'Duty Lawyer'!N106</f>
        <v>722023.0561587487</v>
      </c>
      <c r="BE106" s="1"/>
      <c r="BF106" s="1">
        <f>PDLA!N106</f>
        <v>28987.2726619737</v>
      </c>
    </row>
    <row r="107" spans="18:58" ht="14.25">
      <c r="R107" s="11">
        <v>42401</v>
      </c>
      <c r="S107" s="1"/>
      <c r="T107" s="1">
        <f t="shared" si="10"/>
        <v>9483340.474702757</v>
      </c>
      <c r="U107" s="1"/>
      <c r="V107" s="1">
        <f t="shared" si="11"/>
        <v>51439.52776463596</v>
      </c>
      <c r="W107" s="1"/>
      <c r="X107" s="1">
        <f t="shared" si="9"/>
        <v>9534780.002467392</v>
      </c>
      <c r="Z107" s="1"/>
      <c r="AA107" s="1">
        <f>Criminal!N107</f>
        <v>4060815.3254</v>
      </c>
      <c r="AB107" s="1"/>
      <c r="AC107" s="1">
        <f>Criminal!P107</f>
        <v>55061.66613229954</v>
      </c>
      <c r="AD107" s="1"/>
      <c r="AE107" s="1">
        <f>Criminal!R107</f>
        <v>4115876.9915322997</v>
      </c>
      <c r="AG107" s="1"/>
      <c r="AH107" s="1">
        <f>Family!N107</f>
        <v>3214358.2232</v>
      </c>
      <c r="AI107" s="1"/>
      <c r="AJ107" s="1">
        <f>Family!P107</f>
        <v>-2632.8560749371536</v>
      </c>
      <c r="AK107" s="1"/>
      <c r="AL107" s="1">
        <f>Family!R107</f>
        <v>3211725.3671250627</v>
      </c>
      <c r="AN107" s="1"/>
      <c r="AO107" s="1">
        <f>Civil!N107</f>
        <v>387881.4132</v>
      </c>
      <c r="AP107" s="1"/>
      <c r="AQ107" s="1">
        <f>Civil!P107</f>
        <v>-989.2822927264255</v>
      </c>
      <c r="AR107" s="1"/>
      <c r="AS107" s="1">
        <f>Civil!R107</f>
        <v>386892.13090727356</v>
      </c>
      <c r="AU107" s="1"/>
      <c r="AV107" s="1">
        <f>Waitangi!N107</f>
        <v>942927.9033877891</v>
      </c>
      <c r="AW107" s="1"/>
      <c r="AX107" s="1">
        <f>Waitangi!P107</f>
        <v>0</v>
      </c>
      <c r="AY107" s="1"/>
      <c r="AZ107" s="1">
        <f t="shared" si="12"/>
        <v>942927.9033877891</v>
      </c>
      <c r="BB107" s="1"/>
      <c r="BC107" s="1">
        <f>'Duty Lawyer'!N107</f>
        <v>846431.8717388269</v>
      </c>
      <c r="BE107" s="1"/>
      <c r="BF107" s="1">
        <f>PDLA!N107</f>
        <v>30925.737776141403</v>
      </c>
    </row>
    <row r="108" spans="18:58" ht="14.25">
      <c r="R108" s="11">
        <v>42430</v>
      </c>
      <c r="S108" s="1"/>
      <c r="T108" s="1">
        <f t="shared" si="10"/>
        <v>11371212.134458946</v>
      </c>
      <c r="U108" s="1"/>
      <c r="V108" s="1">
        <f t="shared" si="11"/>
        <v>51439.52776463596</v>
      </c>
      <c r="W108" s="1"/>
      <c r="X108" s="1">
        <f t="shared" si="9"/>
        <v>11422651.662223581</v>
      </c>
      <c r="Z108" s="1"/>
      <c r="AA108" s="1">
        <f>Criminal!N108</f>
        <v>4852801.6366</v>
      </c>
      <c r="AB108" s="1"/>
      <c r="AC108" s="1">
        <f>Criminal!P108</f>
        <v>55061.66613229954</v>
      </c>
      <c r="AD108" s="1"/>
      <c r="AE108" s="1">
        <f>Criminal!R108</f>
        <v>4907863.302732299</v>
      </c>
      <c r="AG108" s="1"/>
      <c r="AH108" s="1">
        <f>Family!N108</f>
        <v>3967472.088</v>
      </c>
      <c r="AI108" s="1"/>
      <c r="AJ108" s="1">
        <f>Family!P108</f>
        <v>-2632.8560749371536</v>
      </c>
      <c r="AK108" s="1"/>
      <c r="AL108" s="1">
        <f>Family!R108</f>
        <v>3964839.231925063</v>
      </c>
      <c r="AN108" s="1"/>
      <c r="AO108" s="1">
        <f>Civil!N108</f>
        <v>443806.6772</v>
      </c>
      <c r="AP108" s="1"/>
      <c r="AQ108" s="1">
        <f>Civil!P108</f>
        <v>-989.2822927264255</v>
      </c>
      <c r="AR108" s="1"/>
      <c r="AS108" s="1">
        <f>Civil!R108</f>
        <v>442817.3949072735</v>
      </c>
      <c r="AU108" s="1"/>
      <c r="AV108" s="1">
        <f>Waitangi!N108</f>
        <v>1235022.354282353</v>
      </c>
      <c r="AW108" s="1"/>
      <c r="AX108" s="1">
        <f>Waitangi!P108</f>
        <v>0</v>
      </c>
      <c r="AY108" s="1"/>
      <c r="AZ108" s="1">
        <f t="shared" si="12"/>
        <v>1235022.354282353</v>
      </c>
      <c r="BB108" s="1"/>
      <c r="BC108" s="1">
        <f>'Duty Lawyer'!N108</f>
        <v>842556.825711347</v>
      </c>
      <c r="BE108" s="1"/>
      <c r="BF108" s="1">
        <f>PDLA!N108</f>
        <v>29552.552665245512</v>
      </c>
    </row>
    <row r="109" spans="18:58" ht="14.25">
      <c r="R109" s="11">
        <v>42461</v>
      </c>
      <c r="S109" s="1"/>
      <c r="T109" s="1">
        <f t="shared" si="10"/>
        <v>11282574.053554764</v>
      </c>
      <c r="U109" s="1"/>
      <c r="V109" s="1">
        <f t="shared" si="11"/>
        <v>51439.52776463596</v>
      </c>
      <c r="W109" s="1"/>
      <c r="X109" s="1">
        <f t="shared" si="9"/>
        <v>11334013.5813194</v>
      </c>
      <c r="Z109" s="1"/>
      <c r="AA109" s="1">
        <f>Criminal!N109</f>
        <v>5045104.3878</v>
      </c>
      <c r="AB109" s="1"/>
      <c r="AC109" s="1">
        <f>Criminal!P109</f>
        <v>55061.66613229954</v>
      </c>
      <c r="AD109" s="1"/>
      <c r="AE109" s="1">
        <f>Criminal!R109</f>
        <v>5100166.053932299</v>
      </c>
      <c r="AG109" s="1"/>
      <c r="AH109" s="1">
        <f>Family!N109</f>
        <v>3861609.5693</v>
      </c>
      <c r="AI109" s="1"/>
      <c r="AJ109" s="1">
        <f>Family!P109</f>
        <v>-2632.8560749371536</v>
      </c>
      <c r="AK109" s="1"/>
      <c r="AL109" s="1">
        <f>Family!R109</f>
        <v>3858976.713225063</v>
      </c>
      <c r="AN109" s="1"/>
      <c r="AO109" s="1">
        <f>Civil!N109</f>
        <v>437692.0737</v>
      </c>
      <c r="AP109" s="1"/>
      <c r="AQ109" s="1">
        <f>Civil!P109</f>
        <v>-989.2822927264255</v>
      </c>
      <c r="AR109" s="1"/>
      <c r="AS109" s="1">
        <f>Civil!R109</f>
        <v>436702.79140727356</v>
      </c>
      <c r="AU109" s="1"/>
      <c r="AV109" s="1">
        <f>Waitangi!N109</f>
        <v>1124845.9052578255</v>
      </c>
      <c r="AW109" s="1"/>
      <c r="AX109" s="1">
        <f>Waitangi!P109</f>
        <v>0</v>
      </c>
      <c r="AY109" s="1"/>
      <c r="AZ109" s="1">
        <f t="shared" si="12"/>
        <v>1124845.9052578255</v>
      </c>
      <c r="BB109" s="1"/>
      <c r="BC109" s="1">
        <f>'Duty Lawyer'!N109</f>
        <v>784224.9364412453</v>
      </c>
      <c r="BE109" s="1"/>
      <c r="BF109" s="1">
        <f>PDLA!N109</f>
        <v>29097.181055694873</v>
      </c>
    </row>
    <row r="110" spans="18:58" ht="14.25">
      <c r="R110" s="11">
        <v>42491</v>
      </c>
      <c r="S110" s="1"/>
      <c r="T110" s="1">
        <f t="shared" si="10"/>
        <v>11808850.91866145</v>
      </c>
      <c r="U110" s="1"/>
      <c r="V110" s="1">
        <f t="shared" si="11"/>
        <v>51439.52776463596</v>
      </c>
      <c r="W110" s="1"/>
      <c r="X110" s="1">
        <f t="shared" si="9"/>
        <v>11860290.446426084</v>
      </c>
      <c r="Z110" s="1"/>
      <c r="AA110" s="1">
        <f>Criminal!N110</f>
        <v>5253591.1187</v>
      </c>
      <c r="AB110" s="1"/>
      <c r="AC110" s="1">
        <f>Criminal!P110</f>
        <v>55061.66613229954</v>
      </c>
      <c r="AD110" s="1"/>
      <c r="AE110" s="1">
        <f>Criminal!R110</f>
        <v>5308652.7848323</v>
      </c>
      <c r="AG110" s="1"/>
      <c r="AH110" s="1">
        <f>Family!N110</f>
        <v>4036460.889</v>
      </c>
      <c r="AI110" s="1"/>
      <c r="AJ110" s="1">
        <f>Family!P110</f>
        <v>-2632.8560749371536</v>
      </c>
      <c r="AK110" s="1"/>
      <c r="AL110" s="1">
        <f>Family!R110</f>
        <v>4033828.032925063</v>
      </c>
      <c r="AN110" s="1"/>
      <c r="AO110" s="1">
        <f>Civil!N110</f>
        <v>406720.5914</v>
      </c>
      <c r="AP110" s="1"/>
      <c r="AQ110" s="1">
        <f>Civil!P110</f>
        <v>-989.2822927264255</v>
      </c>
      <c r="AR110" s="1"/>
      <c r="AS110" s="1">
        <f>Civil!R110</f>
        <v>405731.3091072735</v>
      </c>
      <c r="AU110" s="1"/>
      <c r="AV110" s="1">
        <f>Waitangi!N110</f>
        <v>1142916.4799952803</v>
      </c>
      <c r="AW110" s="1"/>
      <c r="AX110" s="1">
        <f>Waitangi!P110</f>
        <v>0</v>
      </c>
      <c r="AY110" s="1"/>
      <c r="AZ110" s="1">
        <f t="shared" si="12"/>
        <v>1142916.4799952803</v>
      </c>
      <c r="BB110" s="1"/>
      <c r="BC110" s="1">
        <f>'Duty Lawyer'!N110</f>
        <v>938584.0649092154</v>
      </c>
      <c r="BE110" s="1"/>
      <c r="BF110" s="1">
        <f>PDLA!N110</f>
        <v>30577.774656952606</v>
      </c>
    </row>
    <row r="111" spans="18:58" ht="14.25">
      <c r="R111" s="11">
        <v>42522</v>
      </c>
      <c r="S111" s="1"/>
      <c r="T111" s="1">
        <f t="shared" si="10"/>
        <v>11503329.140057512</v>
      </c>
      <c r="U111" s="1"/>
      <c r="V111" s="1">
        <f t="shared" si="11"/>
        <v>51439.52776463596</v>
      </c>
      <c r="W111" s="1"/>
      <c r="X111" s="1">
        <f t="shared" si="9"/>
        <v>11554768.667822147</v>
      </c>
      <c r="Z111" s="1"/>
      <c r="AA111" s="1">
        <f>Criminal!N111</f>
        <v>5184565.0309</v>
      </c>
      <c r="AB111" s="1"/>
      <c r="AC111" s="1">
        <f>Criminal!P111</f>
        <v>55061.66613229954</v>
      </c>
      <c r="AD111" s="1"/>
      <c r="AE111" s="1">
        <f>Criminal!R111</f>
        <v>5239626.697032299</v>
      </c>
      <c r="AG111" s="1"/>
      <c r="AH111" s="1">
        <f>Family!N111</f>
        <v>3679554.8531</v>
      </c>
      <c r="AI111" s="1"/>
      <c r="AJ111" s="1">
        <f>Family!P111</f>
        <v>-2632.8560749371536</v>
      </c>
      <c r="AK111" s="1"/>
      <c r="AL111" s="1">
        <f>Family!R111</f>
        <v>3676921.997025063</v>
      </c>
      <c r="AN111" s="1"/>
      <c r="AO111" s="1">
        <f>Civil!N111</f>
        <v>522529.2472</v>
      </c>
      <c r="AP111" s="1"/>
      <c r="AQ111" s="1">
        <f>Civil!P111</f>
        <v>-989.2822927264255</v>
      </c>
      <c r="AR111" s="1"/>
      <c r="AS111" s="1">
        <f>Civil!R111</f>
        <v>521539.96490727353</v>
      </c>
      <c r="AU111" s="1"/>
      <c r="AV111" s="1">
        <f>Waitangi!N111</f>
        <v>1157044.7058666574</v>
      </c>
      <c r="AW111" s="1"/>
      <c r="AX111" s="1">
        <f>Waitangi!P111</f>
        <v>0</v>
      </c>
      <c r="AY111" s="1"/>
      <c r="AZ111" s="1">
        <f t="shared" si="12"/>
        <v>1157044.7058666574</v>
      </c>
      <c r="BB111" s="1"/>
      <c r="BC111" s="1">
        <f>'Duty Lawyer'!N111</f>
        <v>920126.4649337782</v>
      </c>
      <c r="BE111" s="1"/>
      <c r="BF111" s="1">
        <f>PDLA!N111</f>
        <v>39508.83805707894</v>
      </c>
    </row>
    <row r="112" spans="18:58" ht="14.25">
      <c r="R112" s="11">
        <v>42552</v>
      </c>
      <c r="S112" s="1"/>
      <c r="T112" s="1">
        <f t="shared" si="10"/>
        <v>12601708.599168</v>
      </c>
      <c r="U112" s="1"/>
      <c r="V112" s="1">
        <f t="shared" si="11"/>
        <v>85075.04727217268</v>
      </c>
      <c r="W112" s="1"/>
      <c r="X112" s="1">
        <f t="shared" si="9"/>
        <v>12686783.646440173</v>
      </c>
      <c r="Z112" s="1"/>
      <c r="AA112" s="1">
        <f>Criminal!N112</f>
        <v>6055843.484433333</v>
      </c>
      <c r="AB112" s="1"/>
      <c r="AC112" s="1">
        <f>Criminal!P112</f>
        <v>85268.32472016865</v>
      </c>
      <c r="AD112" s="1"/>
      <c r="AE112" s="1">
        <f>Criminal!R112</f>
        <v>6141111.809153502</v>
      </c>
      <c r="AG112" s="1"/>
      <c r="AH112" s="1">
        <f>Family!N112</f>
        <v>4281941.1509</v>
      </c>
      <c r="AI112" s="1"/>
      <c r="AJ112" s="1">
        <f>Family!P112</f>
        <v>1475.0907896741992</v>
      </c>
      <c r="AK112" s="1"/>
      <c r="AL112" s="1">
        <f>Family!R112</f>
        <v>4283416.241689674</v>
      </c>
      <c r="AN112" s="1"/>
      <c r="AO112" s="1">
        <f>Civil!N112</f>
        <v>549491.8263</v>
      </c>
      <c r="AP112" s="1"/>
      <c r="AQ112" s="1">
        <f>Civil!P112</f>
        <v>-1668.368237670157</v>
      </c>
      <c r="AR112" s="1"/>
      <c r="AS112" s="1">
        <f>Civil!R112</f>
        <v>547823.4580623298</v>
      </c>
      <c r="AU112" s="1"/>
      <c r="AV112" s="1">
        <f>Waitangi!N112</f>
        <v>871364.6276715468</v>
      </c>
      <c r="AW112" s="1"/>
      <c r="AX112" s="1">
        <f>Waitangi!P112</f>
        <v>0</v>
      </c>
      <c r="AY112" s="1"/>
      <c r="AZ112" s="1">
        <f t="shared" si="12"/>
        <v>871364.6276715468</v>
      </c>
      <c r="BB112" s="1"/>
      <c r="BC112" s="1">
        <f>'Duty Lawyer'!N112</f>
        <v>815527.1685086729</v>
      </c>
      <c r="BE112" s="1"/>
      <c r="BF112" s="1">
        <f>PDLA!N112</f>
        <v>27540.341354445656</v>
      </c>
    </row>
    <row r="113" spans="18:58" ht="14.25">
      <c r="R113" s="11">
        <v>42583</v>
      </c>
      <c r="S113" s="1"/>
      <c r="T113" s="1">
        <f t="shared" si="10"/>
        <v>11035141.714416396</v>
      </c>
      <c r="U113" s="1"/>
      <c r="V113" s="1">
        <f t="shared" si="11"/>
        <v>85075.04727217268</v>
      </c>
      <c r="W113" s="1"/>
      <c r="X113" s="1">
        <f t="shared" si="9"/>
        <v>11120216.761688568</v>
      </c>
      <c r="Z113" s="1"/>
      <c r="AA113" s="1">
        <f>Criminal!N113</f>
        <v>4851585.051733333</v>
      </c>
      <c r="AB113" s="1"/>
      <c r="AC113" s="1">
        <f>Criminal!P113</f>
        <v>85268.32472016865</v>
      </c>
      <c r="AD113" s="1"/>
      <c r="AE113" s="1">
        <f>Criminal!R113</f>
        <v>4936853.376453501</v>
      </c>
      <c r="AG113" s="1"/>
      <c r="AH113" s="1">
        <f>Family!N113</f>
        <v>3595075.1372</v>
      </c>
      <c r="AI113" s="1"/>
      <c r="AJ113" s="1">
        <f>Family!P113</f>
        <v>1475.0907896741992</v>
      </c>
      <c r="AK113" s="1"/>
      <c r="AL113" s="1">
        <f>Family!R113</f>
        <v>3596550.2279896745</v>
      </c>
      <c r="AN113" s="1"/>
      <c r="AO113" s="1">
        <f>Civil!N113</f>
        <v>544569.1904</v>
      </c>
      <c r="AP113" s="1"/>
      <c r="AQ113" s="1">
        <f>Civil!P113</f>
        <v>-1668.368237670157</v>
      </c>
      <c r="AR113" s="1"/>
      <c r="AS113" s="1">
        <f>Civil!R113</f>
        <v>542900.8221623298</v>
      </c>
      <c r="AU113" s="1"/>
      <c r="AV113" s="1">
        <f>Waitangi!N113</f>
        <v>1103609.9987590641</v>
      </c>
      <c r="AW113" s="1"/>
      <c r="AX113" s="1">
        <f>Waitangi!P113</f>
        <v>0</v>
      </c>
      <c r="AY113" s="1"/>
      <c r="AZ113" s="1">
        <f t="shared" si="12"/>
        <v>1103609.9987590641</v>
      </c>
      <c r="BB113" s="1"/>
      <c r="BC113" s="1">
        <f>'Duty Lawyer'!N113</f>
        <v>905547.376361622</v>
      </c>
      <c r="BE113" s="1"/>
      <c r="BF113" s="1">
        <f>PDLA!N113</f>
        <v>34754.95996237616</v>
      </c>
    </row>
    <row r="114" spans="18:58" ht="14.25">
      <c r="R114" s="11">
        <v>42614</v>
      </c>
      <c r="S114" s="1"/>
      <c r="T114" s="1">
        <f t="shared" si="10"/>
        <v>12043479.896782143</v>
      </c>
      <c r="U114" s="1"/>
      <c r="V114" s="1">
        <f t="shared" si="11"/>
        <v>85075.04727217268</v>
      </c>
      <c r="W114" s="1"/>
      <c r="X114" s="1">
        <f t="shared" si="9"/>
        <v>12128554.944054315</v>
      </c>
      <c r="Z114" s="1"/>
      <c r="AA114" s="1">
        <f>Criminal!N114</f>
        <v>5325941.089333333</v>
      </c>
      <c r="AB114" s="1"/>
      <c r="AC114" s="1">
        <f>Criminal!P114</f>
        <v>85268.32472016865</v>
      </c>
      <c r="AD114" s="1"/>
      <c r="AE114" s="1">
        <f>Criminal!R114</f>
        <v>5411209.414053502</v>
      </c>
      <c r="AG114" s="1"/>
      <c r="AH114" s="1">
        <f>Family!N114</f>
        <v>4187168.6124</v>
      </c>
      <c r="AI114" s="1"/>
      <c r="AJ114" s="1">
        <f>Family!P114</f>
        <v>1475.0907896741992</v>
      </c>
      <c r="AK114" s="1"/>
      <c r="AL114" s="1">
        <f>Family!R114</f>
        <v>4188643.7031896743</v>
      </c>
      <c r="AN114" s="1"/>
      <c r="AO114" s="1">
        <f>Civil!N114</f>
        <v>533824.2335</v>
      </c>
      <c r="AP114" s="1"/>
      <c r="AQ114" s="1">
        <f>Civil!P114</f>
        <v>-1668.368237670157</v>
      </c>
      <c r="AR114" s="1"/>
      <c r="AS114" s="1">
        <f>Civil!R114</f>
        <v>532155.8652623298</v>
      </c>
      <c r="AU114" s="1"/>
      <c r="AV114" s="1">
        <f>Waitangi!N114</f>
        <v>1113356.7839131844</v>
      </c>
      <c r="AW114" s="1"/>
      <c r="AX114" s="1">
        <f>Waitangi!P114</f>
        <v>0</v>
      </c>
      <c r="AY114" s="1"/>
      <c r="AZ114" s="1">
        <f t="shared" si="12"/>
        <v>1113356.7839131844</v>
      </c>
      <c r="BB114" s="1"/>
      <c r="BC114" s="1">
        <f>'Duty Lawyer'!N114</f>
        <v>844774.0370629437</v>
      </c>
      <c r="BE114" s="1"/>
      <c r="BF114" s="1">
        <f>PDLA!N114</f>
        <v>38415.14057268338</v>
      </c>
    </row>
    <row r="115" spans="18:58" ht="14.25">
      <c r="R115" s="11">
        <v>42644</v>
      </c>
      <c r="S115" s="1"/>
      <c r="T115" s="1">
        <f t="shared" si="10"/>
        <v>12156901.331242613</v>
      </c>
      <c r="U115" s="1"/>
      <c r="V115" s="1">
        <f t="shared" si="11"/>
        <v>85075.04727217268</v>
      </c>
      <c r="W115" s="1"/>
      <c r="X115" s="1">
        <f t="shared" si="9"/>
        <v>12241976.378514785</v>
      </c>
      <c r="Z115" s="1"/>
      <c r="AA115" s="1">
        <f>Criminal!N115</f>
        <v>5705331.024633333</v>
      </c>
      <c r="AB115" s="1"/>
      <c r="AC115" s="1">
        <f>Criminal!P115</f>
        <v>85268.32472016865</v>
      </c>
      <c r="AD115" s="1"/>
      <c r="AE115" s="1">
        <f>Criminal!R115</f>
        <v>5790599.349353502</v>
      </c>
      <c r="AG115" s="1"/>
      <c r="AH115" s="1">
        <f>Family!N115</f>
        <v>3762926.6013</v>
      </c>
      <c r="AI115" s="1"/>
      <c r="AJ115" s="1">
        <f>Family!P115</f>
        <v>1475.0907896741992</v>
      </c>
      <c r="AK115" s="1"/>
      <c r="AL115" s="1">
        <f>Family!R115</f>
        <v>3764401.6920896745</v>
      </c>
      <c r="AN115" s="1"/>
      <c r="AO115" s="1">
        <f>Civil!N115</f>
        <v>546781.0672</v>
      </c>
      <c r="AP115" s="1"/>
      <c r="AQ115" s="1">
        <f>Civil!P115</f>
        <v>-1668.368237670157</v>
      </c>
      <c r="AR115" s="1"/>
      <c r="AS115" s="1">
        <f>Civil!R115</f>
        <v>545112.6989623299</v>
      </c>
      <c r="AU115" s="1"/>
      <c r="AV115" s="1">
        <f>Waitangi!N115</f>
        <v>1212684.6888207528</v>
      </c>
      <c r="AW115" s="1"/>
      <c r="AX115" s="1">
        <f>Waitangi!P115</f>
        <v>0</v>
      </c>
      <c r="AY115" s="1"/>
      <c r="AZ115" s="1">
        <f t="shared" si="12"/>
        <v>1212684.6888207528</v>
      </c>
      <c r="BB115" s="1"/>
      <c r="BC115" s="1">
        <f>'Duty Lawyer'!N115</f>
        <v>892697.9130859713</v>
      </c>
      <c r="BE115" s="1"/>
      <c r="BF115" s="1">
        <f>PDLA!N115</f>
        <v>36480.036202554824</v>
      </c>
    </row>
    <row r="116" spans="18:58" ht="14.25">
      <c r="R116" s="11">
        <v>42675</v>
      </c>
      <c r="S116" s="1"/>
      <c r="T116" s="1">
        <f t="shared" si="10"/>
        <v>11584391.788116137</v>
      </c>
      <c r="U116" s="1"/>
      <c r="V116" s="1">
        <f t="shared" si="11"/>
        <v>85075.04727217268</v>
      </c>
      <c r="W116" s="1"/>
      <c r="X116" s="1">
        <f t="shared" si="9"/>
        <v>11669466.835388308</v>
      </c>
      <c r="Z116" s="1"/>
      <c r="AA116" s="1">
        <f>Criminal!N116</f>
        <v>5408125.420833333</v>
      </c>
      <c r="AB116" s="1"/>
      <c r="AC116" s="1">
        <f>Criminal!P116</f>
        <v>85268.32472016865</v>
      </c>
      <c r="AD116" s="1"/>
      <c r="AE116" s="1">
        <f>Criminal!R116</f>
        <v>5493393.745553502</v>
      </c>
      <c r="AG116" s="1"/>
      <c r="AH116" s="1">
        <f>Family!N116</f>
        <v>3584417.3767999997</v>
      </c>
      <c r="AI116" s="1"/>
      <c r="AJ116" s="1">
        <f>Family!P116</f>
        <v>1475.0907896741992</v>
      </c>
      <c r="AK116" s="1"/>
      <c r="AL116" s="1">
        <f>Family!R116</f>
        <v>3585892.467589674</v>
      </c>
      <c r="AN116" s="1"/>
      <c r="AO116" s="1">
        <f>Civil!N116</f>
        <v>406338.555</v>
      </c>
      <c r="AP116" s="1"/>
      <c r="AQ116" s="1">
        <f>Civil!P116</f>
        <v>-1668.368237670157</v>
      </c>
      <c r="AR116" s="1"/>
      <c r="AS116" s="1">
        <f>Civil!R116</f>
        <v>404670.18676232983</v>
      </c>
      <c r="AU116" s="1"/>
      <c r="AV116" s="1">
        <f>Waitangi!N116</f>
        <v>1286852.1676899458</v>
      </c>
      <c r="AW116" s="1"/>
      <c r="AX116" s="1">
        <f>Waitangi!P116</f>
        <v>0</v>
      </c>
      <c r="AY116" s="1"/>
      <c r="AZ116" s="1">
        <f t="shared" si="12"/>
        <v>1286852.1676899458</v>
      </c>
      <c r="BB116" s="1"/>
      <c r="BC116" s="1">
        <f>'Duty Lawyer'!N116</f>
        <v>866915.9143521602</v>
      </c>
      <c r="BE116" s="1"/>
      <c r="BF116" s="1">
        <f>PDLA!N116</f>
        <v>31742.35344069777</v>
      </c>
    </row>
    <row r="117" spans="18:58" ht="14.25">
      <c r="R117" s="11">
        <v>42705</v>
      </c>
      <c r="S117" s="1"/>
      <c r="T117" s="1">
        <f t="shared" si="10"/>
        <v>11871544.993325118</v>
      </c>
      <c r="U117" s="1"/>
      <c r="V117" s="1">
        <f t="shared" si="11"/>
        <v>85075.04727217268</v>
      </c>
      <c r="W117" s="1"/>
      <c r="X117" s="1">
        <f t="shared" si="9"/>
        <v>11956620.04059729</v>
      </c>
      <c r="Z117" s="1"/>
      <c r="AA117" s="1">
        <f>Criminal!N117</f>
        <v>5684833.563833333</v>
      </c>
      <c r="AB117" s="1"/>
      <c r="AC117" s="1">
        <f>Criminal!P117</f>
        <v>85268.32472016865</v>
      </c>
      <c r="AD117" s="1"/>
      <c r="AE117" s="1">
        <f>Criminal!R117</f>
        <v>5770101.888553501</v>
      </c>
      <c r="AG117" s="1"/>
      <c r="AH117" s="1">
        <f>Family!N117</f>
        <v>3455231.4559</v>
      </c>
      <c r="AI117" s="1"/>
      <c r="AJ117" s="1">
        <f>Family!P117</f>
        <v>1475.0907896741992</v>
      </c>
      <c r="AK117" s="1"/>
      <c r="AL117" s="1">
        <f>Family!R117</f>
        <v>3456706.5466896743</v>
      </c>
      <c r="AN117" s="1"/>
      <c r="AO117" s="1">
        <f>Civil!N117</f>
        <v>463052.4009</v>
      </c>
      <c r="AP117" s="1"/>
      <c r="AQ117" s="1">
        <f>Civil!P117</f>
        <v>-1668.368237670157</v>
      </c>
      <c r="AR117" s="1"/>
      <c r="AS117" s="1">
        <f>Civil!R117</f>
        <v>461384.03266232985</v>
      </c>
      <c r="AU117" s="1"/>
      <c r="AV117" s="1">
        <f>Waitangi!N117</f>
        <v>1394302.593372807</v>
      </c>
      <c r="AW117" s="1"/>
      <c r="AX117" s="1">
        <f>Waitangi!P117</f>
        <v>0</v>
      </c>
      <c r="AY117" s="1"/>
      <c r="AZ117" s="1">
        <f t="shared" si="12"/>
        <v>1394302.593372807</v>
      </c>
      <c r="BB117" s="1"/>
      <c r="BC117" s="1">
        <f>'Duty Lawyer'!N117</f>
        <v>833431.3928004846</v>
      </c>
      <c r="BE117" s="1"/>
      <c r="BF117" s="1">
        <f>PDLA!N117</f>
        <v>40693.586518494696</v>
      </c>
    </row>
    <row r="118" spans="18:58" ht="14.25">
      <c r="R118" s="11">
        <v>42736</v>
      </c>
      <c r="S118" s="1"/>
      <c r="T118" s="1">
        <f t="shared" si="10"/>
        <v>7758905.842709692</v>
      </c>
      <c r="U118" s="1"/>
      <c r="V118" s="1">
        <f t="shared" si="11"/>
        <v>85075.04727217268</v>
      </c>
      <c r="W118" s="1"/>
      <c r="X118" s="1">
        <f t="shared" si="9"/>
        <v>7843980.889981865</v>
      </c>
      <c r="Z118" s="1"/>
      <c r="AA118" s="1">
        <f>Criminal!N118</f>
        <v>3181016.9650333333</v>
      </c>
      <c r="AB118" s="1"/>
      <c r="AC118" s="1">
        <f>Criminal!P118</f>
        <v>85268.32472016865</v>
      </c>
      <c r="AD118" s="1"/>
      <c r="AE118" s="1">
        <f>Criminal!R118</f>
        <v>3266285.289753502</v>
      </c>
      <c r="AG118" s="1"/>
      <c r="AH118" s="1">
        <f>Family!N118</f>
        <v>2772319.5269</v>
      </c>
      <c r="AI118" s="1"/>
      <c r="AJ118" s="1">
        <f>Family!P118</f>
        <v>1475.0907896741992</v>
      </c>
      <c r="AK118" s="1"/>
      <c r="AL118" s="1">
        <f>Family!R118</f>
        <v>2773794.6176896743</v>
      </c>
      <c r="AN118" s="1"/>
      <c r="AO118" s="1">
        <f>Civil!N118</f>
        <v>276731.3029</v>
      </c>
      <c r="AP118" s="1"/>
      <c r="AQ118" s="1">
        <f>Civil!P118</f>
        <v>-1668.368237670157</v>
      </c>
      <c r="AR118" s="1"/>
      <c r="AS118" s="1">
        <f>Civil!R118</f>
        <v>275062.93466232985</v>
      </c>
      <c r="AU118" s="1"/>
      <c r="AV118" s="1">
        <f>Waitangi!N118</f>
        <v>757442.8686530159</v>
      </c>
      <c r="AW118" s="1"/>
      <c r="AX118" s="1">
        <f>Waitangi!P118</f>
        <v>0</v>
      </c>
      <c r="AY118" s="1"/>
      <c r="AZ118" s="1">
        <f t="shared" si="12"/>
        <v>757442.8686530159</v>
      </c>
      <c r="BB118" s="1"/>
      <c r="BC118" s="1">
        <f>'Duty Lawyer'!N118</f>
        <v>742269.1469433528</v>
      </c>
      <c r="BE118" s="1"/>
      <c r="BF118" s="1">
        <f>PDLA!N118</f>
        <v>29126.032279990868</v>
      </c>
    </row>
    <row r="119" spans="18:58" ht="14.25">
      <c r="R119" s="11">
        <v>42767</v>
      </c>
      <c r="S119" s="1"/>
      <c r="T119" s="1">
        <f t="shared" si="10"/>
        <v>9503287.45827947</v>
      </c>
      <c r="U119" s="1"/>
      <c r="V119" s="1">
        <f t="shared" si="11"/>
        <v>85075.04727217268</v>
      </c>
      <c r="W119" s="1"/>
      <c r="X119" s="1">
        <f t="shared" si="9"/>
        <v>9588362.505551642</v>
      </c>
      <c r="Z119" s="1"/>
      <c r="AA119" s="1">
        <f>Criminal!N119</f>
        <v>4216755.689633333</v>
      </c>
      <c r="AB119" s="1"/>
      <c r="AC119" s="1">
        <f>Criminal!P119</f>
        <v>85268.32472016865</v>
      </c>
      <c r="AD119" s="1"/>
      <c r="AE119" s="1">
        <f>Criminal!R119</f>
        <v>4302024.014353502</v>
      </c>
      <c r="AG119" s="1"/>
      <c r="AH119" s="1">
        <f>Family!N119</f>
        <v>3243749.211</v>
      </c>
      <c r="AI119" s="1"/>
      <c r="AJ119" s="1">
        <f>Family!P119</f>
        <v>1475.0907896741992</v>
      </c>
      <c r="AK119" s="1"/>
      <c r="AL119" s="1">
        <f>Family!R119</f>
        <v>3245224.3017896744</v>
      </c>
      <c r="AN119" s="1"/>
      <c r="AO119" s="1">
        <f>Civil!N119</f>
        <v>364837.2418</v>
      </c>
      <c r="AP119" s="1"/>
      <c r="AQ119" s="1">
        <f>Civil!P119</f>
        <v>-1668.368237670157</v>
      </c>
      <c r="AR119" s="1"/>
      <c r="AS119" s="1">
        <f>Civil!R119</f>
        <v>363168.87356232986</v>
      </c>
      <c r="AU119" s="1"/>
      <c r="AV119" s="1">
        <f>Waitangi!N119</f>
        <v>786320.8019675576</v>
      </c>
      <c r="AW119" s="1"/>
      <c r="AX119" s="1">
        <f>Waitangi!P119</f>
        <v>0</v>
      </c>
      <c r="AY119" s="1"/>
      <c r="AZ119" s="1">
        <f t="shared" si="12"/>
        <v>786320.8019675576</v>
      </c>
      <c r="BB119" s="1"/>
      <c r="BC119" s="1">
        <f>'Duty Lawyer'!N119</f>
        <v>861011.703702973</v>
      </c>
      <c r="BE119" s="1"/>
      <c r="BF119" s="1">
        <f>PDLA!N119</f>
        <v>30612.81017560479</v>
      </c>
    </row>
    <row r="120" spans="18:58" ht="14.25">
      <c r="R120" s="11">
        <v>42795</v>
      </c>
      <c r="S120" s="1"/>
      <c r="T120" s="1">
        <f t="shared" si="10"/>
        <v>11491814.897096643</v>
      </c>
      <c r="U120" s="1"/>
      <c r="V120" s="1">
        <f t="shared" si="11"/>
        <v>85075.04727217268</v>
      </c>
      <c r="W120" s="1"/>
      <c r="X120" s="1">
        <f t="shared" si="9"/>
        <v>11576889.944368815</v>
      </c>
      <c r="Z120" s="1"/>
      <c r="AA120" s="1">
        <f>Criminal!N120</f>
        <v>5159718.294433333</v>
      </c>
      <c r="AB120" s="1"/>
      <c r="AC120" s="1">
        <f>Criminal!P120</f>
        <v>85268.32472016865</v>
      </c>
      <c r="AD120" s="1"/>
      <c r="AE120" s="1">
        <f>Criminal!R120</f>
        <v>5244986.6191535015</v>
      </c>
      <c r="AG120" s="1"/>
      <c r="AH120" s="1">
        <f>Family!N120</f>
        <v>3858112.7624</v>
      </c>
      <c r="AI120" s="1"/>
      <c r="AJ120" s="1">
        <f>Family!P120</f>
        <v>1475.0907896741992</v>
      </c>
      <c r="AK120" s="1"/>
      <c r="AL120" s="1">
        <f>Family!R120</f>
        <v>3859587.853189674</v>
      </c>
      <c r="AN120" s="1"/>
      <c r="AO120" s="1">
        <f>Civil!N120</f>
        <v>418371.2754</v>
      </c>
      <c r="AP120" s="1"/>
      <c r="AQ120" s="1">
        <f>Civil!P120</f>
        <v>-1668.368237670157</v>
      </c>
      <c r="AR120" s="1"/>
      <c r="AS120" s="1">
        <f>Civil!R120</f>
        <v>416702.9071623298</v>
      </c>
      <c r="AU120" s="1"/>
      <c r="AV120" s="1">
        <f>Waitangi!N120</f>
        <v>1166802.0132147148</v>
      </c>
      <c r="AW120" s="1"/>
      <c r="AX120" s="1">
        <f>Waitangi!P120</f>
        <v>0</v>
      </c>
      <c r="AY120" s="1"/>
      <c r="AZ120" s="1">
        <f t="shared" si="12"/>
        <v>1166802.0132147148</v>
      </c>
      <c r="BB120" s="1"/>
      <c r="BC120" s="1">
        <f>'Duty Lawyer'!N120</f>
        <v>858915.5664578237</v>
      </c>
      <c r="BE120" s="1"/>
      <c r="BF120" s="1">
        <f>PDLA!N120</f>
        <v>29894.985190773757</v>
      </c>
    </row>
    <row r="121" spans="18:58" ht="14.25">
      <c r="R121" s="11">
        <v>42826</v>
      </c>
      <c r="S121" s="1"/>
      <c r="T121" s="1">
        <f t="shared" si="10"/>
        <v>11164490.121732343</v>
      </c>
      <c r="U121" s="1"/>
      <c r="V121" s="1">
        <f t="shared" si="11"/>
        <v>85075.04727217268</v>
      </c>
      <c r="W121" s="1"/>
      <c r="X121" s="1">
        <f t="shared" si="9"/>
        <v>11249565.169004515</v>
      </c>
      <c r="Z121" s="1"/>
      <c r="AA121" s="1">
        <f>Criminal!N121</f>
        <v>5148357.684933333</v>
      </c>
      <c r="AB121" s="1"/>
      <c r="AC121" s="1">
        <f>Criminal!P121</f>
        <v>85268.32472016865</v>
      </c>
      <c r="AD121" s="1"/>
      <c r="AE121" s="1">
        <f>Criminal!R121</f>
        <v>5233626.009653501</v>
      </c>
      <c r="AG121" s="1"/>
      <c r="AH121" s="1">
        <f>Family!N121</f>
        <v>3739300.6798</v>
      </c>
      <c r="AI121" s="1"/>
      <c r="AJ121" s="1">
        <f>Family!P121</f>
        <v>1475.0907896741992</v>
      </c>
      <c r="AK121" s="1"/>
      <c r="AL121" s="1">
        <f>Family!R121</f>
        <v>3740775.7705896744</v>
      </c>
      <c r="AN121" s="1"/>
      <c r="AO121" s="1">
        <f>Civil!N121</f>
        <v>476183.7763</v>
      </c>
      <c r="AP121" s="1"/>
      <c r="AQ121" s="1">
        <f>Civil!P121</f>
        <v>-1668.368237670157</v>
      </c>
      <c r="AR121" s="1"/>
      <c r="AS121" s="1">
        <f>Civil!R121</f>
        <v>474515.40806232987</v>
      </c>
      <c r="AU121" s="1"/>
      <c r="AV121" s="1">
        <f>Waitangi!N121</f>
        <v>986883.7461380258</v>
      </c>
      <c r="AW121" s="1"/>
      <c r="AX121" s="1">
        <f>Waitangi!P121</f>
        <v>0</v>
      </c>
      <c r="AY121" s="1"/>
      <c r="AZ121" s="1">
        <f t="shared" si="12"/>
        <v>986883.7461380258</v>
      </c>
      <c r="BB121" s="1"/>
      <c r="BC121" s="1">
        <f>'Duty Lawyer'!N121</f>
        <v>784224.9364412453</v>
      </c>
      <c r="BE121" s="1"/>
      <c r="BF121" s="1">
        <f>PDLA!N121</f>
        <v>29539.298119740717</v>
      </c>
    </row>
    <row r="122" spans="18:58" ht="14.25">
      <c r="R122" s="11">
        <v>42856</v>
      </c>
      <c r="S122" s="1"/>
      <c r="T122" s="1">
        <f t="shared" si="10"/>
        <v>11924604.447983336</v>
      </c>
      <c r="U122" s="1"/>
      <c r="V122" s="1">
        <f t="shared" si="11"/>
        <v>85075.04727217268</v>
      </c>
      <c r="W122" s="1"/>
      <c r="X122" s="1">
        <f t="shared" si="9"/>
        <v>12009679.495255508</v>
      </c>
      <c r="Z122" s="1"/>
      <c r="AA122" s="1">
        <f>Criminal!N122</f>
        <v>5495448.228233333</v>
      </c>
      <c r="AB122" s="1"/>
      <c r="AC122" s="1">
        <f>Criminal!P122</f>
        <v>85268.32472016865</v>
      </c>
      <c r="AD122" s="1"/>
      <c r="AE122" s="1">
        <f>Criminal!R122</f>
        <v>5580716.552953501</v>
      </c>
      <c r="AG122" s="1"/>
      <c r="AH122" s="1">
        <f>Family!N122</f>
        <v>4043395.154</v>
      </c>
      <c r="AI122" s="1"/>
      <c r="AJ122" s="1">
        <f>Family!P122</f>
        <v>1475.0907896741992</v>
      </c>
      <c r="AK122" s="1"/>
      <c r="AL122" s="1">
        <f>Family!R122</f>
        <v>4044870.2447896744</v>
      </c>
      <c r="AN122" s="1"/>
      <c r="AO122" s="1">
        <f>Civil!N122</f>
        <v>395541.9475</v>
      </c>
      <c r="AP122" s="1"/>
      <c r="AQ122" s="1">
        <f>Civil!P122</f>
        <v>-1668.368237670157</v>
      </c>
      <c r="AR122" s="1"/>
      <c r="AS122" s="1">
        <f>Civil!R122</f>
        <v>393873.57926232985</v>
      </c>
      <c r="AU122" s="1"/>
      <c r="AV122" s="1">
        <f>Waitangi!N122</f>
        <v>1022243.204544459</v>
      </c>
      <c r="AW122" s="1"/>
      <c r="AX122" s="1">
        <f>Waitangi!P122</f>
        <v>0</v>
      </c>
      <c r="AY122" s="1"/>
      <c r="AZ122" s="1">
        <f t="shared" si="12"/>
        <v>1022243.204544459</v>
      </c>
      <c r="BB122" s="1"/>
      <c r="BC122" s="1">
        <f>'Duty Lawyer'!N122</f>
        <v>938584.0649092154</v>
      </c>
      <c r="BE122" s="1"/>
      <c r="BF122" s="1">
        <f>PDLA!N122</f>
        <v>29391.84879632889</v>
      </c>
    </row>
    <row r="123" spans="18:58" ht="14.25">
      <c r="R123" s="11">
        <v>42887</v>
      </c>
      <c r="S123" s="1"/>
      <c r="T123" s="1">
        <f t="shared" si="10"/>
        <v>11672804.065225633</v>
      </c>
      <c r="U123" s="1"/>
      <c r="V123" s="1">
        <f t="shared" si="11"/>
        <v>85075.04727217268</v>
      </c>
      <c r="W123" s="1"/>
      <c r="X123" s="1">
        <f t="shared" si="9"/>
        <v>11757879.112497805</v>
      </c>
      <c r="Z123" s="1"/>
      <c r="AA123" s="1">
        <f>Criminal!N123</f>
        <v>5422556.949933333</v>
      </c>
      <c r="AB123" s="1"/>
      <c r="AC123" s="1">
        <f>Criminal!P123</f>
        <v>85268.32472016865</v>
      </c>
      <c r="AD123" s="1"/>
      <c r="AE123" s="1">
        <f>Criminal!R123</f>
        <v>5507825.274653502</v>
      </c>
      <c r="AG123" s="1"/>
      <c r="AH123" s="1">
        <f>Family!N123</f>
        <v>3777617.1577</v>
      </c>
      <c r="AI123" s="1"/>
      <c r="AJ123" s="1">
        <f>Family!P123</f>
        <v>1475.0907896741992</v>
      </c>
      <c r="AK123" s="1"/>
      <c r="AL123" s="1">
        <f>Family!R123</f>
        <v>3779092.248489674</v>
      </c>
      <c r="AN123" s="1"/>
      <c r="AO123" s="1">
        <f>Civil!N123</f>
        <v>482819.04</v>
      </c>
      <c r="AP123" s="1"/>
      <c r="AQ123" s="1">
        <f>Civil!P123</f>
        <v>-1668.368237670157</v>
      </c>
      <c r="AR123" s="1"/>
      <c r="AS123" s="1">
        <f>Civil!R123</f>
        <v>481150.6717623298</v>
      </c>
      <c r="AU123" s="1"/>
      <c r="AV123" s="1">
        <f>Waitangi!N123</f>
        <v>1030826.1936025387</v>
      </c>
      <c r="AW123" s="1"/>
      <c r="AX123" s="1">
        <f>Waitangi!P123</f>
        <v>0</v>
      </c>
      <c r="AY123" s="1"/>
      <c r="AZ123" s="1">
        <f t="shared" si="12"/>
        <v>1030826.1936025387</v>
      </c>
      <c r="BB123" s="1"/>
      <c r="BC123" s="1">
        <f>'Duty Lawyer'!N123</f>
        <v>920126.4649337782</v>
      </c>
      <c r="BE123" s="1"/>
      <c r="BF123" s="1">
        <f>PDLA!N123</f>
        <v>38858.25905598171</v>
      </c>
    </row>
    <row r="124" spans="18:58" ht="14.25">
      <c r="R124" s="11">
        <v>42917</v>
      </c>
      <c r="S124" s="1"/>
      <c r="T124" s="1">
        <f t="shared" si="10"/>
        <v>12696545.23659578</v>
      </c>
      <c r="U124" s="1"/>
      <c r="V124" s="1">
        <f t="shared" si="11"/>
        <v>53505.56627992889</v>
      </c>
      <c r="W124" s="1"/>
      <c r="X124" s="1">
        <f t="shared" si="9"/>
        <v>12750050.802875709</v>
      </c>
      <c r="Z124" s="1"/>
      <c r="AA124" s="1">
        <f>Criminal!N124</f>
        <v>6197338.2804333335</v>
      </c>
      <c r="AB124" s="1"/>
      <c r="AC124" s="1">
        <f>Criminal!P124</f>
        <v>51853.78636372167</v>
      </c>
      <c r="AD124" s="1"/>
      <c r="AE124" s="1">
        <f>Criminal!R124</f>
        <v>6249192.066797055</v>
      </c>
      <c r="AG124" s="1"/>
      <c r="AH124" s="1">
        <f>Family!N124</f>
        <v>4319903.5752</v>
      </c>
      <c r="AI124" s="1"/>
      <c r="AJ124" s="1">
        <f>Family!P124</f>
        <v>-552.5473546619372</v>
      </c>
      <c r="AK124" s="1"/>
      <c r="AL124" s="1">
        <f>Family!R124</f>
        <v>4319351.027845338</v>
      </c>
      <c r="AN124" s="1"/>
      <c r="AO124" s="1">
        <f>Civil!N124</f>
        <v>568861.1907</v>
      </c>
      <c r="AP124" s="1"/>
      <c r="AQ124" s="1">
        <f>Civil!P124</f>
        <v>2204.3272708691607</v>
      </c>
      <c r="AR124" s="1"/>
      <c r="AS124" s="1">
        <f>Civil!R124</f>
        <v>571065.5179708692</v>
      </c>
      <c r="AU124" s="1"/>
      <c r="AV124" s="1">
        <f>Waitangi!N124</f>
        <v>767475.892486233</v>
      </c>
      <c r="AW124" s="1"/>
      <c r="AX124" s="1">
        <f>Waitangi!P124</f>
        <v>0</v>
      </c>
      <c r="AY124" s="1"/>
      <c r="AZ124" s="1">
        <f t="shared" si="12"/>
        <v>767475.892486233</v>
      </c>
      <c r="BB124" s="1"/>
      <c r="BC124" s="1">
        <f>'Duty Lawyer'!N124</f>
        <v>815527.1685086729</v>
      </c>
      <c r="BE124" s="1"/>
      <c r="BF124" s="1">
        <f>PDLA!N124</f>
        <v>27439.12926753894</v>
      </c>
    </row>
    <row r="125" spans="18:58" ht="14.25">
      <c r="R125" s="11">
        <v>42948</v>
      </c>
      <c r="S125" s="1"/>
      <c r="T125" s="1">
        <f t="shared" si="10"/>
        <v>10968228.442963932</v>
      </c>
      <c r="U125" s="1"/>
      <c r="V125" s="1">
        <f t="shared" si="11"/>
        <v>53505.56627992889</v>
      </c>
      <c r="W125" s="1"/>
      <c r="X125" s="1">
        <f t="shared" si="9"/>
        <v>11021734.00924386</v>
      </c>
      <c r="Z125" s="1"/>
      <c r="AA125" s="1">
        <f>Criminal!N125</f>
        <v>4984617.062033333</v>
      </c>
      <c r="AB125" s="1"/>
      <c r="AC125" s="1">
        <f>Criminal!P125</f>
        <v>51853.78636372167</v>
      </c>
      <c r="AD125" s="1"/>
      <c r="AE125" s="1">
        <f>Criminal!R125</f>
        <v>5036470.848397055</v>
      </c>
      <c r="AG125" s="1"/>
      <c r="AH125" s="1">
        <f>Family!N125</f>
        <v>3534173.8069</v>
      </c>
      <c r="AI125" s="1"/>
      <c r="AJ125" s="1">
        <f>Family!P125</f>
        <v>-552.5473546619372</v>
      </c>
      <c r="AK125" s="1"/>
      <c r="AL125" s="1">
        <f>Family!R125</f>
        <v>3533621.2595453383</v>
      </c>
      <c r="AN125" s="1"/>
      <c r="AO125" s="1">
        <f>Civil!N125</f>
        <v>587075.9984</v>
      </c>
      <c r="AP125" s="1"/>
      <c r="AQ125" s="1">
        <f>Civil!P125</f>
        <v>2204.3272708691607</v>
      </c>
      <c r="AR125" s="1"/>
      <c r="AS125" s="1">
        <f>Civil!R125</f>
        <v>589280.3256708692</v>
      </c>
      <c r="AU125" s="1"/>
      <c r="AV125" s="1">
        <f>Waitangi!N125</f>
        <v>923061.6270154812</v>
      </c>
      <c r="AW125" s="1"/>
      <c r="AX125" s="1">
        <f>Waitangi!P125</f>
        <v>0</v>
      </c>
      <c r="AY125" s="1"/>
      <c r="AZ125" s="1">
        <f t="shared" si="12"/>
        <v>923061.6270154812</v>
      </c>
      <c r="BB125" s="1"/>
      <c r="BC125" s="1">
        <f>'Duty Lawyer'!N125</f>
        <v>905547.376361622</v>
      </c>
      <c r="BE125" s="1"/>
      <c r="BF125" s="1">
        <f>PDLA!N125</f>
        <v>33752.57225349521</v>
      </c>
    </row>
    <row r="126" spans="18:58" ht="14.25">
      <c r="R126" s="11">
        <v>42979</v>
      </c>
      <c r="S126" s="1"/>
      <c r="T126" s="1">
        <f t="shared" si="10"/>
        <v>12040254.647063127</v>
      </c>
      <c r="U126" s="1"/>
      <c r="V126" s="1">
        <f t="shared" si="11"/>
        <v>53505.56627992889</v>
      </c>
      <c r="W126" s="1"/>
      <c r="X126" s="1">
        <f t="shared" si="9"/>
        <v>12093760.213343056</v>
      </c>
      <c r="Z126" s="1"/>
      <c r="AA126" s="1">
        <f>Criminal!N126</f>
        <v>5486035.739233333</v>
      </c>
      <c r="AB126" s="1"/>
      <c r="AC126" s="1">
        <f>Criminal!P126</f>
        <v>51853.78636372167</v>
      </c>
      <c r="AD126" s="1"/>
      <c r="AE126" s="1">
        <f>Criminal!R126</f>
        <v>5537889.5255970545</v>
      </c>
      <c r="AG126" s="1"/>
      <c r="AH126" s="1">
        <f>Family!N126</f>
        <v>4161622.9717</v>
      </c>
      <c r="AI126" s="1"/>
      <c r="AJ126" s="1">
        <f>Family!P126</f>
        <v>-552.5473546619372</v>
      </c>
      <c r="AK126" s="1"/>
      <c r="AL126" s="1">
        <f>Family!R126</f>
        <v>4161070.4243453383</v>
      </c>
      <c r="AN126" s="1"/>
      <c r="AO126" s="1">
        <f>Civil!N126</f>
        <v>550276.452</v>
      </c>
      <c r="AP126" s="1"/>
      <c r="AQ126" s="1">
        <f>Civil!P126</f>
        <v>2204.3272708691607</v>
      </c>
      <c r="AR126" s="1"/>
      <c r="AS126" s="1">
        <f>Civil!R126</f>
        <v>552480.7792708692</v>
      </c>
      <c r="AU126" s="1"/>
      <c r="AV126" s="1">
        <f>Waitangi!N126</f>
        <v>959951.5080749826</v>
      </c>
      <c r="AW126" s="1"/>
      <c r="AX126" s="1">
        <f>Waitangi!P126</f>
        <v>0</v>
      </c>
      <c r="AY126" s="1"/>
      <c r="AZ126" s="1">
        <f t="shared" si="12"/>
        <v>959951.5080749826</v>
      </c>
      <c r="BB126" s="1"/>
      <c r="BC126" s="1">
        <f>'Duty Lawyer'!N126</f>
        <v>844774.0370629437</v>
      </c>
      <c r="BE126" s="1"/>
      <c r="BF126" s="1">
        <f>PDLA!N126</f>
        <v>37593.93899186914</v>
      </c>
    </row>
    <row r="127" spans="18:58" ht="14.25">
      <c r="R127" s="11">
        <v>43009</v>
      </c>
      <c r="S127" s="1"/>
      <c r="T127" s="1">
        <f t="shared" si="10"/>
        <v>12218130.253115416</v>
      </c>
      <c r="U127" s="1"/>
      <c r="V127" s="1">
        <f t="shared" si="11"/>
        <v>53505.56627992889</v>
      </c>
      <c r="W127" s="1"/>
      <c r="X127" s="1">
        <f t="shared" si="9"/>
        <v>12271635.819395345</v>
      </c>
      <c r="Z127" s="1"/>
      <c r="AA127" s="1">
        <f>Criminal!N127</f>
        <v>5886108.166433333</v>
      </c>
      <c r="AB127" s="1"/>
      <c r="AC127" s="1">
        <f>Criminal!P127</f>
        <v>51853.78636372167</v>
      </c>
      <c r="AD127" s="1"/>
      <c r="AE127" s="1">
        <f>Criminal!R127</f>
        <v>5937961.952797055</v>
      </c>
      <c r="AG127" s="1"/>
      <c r="AH127" s="1">
        <f>Family!N127</f>
        <v>3790627.1009</v>
      </c>
      <c r="AI127" s="1"/>
      <c r="AJ127" s="1">
        <f>Family!P127</f>
        <v>-552.5473546619372</v>
      </c>
      <c r="AK127" s="1"/>
      <c r="AL127" s="1">
        <f>Family!R127</f>
        <v>3790074.553545338</v>
      </c>
      <c r="AN127" s="1"/>
      <c r="AO127" s="1">
        <f>Civil!N127</f>
        <v>565377.6647</v>
      </c>
      <c r="AP127" s="1"/>
      <c r="AQ127" s="1">
        <f>Civil!P127</f>
        <v>2204.3272708691607</v>
      </c>
      <c r="AR127" s="1"/>
      <c r="AS127" s="1">
        <f>Civil!R127</f>
        <v>567581.9919708691</v>
      </c>
      <c r="AU127" s="1"/>
      <c r="AV127" s="1">
        <f>Waitangi!N127</f>
        <v>1047338.3436829399</v>
      </c>
      <c r="AW127" s="1"/>
      <c r="AX127" s="1">
        <f>Waitangi!P127</f>
        <v>0</v>
      </c>
      <c r="AY127" s="1"/>
      <c r="AZ127" s="1">
        <f t="shared" si="12"/>
        <v>1047338.3436829399</v>
      </c>
      <c r="BB127" s="1"/>
      <c r="BC127" s="1">
        <f>'Duty Lawyer'!N127</f>
        <v>892697.9130859713</v>
      </c>
      <c r="BE127" s="1"/>
      <c r="BF127" s="1">
        <f>PDLA!N127</f>
        <v>35981.06431317266</v>
      </c>
    </row>
    <row r="128" spans="18:58" ht="14.25">
      <c r="R128" s="11">
        <v>43040</v>
      </c>
      <c r="S128" s="1"/>
      <c r="T128" s="1">
        <f t="shared" si="10"/>
        <v>11718219.756651305</v>
      </c>
      <c r="U128" s="1"/>
      <c r="V128" s="1">
        <f t="shared" si="11"/>
        <v>53505.56627992889</v>
      </c>
      <c r="W128" s="1"/>
      <c r="X128" s="1">
        <f t="shared" si="9"/>
        <v>11771725.322931234</v>
      </c>
      <c r="Z128" s="1"/>
      <c r="AA128" s="1">
        <f>Criminal!N128</f>
        <v>5561541.420733333</v>
      </c>
      <c r="AB128" s="1"/>
      <c r="AC128" s="1">
        <f>Criminal!P128</f>
        <v>51853.78636372167</v>
      </c>
      <c r="AD128" s="1"/>
      <c r="AE128" s="1">
        <f>Criminal!R128</f>
        <v>5613395.207097054</v>
      </c>
      <c r="AG128" s="1"/>
      <c r="AH128" s="1">
        <f>Family!N128</f>
        <v>3646893.9518999998</v>
      </c>
      <c r="AI128" s="1"/>
      <c r="AJ128" s="1">
        <f>Family!P128</f>
        <v>-552.5473546619372</v>
      </c>
      <c r="AK128" s="1"/>
      <c r="AL128" s="1">
        <f>Family!R128</f>
        <v>3646341.404545338</v>
      </c>
      <c r="AN128" s="1"/>
      <c r="AO128" s="1">
        <f>Civil!N128</f>
        <v>427920.1142</v>
      </c>
      <c r="AP128" s="1"/>
      <c r="AQ128" s="1">
        <f>Civil!P128</f>
        <v>2204.3272708691607</v>
      </c>
      <c r="AR128" s="1"/>
      <c r="AS128" s="1">
        <f>Civil!R128</f>
        <v>430124.4414708692</v>
      </c>
      <c r="AU128" s="1"/>
      <c r="AV128" s="1">
        <f>Waitangi!N128</f>
        <v>1183747.1296585975</v>
      </c>
      <c r="AW128" s="1"/>
      <c r="AX128" s="1">
        <f>Waitangi!P128</f>
        <v>0</v>
      </c>
      <c r="AY128" s="1"/>
      <c r="AZ128" s="1">
        <f t="shared" si="12"/>
        <v>1183747.1296585975</v>
      </c>
      <c r="BB128" s="1"/>
      <c r="BC128" s="1">
        <f>'Duty Lawyer'!N128</f>
        <v>866915.9143521602</v>
      </c>
      <c r="BE128" s="1"/>
      <c r="BF128" s="1">
        <f>PDLA!N128</f>
        <v>31201.225807216688</v>
      </c>
    </row>
    <row r="129" spans="18:58" ht="14.25">
      <c r="R129" s="11">
        <v>43070</v>
      </c>
      <c r="S129" s="1"/>
      <c r="T129" s="1">
        <f t="shared" si="10"/>
        <v>11873045.231412975</v>
      </c>
      <c r="U129" s="1"/>
      <c r="V129" s="1">
        <f t="shared" si="11"/>
        <v>53505.56627992889</v>
      </c>
      <c r="W129" s="1"/>
      <c r="X129" s="1">
        <f t="shared" si="9"/>
        <v>11926550.797692904</v>
      </c>
      <c r="Z129" s="1"/>
      <c r="AA129" s="1">
        <f>Criminal!N129</f>
        <v>5837069.782433333</v>
      </c>
      <c r="AB129" s="1"/>
      <c r="AC129" s="1">
        <f>Criminal!P129</f>
        <v>51853.78636372167</v>
      </c>
      <c r="AD129" s="1"/>
      <c r="AE129" s="1">
        <f>Criminal!R129</f>
        <v>5888923.568797055</v>
      </c>
      <c r="AG129" s="1"/>
      <c r="AH129" s="1">
        <f>Family!N129</f>
        <v>3414965.9952</v>
      </c>
      <c r="AI129" s="1"/>
      <c r="AJ129" s="1">
        <f>Family!P129</f>
        <v>-552.5473546619372</v>
      </c>
      <c r="AK129" s="1"/>
      <c r="AL129" s="1">
        <f>Family!R129</f>
        <v>3414413.447845338</v>
      </c>
      <c r="AN129" s="1"/>
      <c r="AO129" s="1">
        <f>Civil!N129</f>
        <v>481329.6733</v>
      </c>
      <c r="AP129" s="1"/>
      <c r="AQ129" s="1">
        <f>Civil!P129</f>
        <v>2204.3272708691607</v>
      </c>
      <c r="AR129" s="1"/>
      <c r="AS129" s="1">
        <f>Civil!R129</f>
        <v>483534.0005708692</v>
      </c>
      <c r="AU129" s="1"/>
      <c r="AV129" s="1">
        <f>Waitangi!N129</f>
        <v>1266117.4935653415</v>
      </c>
      <c r="AW129" s="1"/>
      <c r="AX129" s="1">
        <f>Waitangi!P129</f>
        <v>0</v>
      </c>
      <c r="AY129" s="1"/>
      <c r="AZ129" s="1">
        <f t="shared" si="12"/>
        <v>1266117.4935653415</v>
      </c>
      <c r="BB129" s="1"/>
      <c r="BC129" s="1">
        <f>'Duty Lawyer'!N129</f>
        <v>833431.3928004846</v>
      </c>
      <c r="BE129" s="1"/>
      <c r="BF129" s="1">
        <f>PDLA!N129</f>
        <v>40130.89411381798</v>
      </c>
    </row>
    <row r="130" spans="18:58" ht="14.25">
      <c r="R130" s="11">
        <v>43101</v>
      </c>
      <c r="S130" s="1"/>
      <c r="T130" s="1">
        <f t="shared" si="10"/>
        <v>7739444.1434056405</v>
      </c>
      <c r="U130" s="1"/>
      <c r="V130" s="1">
        <f t="shared" si="11"/>
        <v>53505.56627992889</v>
      </c>
      <c r="W130" s="1"/>
      <c r="X130" s="1">
        <f t="shared" si="9"/>
        <v>7792949.70968557</v>
      </c>
      <c r="Z130" s="1"/>
      <c r="AA130" s="1">
        <f>Criminal!N130</f>
        <v>3324440.0765333334</v>
      </c>
      <c r="AB130" s="1"/>
      <c r="AC130" s="1">
        <f>Criminal!P130</f>
        <v>51853.78636372167</v>
      </c>
      <c r="AD130" s="1"/>
      <c r="AE130" s="1">
        <f>Criminal!R130</f>
        <v>3376293.862897055</v>
      </c>
      <c r="AG130" s="1"/>
      <c r="AH130" s="1">
        <f>Family!N130</f>
        <v>2700913.3487</v>
      </c>
      <c r="AI130" s="1"/>
      <c r="AJ130" s="1">
        <f>Family!P130</f>
        <v>-552.5473546619372</v>
      </c>
      <c r="AK130" s="1"/>
      <c r="AL130" s="1">
        <f>Family!R130</f>
        <v>2700360.801345338</v>
      </c>
      <c r="AN130" s="1"/>
      <c r="AO130" s="1">
        <f>Civil!N130</f>
        <v>287910.2243</v>
      </c>
      <c r="AP130" s="1"/>
      <c r="AQ130" s="1">
        <f>Civil!P130</f>
        <v>2204.3272708691607</v>
      </c>
      <c r="AR130" s="1"/>
      <c r="AS130" s="1">
        <f>Civil!R130</f>
        <v>290114.55157086917</v>
      </c>
      <c r="AU130" s="1"/>
      <c r="AV130" s="1">
        <f>Waitangi!N130</f>
        <v>655052.2051919405</v>
      </c>
      <c r="AW130" s="1"/>
      <c r="AX130" s="1">
        <f>Waitangi!P130</f>
        <v>0</v>
      </c>
      <c r="AY130" s="1"/>
      <c r="AZ130" s="1">
        <f t="shared" si="12"/>
        <v>655052.2051919405</v>
      </c>
      <c r="BB130" s="1"/>
      <c r="BC130" s="1">
        <f>'Duty Lawyer'!N130</f>
        <v>742269.1469433528</v>
      </c>
      <c r="BE130" s="1"/>
      <c r="BF130" s="1">
        <f>PDLA!N130</f>
        <v>28859.141737014055</v>
      </c>
    </row>
    <row r="131" spans="18:58" ht="14.25">
      <c r="R131" s="11">
        <v>43132</v>
      </c>
      <c r="S131" s="1"/>
      <c r="T131" s="1">
        <f t="shared" si="10"/>
        <v>9584329.455770507</v>
      </c>
      <c r="U131" s="1"/>
      <c r="V131" s="1">
        <f t="shared" si="11"/>
        <v>53505.56627992889</v>
      </c>
      <c r="W131" s="1"/>
      <c r="X131" s="1">
        <f t="shared" si="9"/>
        <v>9637835.022050437</v>
      </c>
      <c r="Z131" s="1"/>
      <c r="AA131" s="1">
        <f>Criminal!N131</f>
        <v>4411259.969833333</v>
      </c>
      <c r="AB131" s="1"/>
      <c r="AC131" s="1">
        <f>Criminal!P131</f>
        <v>51853.78636372167</v>
      </c>
      <c r="AD131" s="1"/>
      <c r="AE131" s="1">
        <f>Criminal!R131</f>
        <v>4463113.756197055</v>
      </c>
      <c r="AG131" s="1"/>
      <c r="AH131" s="1">
        <f>Family!N131</f>
        <v>3217022.9357</v>
      </c>
      <c r="AI131" s="1"/>
      <c r="AJ131" s="1">
        <f>Family!P131</f>
        <v>-552.5473546619372</v>
      </c>
      <c r="AK131" s="1"/>
      <c r="AL131" s="1">
        <f>Family!R131</f>
        <v>3216470.388345338</v>
      </c>
      <c r="AN131" s="1"/>
      <c r="AO131" s="1">
        <f>Civil!N131</f>
        <v>376619.4654</v>
      </c>
      <c r="AP131" s="1"/>
      <c r="AQ131" s="1">
        <f>Civil!P131</f>
        <v>2204.3272708691607</v>
      </c>
      <c r="AR131" s="1"/>
      <c r="AS131" s="1">
        <f>Civil!R131</f>
        <v>378823.79267086915</v>
      </c>
      <c r="AU131" s="1"/>
      <c r="AV131" s="1">
        <f>Waitangi!N131</f>
        <v>687875.5174957385</v>
      </c>
      <c r="AW131" s="1"/>
      <c r="AX131" s="1">
        <f>Waitangi!P131</f>
        <v>0</v>
      </c>
      <c r="AY131" s="1"/>
      <c r="AZ131" s="1">
        <f t="shared" si="12"/>
        <v>687875.5174957385</v>
      </c>
      <c r="BB131" s="1"/>
      <c r="BC131" s="1">
        <f>'Duty Lawyer'!N131</f>
        <v>861011.703702973</v>
      </c>
      <c r="BE131" s="1"/>
      <c r="BF131" s="1">
        <f>PDLA!N131</f>
        <v>30539.863638462364</v>
      </c>
    </row>
    <row r="132" spans="18:58" ht="14.25">
      <c r="R132" s="11">
        <v>43160</v>
      </c>
      <c r="S132" s="1"/>
      <c r="T132" s="1">
        <f t="shared" si="10"/>
        <v>11595942.799760135</v>
      </c>
      <c r="U132" s="1"/>
      <c r="V132" s="1">
        <f t="shared" si="11"/>
        <v>53505.56627992889</v>
      </c>
      <c r="W132" s="1"/>
      <c r="X132" s="1">
        <f t="shared" si="9"/>
        <v>11649448.366040064</v>
      </c>
      <c r="Z132" s="1"/>
      <c r="AA132" s="1">
        <f>Criminal!N132</f>
        <v>5324473.816233333</v>
      </c>
      <c r="AB132" s="1"/>
      <c r="AC132" s="1">
        <f>Criminal!P132</f>
        <v>51853.78636372167</v>
      </c>
      <c r="AD132" s="1"/>
      <c r="AE132" s="1">
        <f>Criminal!R132</f>
        <v>5376327.602597055</v>
      </c>
      <c r="AG132" s="1"/>
      <c r="AH132" s="1">
        <f>Family!N132</f>
        <v>3922296.7901</v>
      </c>
      <c r="AI132" s="1"/>
      <c r="AJ132" s="1">
        <f>Family!P132</f>
        <v>-552.5473546619372</v>
      </c>
      <c r="AK132" s="1"/>
      <c r="AL132" s="1">
        <f>Family!R132</f>
        <v>3921744.242745338</v>
      </c>
      <c r="AN132" s="1"/>
      <c r="AO132" s="1">
        <f>Civil!N132</f>
        <v>431376.108</v>
      </c>
      <c r="AP132" s="1"/>
      <c r="AQ132" s="1">
        <f>Civil!P132</f>
        <v>2204.3272708691607</v>
      </c>
      <c r="AR132" s="1"/>
      <c r="AS132" s="1">
        <f>Civil!R132</f>
        <v>433580.4352708692</v>
      </c>
      <c r="AU132" s="1"/>
      <c r="AV132" s="1">
        <f>Waitangi!N132</f>
        <v>1029225.9690047132</v>
      </c>
      <c r="AW132" s="1"/>
      <c r="AX132" s="1">
        <f>Waitangi!P132</f>
        <v>0</v>
      </c>
      <c r="AY132" s="1"/>
      <c r="AZ132" s="1">
        <f t="shared" si="12"/>
        <v>1029225.9690047132</v>
      </c>
      <c r="BB132" s="1"/>
      <c r="BC132" s="1">
        <f>'Duty Lawyer'!N132</f>
        <v>858915.5664578237</v>
      </c>
      <c r="BE132" s="1"/>
      <c r="BF132" s="1">
        <f>PDLA!N132</f>
        <v>29654.5499642668</v>
      </c>
    </row>
    <row r="133" spans="18:58" ht="14.25">
      <c r="R133" s="11">
        <v>43191</v>
      </c>
      <c r="S133" s="1"/>
      <c r="T133" s="1">
        <f t="shared" si="10"/>
        <v>11276015.973335432</v>
      </c>
      <c r="U133" s="1"/>
      <c r="V133" s="1">
        <f t="shared" si="11"/>
        <v>53505.56627992889</v>
      </c>
      <c r="W133" s="1"/>
      <c r="X133" s="1">
        <f aca="true" t="shared" si="13" ref="X133:X147">T133+V133</f>
        <v>11329521.539615361</v>
      </c>
      <c r="Z133" s="1"/>
      <c r="AA133" s="1">
        <f>Criminal!N133</f>
        <v>5315776.348533333</v>
      </c>
      <c r="AB133" s="1"/>
      <c r="AC133" s="1">
        <f>Criminal!P133</f>
        <v>51853.78636372167</v>
      </c>
      <c r="AD133" s="1"/>
      <c r="AE133" s="1">
        <f>Criminal!R133</f>
        <v>5367630.134897055</v>
      </c>
      <c r="AG133" s="1"/>
      <c r="AH133" s="1">
        <f>Family!N133</f>
        <v>3810032.4632</v>
      </c>
      <c r="AI133" s="1"/>
      <c r="AJ133" s="1">
        <f>Family!P133</f>
        <v>-552.5473546619372</v>
      </c>
      <c r="AK133" s="1"/>
      <c r="AL133" s="1">
        <f>Family!R133</f>
        <v>3809479.9158453383</v>
      </c>
      <c r="AN133" s="1"/>
      <c r="AO133" s="1">
        <f>Civil!N133</f>
        <v>456503.4051</v>
      </c>
      <c r="AP133" s="1"/>
      <c r="AQ133" s="1">
        <f>Civil!P133</f>
        <v>2204.3272708691607</v>
      </c>
      <c r="AR133" s="1"/>
      <c r="AS133" s="1">
        <f>Civil!R133</f>
        <v>458707.73237086914</v>
      </c>
      <c r="AU133" s="1"/>
      <c r="AV133" s="1">
        <f>Waitangi!N133</f>
        <v>880183.9362759786</v>
      </c>
      <c r="AW133" s="1"/>
      <c r="AX133" s="1">
        <f>Waitangi!P133</f>
        <v>0</v>
      </c>
      <c r="AY133" s="1"/>
      <c r="AZ133" s="1">
        <f t="shared" si="12"/>
        <v>880183.9362759786</v>
      </c>
      <c r="BB133" s="1"/>
      <c r="BC133" s="1">
        <f>'Duty Lawyer'!N133</f>
        <v>784224.9364412453</v>
      </c>
      <c r="BE133" s="1"/>
      <c r="BF133" s="1">
        <f>PDLA!N133</f>
        <v>29294.883784874786</v>
      </c>
    </row>
    <row r="134" spans="18:58" ht="14.25">
      <c r="R134" s="11">
        <v>43221</v>
      </c>
      <c r="S134" s="1"/>
      <c r="T134" s="1">
        <f t="shared" si="10"/>
        <v>11904185.881652681</v>
      </c>
      <c r="U134" s="1"/>
      <c r="V134" s="1">
        <f t="shared" si="11"/>
        <v>53505.56627992889</v>
      </c>
      <c r="W134" s="1"/>
      <c r="X134" s="1">
        <f t="shared" si="13"/>
        <v>11957691.44793261</v>
      </c>
      <c r="Z134" s="1"/>
      <c r="AA134" s="1">
        <f>Criminal!N134</f>
        <v>5597283.740433333</v>
      </c>
      <c r="AB134" s="1"/>
      <c r="AC134" s="1">
        <f>Criminal!P134</f>
        <v>51853.78636372167</v>
      </c>
      <c r="AD134" s="1"/>
      <c r="AE134" s="1">
        <f>Criminal!R134</f>
        <v>5649137.526797055</v>
      </c>
      <c r="AG134" s="1"/>
      <c r="AH134" s="1">
        <f>Family!N134</f>
        <v>4029477.5917</v>
      </c>
      <c r="AI134" s="1"/>
      <c r="AJ134" s="1">
        <f>Family!P134</f>
        <v>-552.5473546619372</v>
      </c>
      <c r="AK134" s="1"/>
      <c r="AL134" s="1">
        <f>Family!R134</f>
        <v>4028925.0443453384</v>
      </c>
      <c r="AN134" s="1"/>
      <c r="AO134" s="1">
        <f>Civil!N134</f>
        <v>401257.4614</v>
      </c>
      <c r="AP134" s="1"/>
      <c r="AQ134" s="1">
        <f>Civil!P134</f>
        <v>2204.3272708691607</v>
      </c>
      <c r="AR134" s="1"/>
      <c r="AS134" s="1">
        <f>Civil!R134</f>
        <v>403461.78867086914</v>
      </c>
      <c r="AU134" s="1"/>
      <c r="AV134" s="1">
        <f>Waitangi!N134</f>
        <v>907889.2262267135</v>
      </c>
      <c r="AW134" s="1"/>
      <c r="AX134" s="1">
        <f>Waitangi!P134</f>
        <v>0</v>
      </c>
      <c r="AY134" s="1"/>
      <c r="AZ134" s="1">
        <f t="shared" si="12"/>
        <v>907889.2262267135</v>
      </c>
      <c r="BB134" s="1"/>
      <c r="BC134" s="1">
        <f>'Duty Lawyer'!N134</f>
        <v>938584.0649092154</v>
      </c>
      <c r="BE134" s="1"/>
      <c r="BF134" s="1">
        <f>PDLA!N134</f>
        <v>29693.79698341766</v>
      </c>
    </row>
    <row r="135" spans="18:58" ht="14.25">
      <c r="R135" s="11">
        <v>43252</v>
      </c>
      <c r="S135" s="1"/>
      <c r="T135" s="1">
        <f t="shared" si="10"/>
        <v>11609976.629929433</v>
      </c>
      <c r="U135" s="1"/>
      <c r="V135" s="1">
        <f t="shared" si="11"/>
        <v>53505.56627992889</v>
      </c>
      <c r="W135" s="1"/>
      <c r="X135" s="1">
        <f t="shared" si="13"/>
        <v>11663482.196209362</v>
      </c>
      <c r="Z135" s="1"/>
      <c r="AA135" s="1">
        <f>Criminal!N135</f>
        <v>5519175.429233333</v>
      </c>
      <c r="AB135" s="1"/>
      <c r="AC135" s="1">
        <f>Criminal!P135</f>
        <v>51853.78636372167</v>
      </c>
      <c r="AD135" s="1"/>
      <c r="AE135" s="1">
        <f>Criminal!R135</f>
        <v>5571029.215597055</v>
      </c>
      <c r="AG135" s="1"/>
      <c r="AH135" s="1">
        <f>Family!N135</f>
        <v>3709551.5256</v>
      </c>
      <c r="AI135" s="1"/>
      <c r="AJ135" s="1">
        <f>Family!P135</f>
        <v>-552.5473546619372</v>
      </c>
      <c r="AK135" s="1"/>
      <c r="AL135" s="1">
        <f>Family!R135</f>
        <v>3708998.978245338</v>
      </c>
      <c r="AN135" s="1"/>
      <c r="AO135" s="1">
        <f>Civil!N135</f>
        <v>503122.4188</v>
      </c>
      <c r="AP135" s="1"/>
      <c r="AQ135" s="1">
        <f>Civil!P135</f>
        <v>2204.3272708691607</v>
      </c>
      <c r="AR135" s="1"/>
      <c r="AS135" s="1">
        <f>Civil!R135</f>
        <v>505326.74607086915</v>
      </c>
      <c r="AU135" s="1"/>
      <c r="AV135" s="1">
        <f>Waitangi!N135</f>
        <v>918927.2133927322</v>
      </c>
      <c r="AW135" s="1"/>
      <c r="AX135" s="1">
        <f>Waitangi!P135</f>
        <v>0</v>
      </c>
      <c r="AY135" s="1"/>
      <c r="AZ135" s="1">
        <f t="shared" si="12"/>
        <v>918927.2133927322</v>
      </c>
      <c r="BB135" s="1"/>
      <c r="BC135" s="1">
        <f>'Duty Lawyer'!N135</f>
        <v>920126.4649337782</v>
      </c>
      <c r="BE135" s="1"/>
      <c r="BF135" s="1">
        <f>PDLA!N135</f>
        <v>39073.577969589845</v>
      </c>
    </row>
    <row r="136" spans="18:58" ht="14.25">
      <c r="R136" s="11">
        <v>43282</v>
      </c>
      <c r="S136" s="1"/>
      <c r="T136" s="1">
        <f t="shared" si="10"/>
        <v>12670938.041871013</v>
      </c>
      <c r="U136" s="1"/>
      <c r="V136" s="1">
        <f t="shared" si="11"/>
        <v>48217.402706095825</v>
      </c>
      <c r="W136" s="1"/>
      <c r="X136" s="1">
        <f t="shared" si="13"/>
        <v>12719155.444577109</v>
      </c>
      <c r="Z136" s="1"/>
      <c r="AA136" s="1">
        <f>Criminal!N136</f>
        <v>6336110.7486</v>
      </c>
      <c r="AB136" s="1"/>
      <c r="AC136" s="1">
        <f>Criminal!P136</f>
        <v>49094.014451963674</v>
      </c>
      <c r="AD136" s="1"/>
      <c r="AE136" s="1">
        <f>Criminal!R136</f>
        <v>6385204.763051963</v>
      </c>
      <c r="AG136" s="1"/>
      <c r="AH136" s="1">
        <f>Family!N136</f>
        <v>4287186.7487</v>
      </c>
      <c r="AI136" s="1"/>
      <c r="AJ136" s="1">
        <f>Family!P136</f>
        <v>286.23826570253976</v>
      </c>
      <c r="AK136" s="1"/>
      <c r="AL136" s="1">
        <f>Family!R136</f>
        <v>4287472.986965703</v>
      </c>
      <c r="AN136" s="1"/>
      <c r="AO136" s="1">
        <f>Civil!N136</f>
        <v>558957.8542</v>
      </c>
      <c r="AP136" s="1"/>
      <c r="AQ136" s="1">
        <f>Civil!P136</f>
        <v>-1162.850011570384</v>
      </c>
      <c r="AR136" s="1"/>
      <c r="AS136" s="1">
        <f>Civil!R136</f>
        <v>557795.0041884296</v>
      </c>
      <c r="AU136" s="1"/>
      <c r="AV136" s="1">
        <f>Waitangi!N136</f>
        <v>645691.0296126407</v>
      </c>
      <c r="AW136" s="1"/>
      <c r="AX136" s="1">
        <f>Waitangi!P136</f>
        <v>0</v>
      </c>
      <c r="AY136" s="1"/>
      <c r="AZ136" s="1">
        <f t="shared" si="12"/>
        <v>645691.0296126407</v>
      </c>
      <c r="BB136" s="1"/>
      <c r="BC136" s="1">
        <f>'Duty Lawyer'!N136</f>
        <v>815527.1685086729</v>
      </c>
      <c r="BE136" s="1"/>
      <c r="BF136" s="1">
        <f>PDLA!N136</f>
        <v>27464.492249701638</v>
      </c>
    </row>
    <row r="137" spans="18:58" ht="14.25">
      <c r="R137" s="11">
        <v>43313</v>
      </c>
      <c r="S137" s="1"/>
      <c r="T137" s="1">
        <f t="shared" si="10"/>
        <v>11043991.411851265</v>
      </c>
      <c r="U137" s="1"/>
      <c r="V137" s="1">
        <f t="shared" si="11"/>
        <v>48217.402706095825</v>
      </c>
      <c r="W137" s="1"/>
      <c r="X137" s="1">
        <f t="shared" si="13"/>
        <v>11092208.81455736</v>
      </c>
      <c r="Z137" s="1"/>
      <c r="AA137" s="1">
        <f>Criminal!N137</f>
        <v>5123793.0439</v>
      </c>
      <c r="AB137" s="1"/>
      <c r="AC137" s="1">
        <f>Criminal!P137</f>
        <v>49094.014451963674</v>
      </c>
      <c r="AD137" s="1"/>
      <c r="AE137" s="1">
        <f>Criminal!R137</f>
        <v>5172887.058351964</v>
      </c>
      <c r="AG137" s="1"/>
      <c r="AH137" s="1">
        <f>Family!N137</f>
        <v>3579959.2824</v>
      </c>
      <c r="AI137" s="1"/>
      <c r="AJ137" s="1">
        <f>Family!P137</f>
        <v>286.23826570253976</v>
      </c>
      <c r="AK137" s="1"/>
      <c r="AL137" s="1">
        <f>Family!R137</f>
        <v>3580245.5206657024</v>
      </c>
      <c r="AN137" s="1"/>
      <c r="AO137" s="1">
        <f>Civil!N137</f>
        <v>565342.7493</v>
      </c>
      <c r="AP137" s="1"/>
      <c r="AQ137" s="1">
        <f>Civil!P137</f>
        <v>-1162.850011570384</v>
      </c>
      <c r="AR137" s="1"/>
      <c r="AS137" s="1">
        <f>Civil!R137</f>
        <v>564179.8992884296</v>
      </c>
      <c r="AU137" s="1"/>
      <c r="AV137" s="1">
        <f>Waitangi!N137</f>
        <v>835215.6686544132</v>
      </c>
      <c r="AW137" s="1"/>
      <c r="AX137" s="1">
        <f>Waitangi!P137</f>
        <v>0</v>
      </c>
      <c r="AY137" s="1"/>
      <c r="AZ137" s="1">
        <f t="shared" si="12"/>
        <v>835215.6686544132</v>
      </c>
      <c r="BB137" s="1"/>
      <c r="BC137" s="1">
        <f>'Duty Lawyer'!N137</f>
        <v>905547.376361622</v>
      </c>
      <c r="BE137" s="1"/>
      <c r="BF137" s="1">
        <f>PDLA!N137</f>
        <v>34133.2912352308</v>
      </c>
    </row>
    <row r="138" spans="18:58" ht="14.25">
      <c r="R138" s="11">
        <v>43344</v>
      </c>
      <c r="S138" s="1"/>
      <c r="T138" s="1">
        <f t="shared" si="10"/>
        <v>12089788.703598738</v>
      </c>
      <c r="U138" s="1"/>
      <c r="V138" s="1">
        <f t="shared" si="11"/>
        <v>48217.402706095825</v>
      </c>
      <c r="W138" s="1"/>
      <c r="X138" s="1">
        <f t="shared" si="13"/>
        <v>12138006.106304834</v>
      </c>
      <c r="Z138" s="1"/>
      <c r="AA138" s="1">
        <f>Criminal!N138</f>
        <v>5613690.2226</v>
      </c>
      <c r="AB138" s="1"/>
      <c r="AC138" s="1">
        <f>Criminal!P138</f>
        <v>49094.014451963674</v>
      </c>
      <c r="AD138" s="1"/>
      <c r="AE138" s="1">
        <f>Criminal!R138</f>
        <v>5662784.237051964</v>
      </c>
      <c r="AG138" s="1"/>
      <c r="AH138" s="1">
        <f>Family!N138</f>
        <v>4191396.1655</v>
      </c>
      <c r="AI138" s="1"/>
      <c r="AJ138" s="1">
        <f>Family!P138</f>
        <v>286.23826570253976</v>
      </c>
      <c r="AK138" s="1"/>
      <c r="AL138" s="1">
        <f>Family!R138</f>
        <v>4191682.4037657026</v>
      </c>
      <c r="AN138" s="1"/>
      <c r="AO138" s="1">
        <f>Civil!N138</f>
        <v>541864.6192</v>
      </c>
      <c r="AP138" s="1"/>
      <c r="AQ138" s="1">
        <f>Civil!P138</f>
        <v>-1162.850011570384</v>
      </c>
      <c r="AR138" s="1"/>
      <c r="AS138" s="1">
        <f>Civil!R138</f>
        <v>540701.7691884296</v>
      </c>
      <c r="AU138" s="1"/>
      <c r="AV138" s="1">
        <f>Waitangi!N138</f>
        <v>860088.7051074728</v>
      </c>
      <c r="AW138" s="1"/>
      <c r="AX138" s="1">
        <f>Waitangi!P138</f>
        <v>0</v>
      </c>
      <c r="AY138" s="1"/>
      <c r="AZ138" s="1">
        <f t="shared" si="12"/>
        <v>860088.7051074728</v>
      </c>
      <c r="BB138" s="1"/>
      <c r="BC138" s="1">
        <f>'Duty Lawyer'!N138</f>
        <v>844774.0370629437</v>
      </c>
      <c r="BE138" s="1"/>
      <c r="BF138" s="1">
        <f>PDLA!N138</f>
        <v>37974.95412832157</v>
      </c>
    </row>
    <row r="139" spans="18:58" ht="14.25">
      <c r="R139" s="11">
        <v>43374</v>
      </c>
      <c r="S139" s="1"/>
      <c r="T139" s="1">
        <f t="shared" si="10"/>
        <v>12214846.310529925</v>
      </c>
      <c r="U139" s="1"/>
      <c r="V139" s="1">
        <f t="shared" si="11"/>
        <v>48217.402706095825</v>
      </c>
      <c r="W139" s="1"/>
      <c r="X139" s="1">
        <f t="shared" si="13"/>
        <v>12263063.71323602</v>
      </c>
      <c r="Z139" s="1"/>
      <c r="AA139" s="1">
        <f>Criminal!N139</f>
        <v>6007527.1425</v>
      </c>
      <c r="AB139" s="1"/>
      <c r="AC139" s="1">
        <f>Criminal!P139</f>
        <v>49094.014451963674</v>
      </c>
      <c r="AD139" s="1"/>
      <c r="AE139" s="1">
        <f>Criminal!R139</f>
        <v>6056621.156951964</v>
      </c>
      <c r="AG139" s="1"/>
      <c r="AH139" s="1">
        <f>Family!N139</f>
        <v>3769767.8041</v>
      </c>
      <c r="AI139" s="1"/>
      <c r="AJ139" s="1">
        <f>Family!P139</f>
        <v>286.23826570253976</v>
      </c>
      <c r="AK139" s="1"/>
      <c r="AL139" s="1">
        <f>Family!R139</f>
        <v>3770054.0423657023</v>
      </c>
      <c r="AN139" s="1"/>
      <c r="AO139" s="1">
        <f>Civil!N139</f>
        <v>555869.4352</v>
      </c>
      <c r="AP139" s="1"/>
      <c r="AQ139" s="1">
        <f>Civil!P139</f>
        <v>-1162.850011570384</v>
      </c>
      <c r="AR139" s="1"/>
      <c r="AS139" s="1">
        <f>Civil!R139</f>
        <v>554706.5851884296</v>
      </c>
      <c r="AU139" s="1"/>
      <c r="AV139" s="1">
        <f>Waitangi!N139</f>
        <v>952762.1143144178</v>
      </c>
      <c r="AW139" s="1"/>
      <c r="AX139" s="1">
        <f>Waitangi!P139</f>
        <v>0</v>
      </c>
      <c r="AY139" s="1"/>
      <c r="AZ139" s="1">
        <f t="shared" si="12"/>
        <v>952762.1143144178</v>
      </c>
      <c r="BB139" s="1"/>
      <c r="BC139" s="1">
        <f>'Duty Lawyer'!N139</f>
        <v>892697.9130859713</v>
      </c>
      <c r="BE139" s="1"/>
      <c r="BF139" s="1">
        <f>PDLA!N139</f>
        <v>36221.90132953546</v>
      </c>
    </row>
    <row r="140" spans="18:58" ht="14.25">
      <c r="R140" s="11">
        <v>43405</v>
      </c>
      <c r="S140" s="1"/>
      <c r="T140" s="1">
        <f t="shared" si="10"/>
        <v>11675475.74730075</v>
      </c>
      <c r="U140" s="1"/>
      <c r="V140" s="1">
        <f t="shared" si="11"/>
        <v>48217.402706095825</v>
      </c>
      <c r="W140" s="1"/>
      <c r="X140" s="1">
        <f t="shared" si="13"/>
        <v>11723693.150006846</v>
      </c>
      <c r="Z140" s="1"/>
      <c r="AA140" s="1">
        <f>Criminal!N140</f>
        <v>5698440.4024</v>
      </c>
      <c r="AB140" s="1"/>
      <c r="AC140" s="1">
        <f>Criminal!P140</f>
        <v>49094.014451963674</v>
      </c>
      <c r="AD140" s="1"/>
      <c r="AE140" s="1">
        <f>Criminal!R140</f>
        <v>5747534.416851964</v>
      </c>
      <c r="AG140" s="1"/>
      <c r="AH140" s="1">
        <f>Family!N140</f>
        <v>3600117.9142</v>
      </c>
      <c r="AI140" s="1"/>
      <c r="AJ140" s="1">
        <f>Family!P140</f>
        <v>286.23826570253976</v>
      </c>
      <c r="AK140" s="1"/>
      <c r="AL140" s="1">
        <f>Family!R140</f>
        <v>3600404.1524657025</v>
      </c>
      <c r="AN140" s="1"/>
      <c r="AO140" s="1">
        <f>Civil!N140</f>
        <v>416885.7076</v>
      </c>
      <c r="AP140" s="1"/>
      <c r="AQ140" s="1">
        <f>Civil!P140</f>
        <v>-1162.850011570384</v>
      </c>
      <c r="AR140" s="1"/>
      <c r="AS140" s="1">
        <f>Civil!R140</f>
        <v>415722.85758842964</v>
      </c>
      <c r="AU140" s="1"/>
      <c r="AV140" s="1">
        <f>Waitangi!N140</f>
        <v>1061615.306845338</v>
      </c>
      <c r="AW140" s="1"/>
      <c r="AX140" s="1">
        <f>Waitangi!P140</f>
        <v>0</v>
      </c>
      <c r="AY140" s="1"/>
      <c r="AZ140" s="1">
        <f t="shared" si="12"/>
        <v>1061615.306845338</v>
      </c>
      <c r="BB140" s="1"/>
      <c r="BC140" s="1">
        <f>'Duty Lawyer'!N140</f>
        <v>866915.9143521602</v>
      </c>
      <c r="BE140" s="1"/>
      <c r="BF140" s="1">
        <f>PDLA!N140</f>
        <v>31500.501903252123</v>
      </c>
    </row>
    <row r="141" spans="18:58" ht="14.25">
      <c r="R141" s="11">
        <v>43435</v>
      </c>
      <c r="S141" s="1"/>
      <c r="T141" s="1">
        <f t="shared" si="10"/>
        <v>11904421.992028208</v>
      </c>
      <c r="U141" s="1"/>
      <c r="V141" s="1">
        <f t="shared" si="11"/>
        <v>48217.402706095825</v>
      </c>
      <c r="W141" s="1"/>
      <c r="X141" s="1">
        <f t="shared" si="13"/>
        <v>11952639.394734304</v>
      </c>
      <c r="Z141" s="1"/>
      <c r="AA141" s="1">
        <f>Criminal!N141</f>
        <v>5975802.3893</v>
      </c>
      <c r="AB141" s="1"/>
      <c r="AC141" s="1">
        <f>Criminal!P141</f>
        <v>49094.014451963674</v>
      </c>
      <c r="AD141" s="1"/>
      <c r="AE141" s="1">
        <f>Criminal!R141</f>
        <v>6024896.403751964</v>
      </c>
      <c r="AG141" s="1"/>
      <c r="AH141" s="1">
        <f>Family!N141</f>
        <v>3427665.0771</v>
      </c>
      <c r="AI141" s="1"/>
      <c r="AJ141" s="1">
        <f>Family!P141</f>
        <v>286.23826570253976</v>
      </c>
      <c r="AK141" s="1"/>
      <c r="AL141" s="1">
        <f>Family!R141</f>
        <v>3427951.3153657024</v>
      </c>
      <c r="AN141" s="1"/>
      <c r="AO141" s="1">
        <f>Civil!N141</f>
        <v>471984.7111</v>
      </c>
      <c r="AP141" s="1"/>
      <c r="AQ141" s="1">
        <f>Civil!P141</f>
        <v>-1162.850011570384</v>
      </c>
      <c r="AR141" s="1"/>
      <c r="AS141" s="1">
        <f>Civil!R141</f>
        <v>470821.86108842964</v>
      </c>
      <c r="AU141" s="1"/>
      <c r="AV141" s="1">
        <f>Waitangi!N141</f>
        <v>1155089.1648462766</v>
      </c>
      <c r="AW141" s="1"/>
      <c r="AX141" s="1">
        <f>Waitangi!P141</f>
        <v>0</v>
      </c>
      <c r="AY141" s="1"/>
      <c r="AZ141" s="1">
        <f t="shared" si="12"/>
        <v>1155089.1648462766</v>
      </c>
      <c r="BB141" s="1"/>
      <c r="BC141" s="1">
        <f>'Duty Lawyer'!N141</f>
        <v>833431.3928004846</v>
      </c>
      <c r="BE141" s="1"/>
      <c r="BF141" s="1">
        <f>PDLA!N141</f>
        <v>40449.25688144691</v>
      </c>
    </row>
    <row r="142" spans="18:58" ht="14.25">
      <c r="R142" s="11">
        <v>43466</v>
      </c>
      <c r="S142" s="1"/>
      <c r="T142" s="1">
        <f t="shared" si="10"/>
        <v>7795332.81631934</v>
      </c>
      <c r="U142" s="1"/>
      <c r="V142" s="1">
        <f t="shared" si="11"/>
        <v>48217.402706095825</v>
      </c>
      <c r="W142" s="1"/>
      <c r="X142" s="1">
        <f t="shared" si="13"/>
        <v>7843550.219025436</v>
      </c>
      <c r="Z142" s="1"/>
      <c r="AA142" s="1">
        <f>Criminal!N142</f>
        <v>3463692.1207</v>
      </c>
      <c r="AB142" s="1"/>
      <c r="AC142" s="1">
        <f>Criminal!P142</f>
        <v>49094.014451963674</v>
      </c>
      <c r="AD142" s="1"/>
      <c r="AE142" s="1">
        <f>Criminal!R142</f>
        <v>3512786.1351519637</v>
      </c>
      <c r="AG142" s="1"/>
      <c r="AH142" s="1">
        <f>Family!N142</f>
        <v>2745512.8726</v>
      </c>
      <c r="AI142" s="1"/>
      <c r="AJ142" s="1">
        <f>Family!P142</f>
        <v>286.23826570253976</v>
      </c>
      <c r="AK142" s="1"/>
      <c r="AL142" s="1">
        <f>Family!R142</f>
        <v>2745799.1108657024</v>
      </c>
      <c r="AN142" s="1"/>
      <c r="AO142" s="1">
        <f>Civil!N142</f>
        <v>282194.5685</v>
      </c>
      <c r="AP142" s="1"/>
      <c r="AQ142" s="1">
        <f>Civil!P142</f>
        <v>-1162.850011570384</v>
      </c>
      <c r="AR142" s="1"/>
      <c r="AS142" s="1">
        <f>Civil!R142</f>
        <v>281031.7184884296</v>
      </c>
      <c r="AU142" s="1"/>
      <c r="AV142" s="1">
        <f>Waitangi!N142</f>
        <v>532604.1130691046</v>
      </c>
      <c r="AW142" s="1"/>
      <c r="AX142" s="1">
        <f>Waitangi!P142</f>
        <v>0</v>
      </c>
      <c r="AY142" s="1"/>
      <c r="AZ142" s="1">
        <f t="shared" si="12"/>
        <v>532604.1130691046</v>
      </c>
      <c r="BB142" s="1"/>
      <c r="BC142" s="1">
        <f>'Duty Lawyer'!N142</f>
        <v>742269.1469433528</v>
      </c>
      <c r="BE142" s="1"/>
      <c r="BF142" s="1">
        <f>PDLA!N142</f>
        <v>29059.994506881332</v>
      </c>
    </row>
    <row r="143" spans="18:58" ht="14.25">
      <c r="R143" s="11">
        <v>43497</v>
      </c>
      <c r="S143" s="1"/>
      <c r="T143" s="1">
        <f t="shared" si="10"/>
        <v>9591582.754323917</v>
      </c>
      <c r="U143" s="1"/>
      <c r="V143" s="1">
        <f t="shared" si="11"/>
        <v>48217.402706095825</v>
      </c>
      <c r="W143" s="1"/>
      <c r="X143" s="1">
        <f t="shared" si="13"/>
        <v>9639800.157030012</v>
      </c>
      <c r="Z143" s="1"/>
      <c r="AA143" s="1">
        <f>Criminal!N143</f>
        <v>4528251.1302000005</v>
      </c>
      <c r="AB143" s="1"/>
      <c r="AC143" s="1">
        <f>Criminal!P143</f>
        <v>49094.014451963674</v>
      </c>
      <c r="AD143" s="1"/>
      <c r="AE143" s="1">
        <f>Criminal!R143</f>
        <v>4577345.144651964</v>
      </c>
      <c r="AG143" s="1"/>
      <c r="AH143" s="1">
        <f>Family!N143</f>
        <v>3237375.9098</v>
      </c>
      <c r="AI143" s="1"/>
      <c r="AJ143" s="1">
        <f>Family!P143</f>
        <v>286.23826570253976</v>
      </c>
      <c r="AK143" s="1"/>
      <c r="AL143" s="1">
        <f>Family!R143</f>
        <v>3237662.1480657025</v>
      </c>
      <c r="AN143" s="1"/>
      <c r="AO143" s="1">
        <f>Civil!N143</f>
        <v>370595.348</v>
      </c>
      <c r="AP143" s="1"/>
      <c r="AQ143" s="1">
        <f>Civil!P143</f>
        <v>-1162.850011570384</v>
      </c>
      <c r="AR143" s="1"/>
      <c r="AS143" s="1">
        <f>Civil!R143</f>
        <v>369432.4979884296</v>
      </c>
      <c r="AU143" s="1"/>
      <c r="AV143" s="1">
        <f>Waitangi!N143</f>
        <v>563680.7194557631</v>
      </c>
      <c r="AW143" s="1"/>
      <c r="AX143" s="1">
        <f>Waitangi!P143</f>
        <v>0</v>
      </c>
      <c r="AY143" s="1"/>
      <c r="AZ143" s="1">
        <f t="shared" si="12"/>
        <v>563680.7194557631</v>
      </c>
      <c r="BB143" s="1"/>
      <c r="BC143" s="1">
        <f>'Duty Lawyer'!N143</f>
        <v>861011.703702973</v>
      </c>
      <c r="BE143" s="1"/>
      <c r="BF143" s="1">
        <f>PDLA!N143</f>
        <v>30667.943165178902</v>
      </c>
    </row>
    <row r="144" spans="18:58" ht="14.25">
      <c r="R144" s="11">
        <v>43525</v>
      </c>
      <c r="S144" s="1"/>
      <c r="T144" s="1">
        <f t="shared" si="10"/>
        <v>11576115.853830006</v>
      </c>
      <c r="U144" s="1"/>
      <c r="V144" s="1">
        <f t="shared" si="11"/>
        <v>48217.402706095825</v>
      </c>
      <c r="W144" s="1"/>
      <c r="X144" s="1">
        <f t="shared" si="13"/>
        <v>11624333.256536102</v>
      </c>
      <c r="Z144" s="1"/>
      <c r="AA144" s="1">
        <f>Criminal!N144</f>
        <v>5456084.4809</v>
      </c>
      <c r="AB144" s="1"/>
      <c r="AC144" s="1">
        <f>Criminal!P144</f>
        <v>49094.014451963674</v>
      </c>
      <c r="AD144" s="1"/>
      <c r="AE144" s="1">
        <f>Criminal!R144</f>
        <v>5505178.495351964</v>
      </c>
      <c r="AG144" s="1"/>
      <c r="AH144" s="1">
        <f>Family!N144</f>
        <v>3884210.3014</v>
      </c>
      <c r="AI144" s="1"/>
      <c r="AJ144" s="1">
        <f>Family!P144</f>
        <v>286.23826570253976</v>
      </c>
      <c r="AK144" s="1"/>
      <c r="AL144" s="1">
        <f>Family!R144</f>
        <v>3884496.5396657027</v>
      </c>
      <c r="AN144" s="1"/>
      <c r="AO144" s="1">
        <f>Civil!N144</f>
        <v>424726.8845</v>
      </c>
      <c r="AP144" s="1"/>
      <c r="AQ144" s="1">
        <f>Civil!P144</f>
        <v>-1162.850011570384</v>
      </c>
      <c r="AR144" s="1"/>
      <c r="AS144" s="1">
        <f>Civil!R144</f>
        <v>423564.0344884296</v>
      </c>
      <c r="AU144" s="1"/>
      <c r="AV144" s="1">
        <f>Waitangi!N144</f>
        <v>922355.2175932038</v>
      </c>
      <c r="AW144" s="1"/>
      <c r="AX144" s="1">
        <f>Waitangi!P144</f>
        <v>0</v>
      </c>
      <c r="AY144" s="1"/>
      <c r="AZ144" s="1">
        <f t="shared" si="12"/>
        <v>922355.2175932038</v>
      </c>
      <c r="BB144" s="1"/>
      <c r="BC144" s="1">
        <f>'Duty Lawyer'!N144</f>
        <v>858915.5664578237</v>
      </c>
      <c r="BE144" s="1"/>
      <c r="BF144" s="1">
        <f>PDLA!N144</f>
        <v>29823.40297897812</v>
      </c>
    </row>
    <row r="145" spans="18:58" ht="14.25">
      <c r="R145" s="11">
        <v>43556</v>
      </c>
      <c r="S145" s="1"/>
      <c r="T145" s="1">
        <f t="shared" si="10"/>
        <v>11248214.4888994</v>
      </c>
      <c r="U145" s="1"/>
      <c r="V145" s="1">
        <f t="shared" si="11"/>
        <v>48217.402706095825</v>
      </c>
      <c r="W145" s="1"/>
      <c r="X145" s="1">
        <f t="shared" si="13"/>
        <v>11296431.891605496</v>
      </c>
      <c r="Z145" s="1"/>
      <c r="AA145" s="1">
        <f>Criminal!N145</f>
        <v>5446617.4185</v>
      </c>
      <c r="AB145" s="1"/>
      <c r="AC145" s="1">
        <f>Criminal!P145</f>
        <v>49094.014451963674</v>
      </c>
      <c r="AD145" s="1"/>
      <c r="AE145" s="1">
        <f>Criminal!R145</f>
        <v>5495711.4329519635</v>
      </c>
      <c r="AG145" s="1"/>
      <c r="AH145" s="1">
        <f>Family!N145</f>
        <v>3761713.9715</v>
      </c>
      <c r="AI145" s="1"/>
      <c r="AJ145" s="1">
        <f>Family!P145</f>
        <v>286.23826570253976</v>
      </c>
      <c r="AK145" s="1"/>
      <c r="AL145" s="1">
        <f>Family!R145</f>
        <v>3762000.2097657025</v>
      </c>
      <c r="AN145" s="1"/>
      <c r="AO145" s="1">
        <f>Civil!N145</f>
        <v>466565.7558</v>
      </c>
      <c r="AP145" s="1"/>
      <c r="AQ145" s="1">
        <f>Civil!P145</f>
        <v>-1162.850011570384</v>
      </c>
      <c r="AR145" s="1"/>
      <c r="AS145" s="1">
        <f>Civil!R145</f>
        <v>465402.9057884296</v>
      </c>
      <c r="AU145" s="1"/>
      <c r="AV145" s="1">
        <f>Waitangi!N145</f>
        <v>759643.5978916034</v>
      </c>
      <c r="AW145" s="1"/>
      <c r="AX145" s="1">
        <f>Waitangi!P145</f>
        <v>0</v>
      </c>
      <c r="AY145" s="1"/>
      <c r="AZ145" s="1">
        <f t="shared" si="12"/>
        <v>759643.5978916034</v>
      </c>
      <c r="BB145" s="1"/>
      <c r="BC145" s="1">
        <f>'Duty Lawyer'!N145</f>
        <v>784224.9364412453</v>
      </c>
      <c r="BE145" s="1"/>
      <c r="BF145" s="1">
        <f>PDLA!N145</f>
        <v>29448.808766553026</v>
      </c>
    </row>
    <row r="146" spans="18:58" ht="14.25">
      <c r="R146" s="11">
        <v>43586</v>
      </c>
      <c r="S146" s="1"/>
      <c r="T146" s="1">
        <f t="shared" si="10"/>
        <v>11956025.769134233</v>
      </c>
      <c r="U146" s="1"/>
      <c r="V146" s="1">
        <f t="shared" si="11"/>
        <v>48217.402706095825</v>
      </c>
      <c r="W146" s="1"/>
      <c r="X146" s="1">
        <f t="shared" si="13"/>
        <v>12004243.171840329</v>
      </c>
      <c r="Z146" s="1"/>
      <c r="AA146" s="1">
        <f>Criminal!N146</f>
        <v>5759245.4878</v>
      </c>
      <c r="AB146" s="1"/>
      <c r="AC146" s="1">
        <f>Criminal!P146</f>
        <v>49094.014451963674</v>
      </c>
      <c r="AD146" s="1"/>
      <c r="AE146" s="1">
        <f>Criminal!R146</f>
        <v>5808339.502251964</v>
      </c>
      <c r="AG146" s="1"/>
      <c r="AH146" s="1">
        <f>Family!N146</f>
        <v>4039464.1581</v>
      </c>
      <c r="AI146" s="1"/>
      <c r="AJ146" s="1">
        <f>Family!P146</f>
        <v>286.23826570253976</v>
      </c>
      <c r="AK146" s="1"/>
      <c r="AL146" s="1">
        <f>Family!R146</f>
        <v>4039750.3963657026</v>
      </c>
      <c r="AN146" s="1"/>
      <c r="AO146" s="1">
        <f>Civil!N146</f>
        <v>398335.1839</v>
      </c>
      <c r="AP146" s="1"/>
      <c r="AQ146" s="1">
        <f>Civil!P146</f>
        <v>-1162.850011570384</v>
      </c>
      <c r="AR146" s="1"/>
      <c r="AS146" s="1">
        <f>Civil!R146</f>
        <v>397172.3338884296</v>
      </c>
      <c r="AU146" s="1"/>
      <c r="AV146" s="1">
        <f>Waitangi!N146</f>
        <v>790737.5562994769</v>
      </c>
      <c r="AW146" s="1"/>
      <c r="AX146" s="1">
        <f>Waitangi!P146</f>
        <v>0</v>
      </c>
      <c r="AY146" s="1"/>
      <c r="AZ146" s="1">
        <f t="shared" si="12"/>
        <v>790737.5562994769</v>
      </c>
      <c r="BB146" s="1"/>
      <c r="BC146" s="1">
        <f>'Duty Lawyer'!N146</f>
        <v>938584.0649092154</v>
      </c>
      <c r="BE146" s="1"/>
      <c r="BF146" s="1">
        <f>PDLA!N146</f>
        <v>29659.3181255395</v>
      </c>
    </row>
    <row r="147" spans="18:58" ht="14.25">
      <c r="R147" s="11">
        <v>43617</v>
      </c>
      <c r="S147" s="1"/>
      <c r="T147" s="1">
        <f t="shared" si="10"/>
        <v>11692144.581934657</v>
      </c>
      <c r="U147" s="1"/>
      <c r="V147" s="1">
        <f t="shared" si="11"/>
        <v>48217.402706095825</v>
      </c>
      <c r="W147" s="1"/>
      <c r="X147" s="1">
        <f t="shared" si="13"/>
        <v>11740361.984640753</v>
      </c>
      <c r="Z147" s="1"/>
      <c r="AA147" s="1">
        <f>Criminal!N147</f>
        <v>5683742.9217</v>
      </c>
      <c r="AB147" s="1"/>
      <c r="AC147" s="1">
        <f>Criminal!P147</f>
        <v>49094.014451963674</v>
      </c>
      <c r="AD147" s="1"/>
      <c r="AE147" s="1">
        <f>Criminal!R147</f>
        <v>5732836.936151964</v>
      </c>
      <c r="AG147" s="1"/>
      <c r="AH147" s="1">
        <f>Family!N147</f>
        <v>3755810.0799</v>
      </c>
      <c r="AI147" s="1"/>
      <c r="AJ147" s="1">
        <f>Family!P147</f>
        <v>286.23826570253976</v>
      </c>
      <c r="AK147" s="1"/>
      <c r="AL147" s="1">
        <f>Family!R147</f>
        <v>3756096.3181657023</v>
      </c>
      <c r="AN147" s="1"/>
      <c r="AO147" s="1">
        <f>Civil!N147</f>
        <v>492741.5314</v>
      </c>
      <c r="AP147" s="1"/>
      <c r="AQ147" s="1">
        <f>Civil!P147</f>
        <v>-1162.850011570384</v>
      </c>
      <c r="AR147" s="1"/>
      <c r="AS147" s="1">
        <f>Civil!R147</f>
        <v>491578.6813884296</v>
      </c>
      <c r="AU147" s="1"/>
      <c r="AV147" s="1">
        <f>Waitangi!N147</f>
        <v>800688.6618925515</v>
      </c>
      <c r="AW147" s="1"/>
      <c r="AX147" s="1">
        <f>Waitangi!P147</f>
        <v>0</v>
      </c>
      <c r="AY147" s="1"/>
      <c r="AZ147" s="1">
        <f t="shared" si="12"/>
        <v>800688.6618925515</v>
      </c>
      <c r="BB147" s="1"/>
      <c r="BC147" s="1">
        <f>'Duty Lawyer'!N147</f>
        <v>920126.4649337782</v>
      </c>
      <c r="BE147" s="1"/>
      <c r="BF147" s="1">
        <f>PDLA!N147</f>
        <v>39034.92210832703</v>
      </c>
    </row>
    <row r="148" spans="18:58" ht="14.25">
      <c r="R148" s="11">
        <v>43647</v>
      </c>
      <c r="S148" s="1"/>
      <c r="T148" s="1">
        <f t="shared" si="10"/>
        <v>12718734.983097505</v>
      </c>
      <c r="U148" s="1"/>
      <c r="V148" s="1">
        <f t="shared" si="11"/>
        <v>1690.6287350805069</v>
      </c>
      <c r="W148" s="1"/>
      <c r="X148" s="1">
        <f aca="true" t="shared" si="14" ref="X148:X159">T148+V148</f>
        <v>12720425.611832585</v>
      </c>
      <c r="Z148" s="1"/>
      <c r="AA148" s="1">
        <f>Criminal!N148</f>
        <v>6345117.655</v>
      </c>
      <c r="AB148" s="1"/>
      <c r="AC148" s="1">
        <f>Criminal!P148</f>
        <v>1340.9663867096726</v>
      </c>
      <c r="AD148" s="1"/>
      <c r="AE148" s="1">
        <f>Criminal!R148</f>
        <v>6346458.62138671</v>
      </c>
      <c r="AG148" s="1"/>
      <c r="AH148" s="1">
        <f>Family!N148</f>
        <v>4309758.7775</v>
      </c>
      <c r="AI148" s="1"/>
      <c r="AJ148" s="1">
        <f>Family!P148</f>
        <v>-235.07359424144184</v>
      </c>
      <c r="AK148" s="1"/>
      <c r="AL148" s="1">
        <f>Family!R148</f>
        <v>4309523.703905758</v>
      </c>
      <c r="AN148" s="1"/>
      <c r="AO148" s="1">
        <f>Civil!N148</f>
        <v>564021.3179</v>
      </c>
      <c r="AP148" s="1"/>
      <c r="AQ148" s="1">
        <f>Civil!P148</f>
        <v>584.7359426122761</v>
      </c>
      <c r="AR148" s="1"/>
      <c r="AS148" s="1">
        <f>Civil!R148</f>
        <v>564606.0538426123</v>
      </c>
      <c r="AU148" s="1"/>
      <c r="AV148" s="1">
        <f>Waitangi!N148</f>
        <v>656829.1754568731</v>
      </c>
      <c r="AW148" s="1"/>
      <c r="AX148" s="1">
        <f>Waitangi!P148</f>
        <v>0</v>
      </c>
      <c r="AY148" s="1"/>
      <c r="AZ148" s="1">
        <f t="shared" si="12"/>
        <v>656829.1754568731</v>
      </c>
      <c r="BB148" s="1"/>
      <c r="BC148" s="1">
        <f>'Duty Lawyer'!N148</f>
        <v>815527.1685086729</v>
      </c>
      <c r="BE148" s="1"/>
      <c r="BF148" s="1">
        <f>PDLA!N148</f>
        <v>27480.8887319584</v>
      </c>
    </row>
    <row r="149" spans="18:58" ht="14.25">
      <c r="R149" s="11">
        <v>43678</v>
      </c>
      <c r="S149" s="1"/>
      <c r="T149" s="1">
        <f t="shared" si="10"/>
        <v>11026638.58084366</v>
      </c>
      <c r="U149" s="1"/>
      <c r="V149" s="1">
        <f t="shared" si="11"/>
        <v>1690.6287350805069</v>
      </c>
      <c r="W149" s="1"/>
      <c r="X149" s="1">
        <f t="shared" si="14"/>
        <v>11028329.20957874</v>
      </c>
      <c r="Z149" s="1"/>
      <c r="AA149" s="1">
        <f>Criminal!N149</f>
        <v>5131538.7928</v>
      </c>
      <c r="AB149" s="1"/>
      <c r="AC149" s="1">
        <f>Criminal!P149</f>
        <v>1340.9663867096726</v>
      </c>
      <c r="AD149" s="1"/>
      <c r="AE149" s="1">
        <f>Criminal!R149</f>
        <v>5132879.759186709</v>
      </c>
      <c r="AG149" s="1"/>
      <c r="AH149" s="1">
        <f>Family!N149</f>
        <v>3547758.3071</v>
      </c>
      <c r="AI149" s="1"/>
      <c r="AJ149" s="1">
        <f>Family!P149</f>
        <v>-235.07359424144184</v>
      </c>
      <c r="AK149" s="1"/>
      <c r="AL149" s="1">
        <f>Family!R149</f>
        <v>3547523.2335057585</v>
      </c>
      <c r="AN149" s="1"/>
      <c r="AO149" s="1">
        <f>Civil!N149</f>
        <v>576454.7132</v>
      </c>
      <c r="AP149" s="1"/>
      <c r="AQ149" s="1">
        <f>Civil!P149</f>
        <v>584.7359426122761</v>
      </c>
      <c r="AR149" s="1"/>
      <c r="AS149" s="1">
        <f>Civil!R149</f>
        <v>577039.4491426123</v>
      </c>
      <c r="AU149" s="1"/>
      <c r="AV149" s="1">
        <f>Waitangi!N149</f>
        <v>831328.3161891836</v>
      </c>
      <c r="AW149" s="1"/>
      <c r="AX149" s="1">
        <f>Waitangi!P149</f>
        <v>0</v>
      </c>
      <c r="AY149" s="1"/>
      <c r="AZ149" s="1">
        <f t="shared" si="12"/>
        <v>831328.3161891836</v>
      </c>
      <c r="BB149" s="1"/>
      <c r="BC149" s="1">
        <f>'Duty Lawyer'!N149</f>
        <v>905547.376361622</v>
      </c>
      <c r="BE149" s="1"/>
      <c r="BF149" s="1">
        <f>PDLA!N149</f>
        <v>34011.075192855984</v>
      </c>
    </row>
    <row r="150" spans="18:58" ht="14.25">
      <c r="R150" s="11">
        <v>43709</v>
      </c>
      <c r="S150" s="1"/>
      <c r="T150" s="1">
        <f t="shared" si="10"/>
        <v>12080067.352897784</v>
      </c>
      <c r="U150" s="1"/>
      <c r="V150" s="1">
        <f t="shared" si="11"/>
        <v>1690.6287350805069</v>
      </c>
      <c r="W150" s="1"/>
      <c r="X150" s="1">
        <f t="shared" si="14"/>
        <v>12081757.981632864</v>
      </c>
      <c r="Z150" s="1"/>
      <c r="AA150" s="1">
        <f>Criminal!N150</f>
        <v>5625851.2802</v>
      </c>
      <c r="AB150" s="1"/>
      <c r="AC150" s="1">
        <f>Criminal!P150</f>
        <v>1340.9663867096726</v>
      </c>
      <c r="AD150" s="1"/>
      <c r="AE150" s="1">
        <f>Criminal!R150</f>
        <v>5627192.246586709</v>
      </c>
      <c r="AG150" s="1"/>
      <c r="AH150" s="1">
        <f>Family!N150</f>
        <v>4163932.518</v>
      </c>
      <c r="AI150" s="1"/>
      <c r="AJ150" s="1">
        <f>Family!P150</f>
        <v>-235.07359424144184</v>
      </c>
      <c r="AK150" s="1"/>
      <c r="AL150" s="1">
        <f>Family!R150</f>
        <v>4163697.4444057588</v>
      </c>
      <c r="AN150" s="1"/>
      <c r="AO150" s="1">
        <f>Civil!N150</f>
        <v>546165.494</v>
      </c>
      <c r="AP150" s="1"/>
      <c r="AQ150" s="1">
        <f>Civil!P150</f>
        <v>584.7359426122761</v>
      </c>
      <c r="AR150" s="1"/>
      <c r="AS150" s="1">
        <f>Civil!R150</f>
        <v>546750.2299426122</v>
      </c>
      <c r="AU150" s="1"/>
      <c r="AV150" s="1">
        <f>Waitangi!N150</f>
        <v>861521.4736335536</v>
      </c>
      <c r="AW150" s="1"/>
      <c r="AX150" s="1">
        <f>Waitangi!P150</f>
        <v>0</v>
      </c>
      <c r="AY150" s="1"/>
      <c r="AZ150" s="1">
        <f t="shared" si="12"/>
        <v>861521.4736335536</v>
      </c>
      <c r="BB150" s="1"/>
      <c r="BC150" s="1">
        <f>'Duty Lawyer'!N150</f>
        <v>844774.0370629437</v>
      </c>
      <c r="BE150" s="1"/>
      <c r="BF150" s="1">
        <f>PDLA!N150</f>
        <v>37822.550001288284</v>
      </c>
    </row>
    <row r="151" spans="18:58" ht="14.25">
      <c r="R151" s="11">
        <v>43739</v>
      </c>
      <c r="S151" s="1"/>
      <c r="T151" s="1">
        <f t="shared" si="10"/>
        <v>12245276.355805522</v>
      </c>
      <c r="U151" s="1"/>
      <c r="V151" s="1">
        <f t="shared" si="11"/>
        <v>1690.6287350805069</v>
      </c>
      <c r="W151" s="1"/>
      <c r="X151" s="1">
        <f t="shared" si="14"/>
        <v>12246966.984540602</v>
      </c>
      <c r="Z151" s="1"/>
      <c r="AA151" s="1">
        <f>Criminal!N151</f>
        <v>6021054.829</v>
      </c>
      <c r="AB151" s="1"/>
      <c r="AC151" s="1">
        <f>Criminal!P151</f>
        <v>1340.9663867096726</v>
      </c>
      <c r="AD151" s="1"/>
      <c r="AE151" s="1">
        <f>Criminal!R151</f>
        <v>6022395.795386709</v>
      </c>
      <c r="AG151" s="1"/>
      <c r="AH151" s="1">
        <f>Family!N151</f>
        <v>3782819.9972</v>
      </c>
      <c r="AI151" s="1"/>
      <c r="AJ151" s="1">
        <f>Family!P151</f>
        <v>-235.07359424144184</v>
      </c>
      <c r="AK151" s="1"/>
      <c r="AL151" s="1">
        <f>Family!R151</f>
        <v>3782584.9236057587</v>
      </c>
      <c r="AN151" s="1"/>
      <c r="AO151" s="1">
        <f>Civil!N151</f>
        <v>560730.8852</v>
      </c>
      <c r="AP151" s="1"/>
      <c r="AQ151" s="1">
        <f>Civil!P151</f>
        <v>584.7359426122761</v>
      </c>
      <c r="AR151" s="1"/>
      <c r="AS151" s="1">
        <f>Civil!R151</f>
        <v>561315.6211426123</v>
      </c>
      <c r="AU151" s="1"/>
      <c r="AV151" s="1">
        <f>Waitangi!N151</f>
        <v>951854.4006176526</v>
      </c>
      <c r="AW151" s="1"/>
      <c r="AX151" s="1">
        <f>Waitangi!P151</f>
        <v>0</v>
      </c>
      <c r="AY151" s="1"/>
      <c r="AZ151" s="1">
        <f t="shared" si="12"/>
        <v>951854.4006176526</v>
      </c>
      <c r="BB151" s="1"/>
      <c r="BC151" s="1">
        <f>'Duty Lawyer'!N151</f>
        <v>892697.9130859713</v>
      </c>
      <c r="BE151" s="1"/>
      <c r="BF151" s="1">
        <f>PDLA!N151</f>
        <v>36118.33070189654</v>
      </c>
    </row>
    <row r="152" spans="18:58" ht="14.25">
      <c r="R152" s="11">
        <v>43770</v>
      </c>
      <c r="S152" s="1"/>
      <c r="T152" s="1">
        <f t="shared" si="10"/>
        <v>11731359.594317302</v>
      </c>
      <c r="U152" s="1"/>
      <c r="V152" s="1">
        <f t="shared" si="11"/>
        <v>1690.6287350805069</v>
      </c>
      <c r="W152" s="1"/>
      <c r="X152" s="1">
        <f t="shared" si="14"/>
        <v>11733050.223052382</v>
      </c>
      <c r="Z152" s="1"/>
      <c r="AA152" s="1">
        <f>Criminal!N152</f>
        <v>5703327.9714</v>
      </c>
      <c r="AB152" s="1"/>
      <c r="AC152" s="1">
        <f>Criminal!P152</f>
        <v>1340.9663867096726</v>
      </c>
      <c r="AD152" s="1"/>
      <c r="AE152" s="1">
        <f>Criminal!R152</f>
        <v>5704668.9377867095</v>
      </c>
      <c r="AG152" s="1"/>
      <c r="AH152" s="1">
        <f>Family!N152</f>
        <v>3634321.3314</v>
      </c>
      <c r="AI152" s="1"/>
      <c r="AJ152" s="1">
        <f>Family!P152</f>
        <v>-235.07359424144184</v>
      </c>
      <c r="AK152" s="1"/>
      <c r="AL152" s="1">
        <f>Family!R152</f>
        <v>3634086.2578057586</v>
      </c>
      <c r="AN152" s="1"/>
      <c r="AO152" s="1">
        <f>Civil!N152</f>
        <v>422527.4746</v>
      </c>
      <c r="AP152" s="1"/>
      <c r="AQ152" s="1">
        <f>Civil!P152</f>
        <v>584.7359426122761</v>
      </c>
      <c r="AR152" s="1"/>
      <c r="AS152" s="1">
        <f>Civil!R152</f>
        <v>423112.2105426123</v>
      </c>
      <c r="AU152" s="1"/>
      <c r="AV152" s="1">
        <f>Waitangi!N152</f>
        <v>1072907.059473932</v>
      </c>
      <c r="AW152" s="1"/>
      <c r="AX152" s="1">
        <f>Waitangi!P152</f>
        <v>0</v>
      </c>
      <c r="AY152" s="1"/>
      <c r="AZ152" s="1">
        <f t="shared" si="12"/>
        <v>1072907.059473932</v>
      </c>
      <c r="BB152" s="1"/>
      <c r="BC152" s="1">
        <f>'Duty Lawyer'!N152</f>
        <v>866915.9143521602</v>
      </c>
      <c r="BE152" s="1"/>
      <c r="BF152" s="1">
        <f>PDLA!N152</f>
        <v>31359.843091210678</v>
      </c>
    </row>
    <row r="153" spans="18:58" ht="14.25">
      <c r="R153" s="11">
        <v>43800</v>
      </c>
      <c r="S153" s="1"/>
      <c r="T153" s="1">
        <f t="shared" si="10"/>
        <v>11916474.805850768</v>
      </c>
      <c r="U153" s="1"/>
      <c r="V153" s="1">
        <f t="shared" si="11"/>
        <v>1690.6287350805069</v>
      </c>
      <c r="W153" s="1"/>
      <c r="X153" s="1">
        <f t="shared" si="14"/>
        <v>11918165.434585849</v>
      </c>
      <c r="Z153" s="1"/>
      <c r="AA153" s="1">
        <f>Criminal!N153</f>
        <v>5978515.7556</v>
      </c>
      <c r="AB153" s="1"/>
      <c r="AC153" s="1">
        <f>Criminal!P153</f>
        <v>1340.9663867096726</v>
      </c>
      <c r="AD153" s="1"/>
      <c r="AE153" s="1">
        <f>Criminal!R153</f>
        <v>5979856.721986709</v>
      </c>
      <c r="AG153" s="1"/>
      <c r="AH153" s="1">
        <f>Family!N153</f>
        <v>3426011.3323</v>
      </c>
      <c r="AI153" s="1"/>
      <c r="AJ153" s="1">
        <f>Family!P153</f>
        <v>-235.07359424144184</v>
      </c>
      <c r="AK153" s="1"/>
      <c r="AL153" s="1">
        <f>Family!R153</f>
        <v>3425776.2587057585</v>
      </c>
      <c r="AN153" s="1"/>
      <c r="AO153" s="1">
        <f>Civil!N153</f>
        <v>476762.6843</v>
      </c>
      <c r="AP153" s="1"/>
      <c r="AQ153" s="1">
        <f>Civil!P153</f>
        <v>584.7359426122761</v>
      </c>
      <c r="AR153" s="1"/>
      <c r="AS153" s="1">
        <f>Civil!R153</f>
        <v>477347.4202426123</v>
      </c>
      <c r="AU153" s="1"/>
      <c r="AV153" s="1">
        <f>Waitangi!N153</f>
        <v>1161465.1568120632</v>
      </c>
      <c r="AW153" s="1"/>
      <c r="AX153" s="1">
        <f>Waitangi!P153</f>
        <v>0</v>
      </c>
      <c r="AY153" s="1"/>
      <c r="AZ153" s="1">
        <f t="shared" si="12"/>
        <v>1161465.1568120632</v>
      </c>
      <c r="BB153" s="1"/>
      <c r="BC153" s="1">
        <f>'Duty Lawyer'!N153</f>
        <v>833431.3928004846</v>
      </c>
      <c r="BE153" s="1"/>
      <c r="BF153" s="1">
        <f>PDLA!N153</f>
        <v>40288.484038222494</v>
      </c>
    </row>
    <row r="154" spans="18:58" ht="14.25">
      <c r="R154" s="11">
        <v>43831</v>
      </c>
      <c r="S154" s="1"/>
      <c r="T154" s="1">
        <f t="shared" si="10"/>
        <v>7780788.710394964</v>
      </c>
      <c r="U154" s="1"/>
      <c r="V154" s="1">
        <f t="shared" si="11"/>
        <v>1690.6287350805069</v>
      </c>
      <c r="W154" s="1"/>
      <c r="X154" s="1">
        <f t="shared" si="14"/>
        <v>7782479.339130044</v>
      </c>
      <c r="Z154" s="1"/>
      <c r="AA154" s="1">
        <f>Criminal!N154</f>
        <v>3464227.05</v>
      </c>
      <c r="AB154" s="1"/>
      <c r="AC154" s="1">
        <f>Criminal!P154</f>
        <v>1340.9663867096726</v>
      </c>
      <c r="AD154" s="1"/>
      <c r="AE154" s="1">
        <f>Criminal!R154</f>
        <v>3465568.0163867096</v>
      </c>
      <c r="AG154" s="1"/>
      <c r="AH154" s="1">
        <f>Family!N154</f>
        <v>2716197.8917</v>
      </c>
      <c r="AI154" s="1"/>
      <c r="AJ154" s="1">
        <f>Family!P154</f>
        <v>-235.07359424144184</v>
      </c>
      <c r="AK154" s="1"/>
      <c r="AL154" s="1">
        <f>Family!R154</f>
        <v>2715962.8181057586</v>
      </c>
      <c r="AN154" s="1"/>
      <c r="AO154" s="1">
        <f>Civil!N154</f>
        <v>285116.9185</v>
      </c>
      <c r="AP154" s="1"/>
      <c r="AQ154" s="1">
        <f>Civil!P154</f>
        <v>584.7359426122761</v>
      </c>
      <c r="AR154" s="1"/>
      <c r="AS154" s="1">
        <f>Civil!R154</f>
        <v>285701.6544426123</v>
      </c>
      <c r="AU154" s="1"/>
      <c r="AV154" s="1">
        <f>Waitangi!N154</f>
        <v>544035.8850661676</v>
      </c>
      <c r="AW154" s="1"/>
      <c r="AX154" s="1">
        <f>Waitangi!P154</f>
        <v>0</v>
      </c>
      <c r="AY154" s="1"/>
      <c r="AZ154" s="1">
        <f t="shared" si="12"/>
        <v>544035.8850661676</v>
      </c>
      <c r="BB154" s="1"/>
      <c r="BC154" s="1">
        <f>'Duty Lawyer'!N154</f>
        <v>742269.1469433528</v>
      </c>
      <c r="BE154" s="1"/>
      <c r="BF154" s="1">
        <f>PDLA!N154</f>
        <v>28941.818185442695</v>
      </c>
    </row>
    <row r="155" spans="18:58" ht="14.25">
      <c r="R155" s="11">
        <v>43862</v>
      </c>
      <c r="S155" s="1"/>
      <c r="T155" s="1">
        <f t="shared" si="10"/>
        <v>9599635.116223471</v>
      </c>
      <c r="U155" s="1"/>
      <c r="V155" s="1">
        <f t="shared" si="11"/>
        <v>1690.6287350805069</v>
      </c>
      <c r="W155" s="1"/>
      <c r="X155" s="1">
        <f t="shared" si="14"/>
        <v>9601325.744958552</v>
      </c>
      <c r="Z155" s="1"/>
      <c r="AA155" s="1">
        <f>Criminal!N155</f>
        <v>4536849.5027</v>
      </c>
      <c r="AB155" s="1"/>
      <c r="AC155" s="1">
        <f>Criminal!P155</f>
        <v>1340.9663867096726</v>
      </c>
      <c r="AD155" s="1"/>
      <c r="AE155" s="1">
        <f>Criminal!R155</f>
        <v>4538190.469086709</v>
      </c>
      <c r="AG155" s="1"/>
      <c r="AH155" s="1">
        <f>Family!N155</f>
        <v>3221639.1386</v>
      </c>
      <c r="AI155" s="1"/>
      <c r="AJ155" s="1">
        <f>Family!P155</f>
        <v>-235.07359424144184</v>
      </c>
      <c r="AK155" s="1"/>
      <c r="AL155" s="1">
        <f>Family!R155</f>
        <v>3221404.065005759</v>
      </c>
      <c r="AN155" s="1"/>
      <c r="AO155" s="1">
        <f>Civil!N155</f>
        <v>373675.411</v>
      </c>
      <c r="AP155" s="1"/>
      <c r="AQ155" s="1">
        <f>Civil!P155</f>
        <v>584.7359426122761</v>
      </c>
      <c r="AR155" s="1"/>
      <c r="AS155" s="1">
        <f>Civil!R155</f>
        <v>374260.1469426123</v>
      </c>
      <c r="AU155" s="1"/>
      <c r="AV155" s="1">
        <f>Waitangi!N155</f>
        <v>575885.7965191526</v>
      </c>
      <c r="AW155" s="1"/>
      <c r="AX155" s="1">
        <f>Waitangi!P155</f>
        <v>0</v>
      </c>
      <c r="AY155" s="1"/>
      <c r="AZ155" s="1">
        <f t="shared" si="12"/>
        <v>575885.7965191526</v>
      </c>
      <c r="BB155" s="1"/>
      <c r="BC155" s="1">
        <f>'Duty Lawyer'!N155</f>
        <v>861011.703702973</v>
      </c>
      <c r="BE155" s="1"/>
      <c r="BF155" s="1">
        <f>PDLA!N155</f>
        <v>30573.56370134378</v>
      </c>
    </row>
    <row r="156" spans="18:58" ht="14.25">
      <c r="R156" s="11">
        <v>43891</v>
      </c>
      <c r="S156" s="1"/>
      <c r="T156" s="1">
        <f t="shared" si="10"/>
        <v>11603873.797807604</v>
      </c>
      <c r="U156" s="1"/>
      <c r="V156" s="1">
        <f t="shared" si="11"/>
        <v>1690.6287350805069</v>
      </c>
      <c r="W156" s="1"/>
      <c r="X156" s="1">
        <f t="shared" si="14"/>
        <v>11605564.426542684</v>
      </c>
      <c r="Z156" s="1"/>
      <c r="AA156" s="1">
        <f>Criminal!N156</f>
        <v>5453943.9755</v>
      </c>
      <c r="AB156" s="1"/>
      <c r="AC156" s="1">
        <f>Criminal!P156</f>
        <v>1340.9663867096726</v>
      </c>
      <c r="AD156" s="1"/>
      <c r="AE156" s="1">
        <f>Criminal!R156</f>
        <v>5455284.941886709</v>
      </c>
      <c r="AG156" s="1"/>
      <c r="AH156" s="1">
        <f>Family!N156</f>
        <v>3906280.0197</v>
      </c>
      <c r="AI156" s="1"/>
      <c r="AJ156" s="1">
        <f>Family!P156</f>
        <v>-235.07359424144184</v>
      </c>
      <c r="AK156" s="1"/>
      <c r="AL156" s="1">
        <f>Family!R156</f>
        <v>3906044.9461057587</v>
      </c>
      <c r="AN156" s="1"/>
      <c r="AO156" s="1">
        <f>Civil!N156</f>
        <v>428126.5571</v>
      </c>
      <c r="AP156" s="1"/>
      <c r="AQ156" s="1">
        <f>Civil!P156</f>
        <v>584.7359426122761</v>
      </c>
      <c r="AR156" s="1"/>
      <c r="AS156" s="1">
        <f>Civil!R156</f>
        <v>428711.29304261226</v>
      </c>
      <c r="AU156" s="1"/>
      <c r="AV156" s="1">
        <f>Waitangi!N156</f>
        <v>926890.5587865685</v>
      </c>
      <c r="AW156" s="1"/>
      <c r="AX156" s="1">
        <f>Waitangi!P156</f>
        <v>0</v>
      </c>
      <c r="AY156" s="1"/>
      <c r="AZ156" s="1">
        <f t="shared" si="12"/>
        <v>926890.5587865685</v>
      </c>
      <c r="BB156" s="1"/>
      <c r="BC156" s="1">
        <f>'Duty Lawyer'!N156</f>
        <v>858915.5664578237</v>
      </c>
      <c r="BE156" s="1"/>
      <c r="BF156" s="1">
        <f>PDLA!N156</f>
        <v>29717.120263211742</v>
      </c>
    </row>
    <row r="157" spans="18:58" ht="14.25">
      <c r="R157" s="11">
        <v>43922</v>
      </c>
      <c r="S157" s="1"/>
      <c r="T157" s="1">
        <f t="shared" si="10"/>
        <v>11284364.839533886</v>
      </c>
      <c r="U157" s="1"/>
      <c r="V157" s="1">
        <f t="shared" si="11"/>
        <v>1690.6287350805069</v>
      </c>
      <c r="W157" s="1"/>
      <c r="X157" s="1">
        <f t="shared" si="14"/>
        <v>11286055.468268966</v>
      </c>
      <c r="Z157" s="1"/>
      <c r="AA157" s="1">
        <f>Criminal!N157</f>
        <v>5444257.5729</v>
      </c>
      <c r="AB157" s="1"/>
      <c r="AC157" s="1">
        <f>Criminal!P157</f>
        <v>1340.9663867096726</v>
      </c>
      <c r="AD157" s="1"/>
      <c r="AE157" s="1">
        <f>Criminal!R157</f>
        <v>5445598.539286709</v>
      </c>
      <c r="AG157" s="1"/>
      <c r="AH157" s="1">
        <f>Family!N157</f>
        <v>3794876.9398</v>
      </c>
      <c r="AI157" s="1"/>
      <c r="AJ157" s="1">
        <f>Family!P157</f>
        <v>-235.07359424144184</v>
      </c>
      <c r="AK157" s="1"/>
      <c r="AL157" s="1">
        <f>Family!R157</f>
        <v>3794641.8662057584</v>
      </c>
      <c r="AN157" s="1"/>
      <c r="AO157" s="1">
        <f>Civil!N157</f>
        <v>461420.9899</v>
      </c>
      <c r="AP157" s="1"/>
      <c r="AQ157" s="1">
        <f>Civil!P157</f>
        <v>584.7359426122761</v>
      </c>
      <c r="AR157" s="1"/>
      <c r="AS157" s="1">
        <f>Civil!R157</f>
        <v>462005.7258426123</v>
      </c>
      <c r="AU157" s="1"/>
      <c r="AV157" s="1">
        <f>Waitangi!N157</f>
        <v>770230.7654153095</v>
      </c>
      <c r="AW157" s="1"/>
      <c r="AX157" s="1">
        <f>Waitangi!P157</f>
        <v>0</v>
      </c>
      <c r="AY157" s="1"/>
      <c r="AZ157" s="1">
        <f t="shared" si="12"/>
        <v>770230.7654153095</v>
      </c>
      <c r="BB157" s="1"/>
      <c r="BC157" s="1">
        <f>'Duty Lawyer'!N157</f>
        <v>784224.9364412453</v>
      </c>
      <c r="BE157" s="1"/>
      <c r="BF157" s="1">
        <f>PDLA!N157</f>
        <v>29353.63507733289</v>
      </c>
    </row>
    <row r="158" spans="18:58" ht="14.25">
      <c r="R158" s="11">
        <v>43952</v>
      </c>
      <c r="S158" s="1"/>
      <c r="T158" s="1">
        <f t="shared" si="10"/>
        <v>11950185.056949835</v>
      </c>
      <c r="U158" s="1"/>
      <c r="V158" s="1">
        <f t="shared" si="11"/>
        <v>1690.6287350805069</v>
      </c>
      <c r="W158" s="1"/>
      <c r="X158" s="1">
        <f t="shared" si="14"/>
        <v>11951875.685684916</v>
      </c>
      <c r="Z158" s="1"/>
      <c r="AA158" s="1">
        <f>Criminal!N158</f>
        <v>5748218.5136</v>
      </c>
      <c r="AB158" s="1"/>
      <c r="AC158" s="1">
        <f>Criminal!P158</f>
        <v>1340.9663867096726</v>
      </c>
      <c r="AD158" s="1"/>
      <c r="AE158" s="1">
        <f>Criminal!R158</f>
        <v>5749559.47998671</v>
      </c>
      <c r="AG158" s="1"/>
      <c r="AH158" s="1">
        <f>Family!N158</f>
        <v>4034098.5859</v>
      </c>
      <c r="AI158" s="1"/>
      <c r="AJ158" s="1">
        <f>Family!P158</f>
        <v>-235.07359424144184</v>
      </c>
      <c r="AK158" s="1"/>
      <c r="AL158" s="1">
        <f>Family!R158</f>
        <v>4033863.5123057584</v>
      </c>
      <c r="AN158" s="1"/>
      <c r="AO158" s="1">
        <f>Civil!N158</f>
        <v>399829.3113</v>
      </c>
      <c r="AP158" s="1"/>
      <c r="AQ158" s="1">
        <f>Civil!P158</f>
        <v>584.7359426122761</v>
      </c>
      <c r="AR158" s="1"/>
      <c r="AS158" s="1">
        <f>Civil!R158</f>
        <v>400414.0472426123</v>
      </c>
      <c r="AU158" s="1"/>
      <c r="AV158" s="1">
        <f>Waitangi!N158</f>
        <v>799824.4858837035</v>
      </c>
      <c r="AW158" s="1"/>
      <c r="AX158" s="1">
        <f>Waitangi!P158</f>
        <v>0</v>
      </c>
      <c r="AY158" s="1"/>
      <c r="AZ158" s="1">
        <f t="shared" si="12"/>
        <v>799824.4858837035</v>
      </c>
      <c r="BB158" s="1"/>
      <c r="BC158" s="1">
        <f>'Duty Lawyer'!N158</f>
        <v>938584.0649092154</v>
      </c>
      <c r="BE158" s="1"/>
      <c r="BF158" s="1">
        <f>PDLA!N158</f>
        <v>29630.0953569157</v>
      </c>
    </row>
    <row r="159" spans="18:58" ht="14.25">
      <c r="R159" s="11">
        <v>43983</v>
      </c>
      <c r="S159" s="1"/>
      <c r="T159" s="1">
        <f t="shared" si="10"/>
        <v>11675298.657463053</v>
      </c>
      <c r="U159" s="1"/>
      <c r="V159" s="1">
        <f t="shared" si="11"/>
        <v>1690.6287350805069</v>
      </c>
      <c r="W159" s="1"/>
      <c r="X159" s="1">
        <f t="shared" si="14"/>
        <v>11676989.286198134</v>
      </c>
      <c r="Z159" s="1"/>
      <c r="AA159" s="1">
        <f>Criminal!N159</f>
        <v>5683993.8189</v>
      </c>
      <c r="AB159" s="1"/>
      <c r="AC159" s="1">
        <f>Criminal!P159</f>
        <v>1340.9663867096726</v>
      </c>
      <c r="AD159" s="1"/>
      <c r="AE159" s="1">
        <f>Criminal!R159</f>
        <v>5685334.78528671</v>
      </c>
      <c r="AG159" s="1"/>
      <c r="AH159" s="1">
        <f>Family!N159</f>
        <v>3723854.0433</v>
      </c>
      <c r="AI159" s="1"/>
      <c r="AJ159" s="1">
        <f>Family!P159</f>
        <v>-235.07359424144184</v>
      </c>
      <c r="AK159" s="1"/>
      <c r="AL159" s="1">
        <f>Family!R159</f>
        <v>3723618.9697057586</v>
      </c>
      <c r="AN159" s="1"/>
      <c r="AO159" s="1">
        <f>Civil!N159</f>
        <v>498049.1614</v>
      </c>
      <c r="AP159" s="1"/>
      <c r="AQ159" s="1">
        <f>Civil!P159</f>
        <v>584.7359426122761</v>
      </c>
      <c r="AR159" s="1"/>
      <c r="AS159" s="1">
        <f>Civil!R159</f>
        <v>498633.89734261227</v>
      </c>
      <c r="AU159" s="1"/>
      <c r="AV159" s="1">
        <f>Waitangi!N159</f>
        <v>810256.7778165089</v>
      </c>
      <c r="AW159" s="1"/>
      <c r="AX159" s="1">
        <f>Waitangi!P159</f>
        <v>0</v>
      </c>
      <c r="AY159" s="1"/>
      <c r="AZ159" s="1">
        <f t="shared" si="12"/>
        <v>810256.7778165089</v>
      </c>
      <c r="BB159" s="1"/>
      <c r="BC159" s="1">
        <f>'Duty Lawyer'!N159</f>
        <v>920126.4649337782</v>
      </c>
      <c r="BE159" s="1"/>
      <c r="BF159" s="1">
        <f>PDLA!N159</f>
        <v>39018.391112764744</v>
      </c>
    </row>
  </sheetData>
  <sheetProtection/>
  <mergeCells count="8">
    <mergeCell ref="O20:P20"/>
    <mergeCell ref="N19:P19"/>
    <mergeCell ref="K2:L2"/>
    <mergeCell ref="O2:P2"/>
    <mergeCell ref="B1:H1"/>
    <mergeCell ref="J1:P1"/>
    <mergeCell ref="G2:H2"/>
    <mergeCell ref="C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2" max="2" width="12.375" style="0" bestFit="1" customWidth="1"/>
    <col min="3" max="3" width="7.375" style="0" bestFit="1" customWidth="1"/>
    <col min="4" max="4" width="8.625" style="0" bestFit="1" customWidth="1"/>
    <col min="6" max="6" width="10.25390625" style="0" bestFit="1" customWidth="1"/>
    <col min="7" max="7" width="8.375" style="0" bestFit="1" customWidth="1"/>
    <col min="8" max="8" width="8.625" style="0" bestFit="1" customWidth="1"/>
    <col min="13" max="13" width="9.875" style="0" bestFit="1" customWidth="1"/>
    <col min="14" max="14" width="9.875" style="17" customWidth="1"/>
    <col min="15" max="15" width="11.50390625" style="0" bestFit="1" customWidth="1"/>
    <col min="16" max="16" width="9.00390625" style="17" customWidth="1"/>
    <col min="17" max="17" width="11.50390625" style="0" bestFit="1" customWidth="1"/>
    <col min="18" max="18" width="13.75390625" style="0" bestFit="1" customWidth="1"/>
  </cols>
  <sheetData>
    <row r="1" s="17" customFormat="1" ht="14.25"/>
    <row r="2" spans="2:8" ht="15">
      <c r="B2" s="2"/>
      <c r="C2" s="36" t="s">
        <v>127</v>
      </c>
      <c r="D2" s="37"/>
      <c r="E2" s="17"/>
      <c r="F2" s="2"/>
      <c r="G2" s="36" t="s">
        <v>127</v>
      </c>
      <c r="H2" s="37"/>
    </row>
    <row r="3" spans="2:18" ht="15">
      <c r="B3" s="32" t="s">
        <v>60</v>
      </c>
      <c r="C3" s="14" t="s">
        <v>13</v>
      </c>
      <c r="D3" s="14" t="s">
        <v>18</v>
      </c>
      <c r="E3" s="17"/>
      <c r="F3" s="32" t="s">
        <v>21</v>
      </c>
      <c r="G3" s="14" t="s">
        <v>13</v>
      </c>
      <c r="H3" s="14" t="s">
        <v>18</v>
      </c>
      <c r="M3" s="17" t="s">
        <v>128</v>
      </c>
      <c r="N3" s="17" t="s">
        <v>130</v>
      </c>
      <c r="O3" s="17" t="s">
        <v>129</v>
      </c>
      <c r="P3" s="17" t="s">
        <v>131</v>
      </c>
      <c r="Q3" s="17" t="s">
        <v>13</v>
      </c>
      <c r="R3" s="17" t="s">
        <v>132</v>
      </c>
    </row>
    <row r="4" spans="2:18" ht="14.25">
      <c r="B4" s="18" t="s">
        <v>87</v>
      </c>
      <c r="C4" s="19">
        <f>SUM(Q4:Q6)</f>
        <v>14360708.09</v>
      </c>
      <c r="D4" s="15"/>
      <c r="E4" s="17"/>
      <c r="F4" s="15" t="s">
        <v>115</v>
      </c>
      <c r="G4" s="19">
        <f>SUM(C4:C7)</f>
        <v>54654288.730000004</v>
      </c>
      <c r="H4" s="15"/>
      <c r="L4" s="11">
        <v>39264</v>
      </c>
      <c r="M4" s="1">
        <v>5439302.78</v>
      </c>
      <c r="N4" s="1"/>
      <c r="O4" s="1">
        <v>-145186</v>
      </c>
      <c r="Q4" s="1">
        <f>M4+O4</f>
        <v>5294116.78</v>
      </c>
      <c r="R4" s="1"/>
    </row>
    <row r="5" spans="2:18" ht="14.25">
      <c r="B5" s="15" t="s">
        <v>88</v>
      </c>
      <c r="C5" s="19">
        <f>SUM(Q7:Q9)</f>
        <v>14374318.39</v>
      </c>
      <c r="D5" s="15"/>
      <c r="E5" s="17"/>
      <c r="F5" s="15" t="s">
        <v>116</v>
      </c>
      <c r="G5" s="19">
        <f>SUM(C8:C11)</f>
        <v>71615334.92</v>
      </c>
      <c r="H5" s="15"/>
      <c r="L5" s="11">
        <v>39295</v>
      </c>
      <c r="M5" s="1">
        <v>4843665.420000001</v>
      </c>
      <c r="N5" s="1"/>
      <c r="O5" s="1">
        <v>-565513</v>
      </c>
      <c r="Q5" s="1">
        <f aca="true" t="shared" si="0" ref="Q5:Q68">M5+O5</f>
        <v>4278152.420000001</v>
      </c>
      <c r="R5" s="1"/>
    </row>
    <row r="6" spans="2:18" ht="14.25">
      <c r="B6" s="15" t="s">
        <v>89</v>
      </c>
      <c r="C6" s="19">
        <f>SUM(Q10:Q12)</f>
        <v>11066136.190000001</v>
      </c>
      <c r="D6" s="15"/>
      <c r="E6" s="17"/>
      <c r="F6" s="15" t="s">
        <v>117</v>
      </c>
      <c r="G6" s="19">
        <f>SUM(C12:C15)</f>
        <v>77741869.83</v>
      </c>
      <c r="H6" s="15"/>
      <c r="L6" s="11">
        <v>39326</v>
      </c>
      <c r="M6" s="1">
        <v>4330388.89</v>
      </c>
      <c r="N6" s="1"/>
      <c r="O6" s="1">
        <v>458050</v>
      </c>
      <c r="Q6" s="1">
        <f t="shared" si="0"/>
        <v>4788438.89</v>
      </c>
      <c r="R6" s="1"/>
    </row>
    <row r="7" spans="2:18" ht="14.25">
      <c r="B7" s="15" t="s">
        <v>90</v>
      </c>
      <c r="C7" s="19">
        <f>SUM(Q13:Q15)</f>
        <v>14853126.059999999</v>
      </c>
      <c r="D7" s="15"/>
      <c r="E7" s="17"/>
      <c r="F7" s="15" t="s">
        <v>118</v>
      </c>
      <c r="G7" s="19">
        <f>SUM(C16:C19)</f>
        <v>72959096.5</v>
      </c>
      <c r="H7" s="15"/>
      <c r="L7" s="11">
        <v>39356</v>
      </c>
      <c r="M7" s="1">
        <v>4874639.050000001</v>
      </c>
      <c r="N7" s="1"/>
      <c r="O7" s="1">
        <v>387975</v>
      </c>
      <c r="Q7" s="1">
        <f t="shared" si="0"/>
        <v>5262614.050000001</v>
      </c>
      <c r="R7" s="1"/>
    </row>
    <row r="8" spans="2:18" ht="14.25">
      <c r="B8" s="15" t="s">
        <v>91</v>
      </c>
      <c r="C8" s="19">
        <f>SUM(Q16:Q18)</f>
        <v>16875069.830000002</v>
      </c>
      <c r="D8" s="15"/>
      <c r="E8" s="17"/>
      <c r="F8" s="15" t="s">
        <v>119</v>
      </c>
      <c r="G8" s="19">
        <f>SUM(C20:C23)</f>
        <v>55951571.4101</v>
      </c>
      <c r="H8" s="15"/>
      <c r="L8" s="11">
        <v>39387</v>
      </c>
      <c r="M8" s="1">
        <v>4396502.96</v>
      </c>
      <c r="N8" s="1"/>
      <c r="O8" s="1">
        <v>-210109</v>
      </c>
      <c r="Q8" s="1">
        <f t="shared" si="0"/>
        <v>4186393.96</v>
      </c>
      <c r="R8" s="1"/>
    </row>
    <row r="9" spans="2:18" ht="14.25">
      <c r="B9" s="15" t="s">
        <v>92</v>
      </c>
      <c r="C9" s="19">
        <f>SUM(Q19:Q21)</f>
        <v>21528977.43</v>
      </c>
      <c r="D9" s="15"/>
      <c r="E9" s="17"/>
      <c r="F9" s="15" t="s">
        <v>120</v>
      </c>
      <c r="G9" s="19">
        <f>SUM(C24:C27)</f>
        <v>44982944.22</v>
      </c>
      <c r="H9" s="15"/>
      <c r="L9" s="11">
        <v>39417</v>
      </c>
      <c r="M9" s="1">
        <v>4126536.38</v>
      </c>
      <c r="N9" s="1"/>
      <c r="O9" s="1">
        <v>798774</v>
      </c>
      <c r="Q9" s="1">
        <f t="shared" si="0"/>
        <v>4925310.38</v>
      </c>
      <c r="R9" s="1"/>
    </row>
    <row r="10" spans="2:18" ht="14.25">
      <c r="B10" s="15" t="s">
        <v>93</v>
      </c>
      <c r="C10" s="19">
        <f>SUM(Q22:Q24)</f>
        <v>14686613.319999998</v>
      </c>
      <c r="D10" s="15"/>
      <c r="E10" s="17"/>
      <c r="F10" s="15" t="s">
        <v>121</v>
      </c>
      <c r="G10" s="19">
        <f>SUM(C28:C31)</f>
        <v>47614216.04</v>
      </c>
      <c r="H10" s="15"/>
      <c r="L10" s="11">
        <v>39448</v>
      </c>
      <c r="M10" s="1">
        <v>3017785.1700000004</v>
      </c>
      <c r="N10" s="1"/>
      <c r="O10" s="1">
        <v>-302171</v>
      </c>
      <c r="Q10" s="1">
        <f t="shared" si="0"/>
        <v>2715614.1700000004</v>
      </c>
      <c r="R10" s="1"/>
    </row>
    <row r="11" spans="2:18" ht="14.25">
      <c r="B11" s="15" t="s">
        <v>94</v>
      </c>
      <c r="C11" s="19">
        <f>SUM(Q25:Q27)</f>
        <v>18524674.34</v>
      </c>
      <c r="D11" s="15"/>
      <c r="E11" s="17"/>
      <c r="F11" s="15" t="s">
        <v>122</v>
      </c>
      <c r="G11" s="19">
        <f>SUM(C32:C35)</f>
        <v>58044884.760000005</v>
      </c>
      <c r="H11" s="19"/>
      <c r="L11" s="11">
        <v>39479</v>
      </c>
      <c r="M11" s="1">
        <v>3725115.3200000008</v>
      </c>
      <c r="N11" s="1"/>
      <c r="O11" s="1">
        <v>174059</v>
      </c>
      <c r="Q11" s="1">
        <f t="shared" si="0"/>
        <v>3899174.3200000008</v>
      </c>
      <c r="R11" s="1"/>
    </row>
    <row r="12" spans="2:18" ht="14.25">
      <c r="B12" s="15" t="s">
        <v>95</v>
      </c>
      <c r="C12" s="19">
        <f>SUM(Q28:Q30)</f>
        <v>18619964.400000002</v>
      </c>
      <c r="D12" s="15"/>
      <c r="E12" s="17"/>
      <c r="F12" s="15" t="s">
        <v>123</v>
      </c>
      <c r="G12" s="15"/>
      <c r="H12" s="19">
        <f>SUM(D36:D39)</f>
        <v>59225924.23948759</v>
      </c>
      <c r="L12" s="11">
        <v>39508</v>
      </c>
      <c r="M12" s="1">
        <v>4238196.7</v>
      </c>
      <c r="N12" s="1"/>
      <c r="O12" s="1">
        <v>213151</v>
      </c>
      <c r="Q12" s="1">
        <f t="shared" si="0"/>
        <v>4451347.7</v>
      </c>
      <c r="R12" s="1"/>
    </row>
    <row r="13" spans="2:18" ht="14.25">
      <c r="B13" s="15" t="s">
        <v>96</v>
      </c>
      <c r="C13" s="19">
        <f>SUM(Q31:Q33)</f>
        <v>20088740.089999996</v>
      </c>
      <c r="D13" s="15"/>
      <c r="E13" s="17"/>
      <c r="F13" s="15" t="s">
        <v>124</v>
      </c>
      <c r="G13" s="15"/>
      <c r="H13" s="19">
        <f>SUM(D40:D43)</f>
        <v>62678733.34364201</v>
      </c>
      <c r="L13" s="11">
        <v>39539</v>
      </c>
      <c r="M13" s="1">
        <v>5170041.6899999995</v>
      </c>
      <c r="N13" s="1"/>
      <c r="O13" s="1">
        <v>-762356</v>
      </c>
      <c r="Q13" s="1">
        <f t="shared" si="0"/>
        <v>4407685.6899999995</v>
      </c>
      <c r="R13" s="1"/>
    </row>
    <row r="14" spans="2:18" ht="14.25">
      <c r="B14" s="15" t="s">
        <v>99</v>
      </c>
      <c r="C14" s="19">
        <f>SUM(Q34:Q36)</f>
        <v>16087995.1</v>
      </c>
      <c r="D14" s="15"/>
      <c r="E14" s="17"/>
      <c r="F14" s="15" t="s">
        <v>125</v>
      </c>
      <c r="G14" s="15"/>
      <c r="H14" s="19">
        <f>SUM(D44:D47)</f>
        <v>64067365.26846466</v>
      </c>
      <c r="L14" s="11">
        <v>39569</v>
      </c>
      <c r="M14" s="1">
        <v>4827916.99</v>
      </c>
      <c r="N14" s="1"/>
      <c r="O14" s="1">
        <v>139577</v>
      </c>
      <c r="Q14" s="1">
        <f t="shared" si="0"/>
        <v>4967493.99</v>
      </c>
      <c r="R14" s="1"/>
    </row>
    <row r="15" spans="2:18" ht="14.25">
      <c r="B15" s="15" t="s">
        <v>97</v>
      </c>
      <c r="C15" s="19">
        <f>SUM(Q37:Q39)</f>
        <v>22945170.24</v>
      </c>
      <c r="D15" s="15"/>
      <c r="E15" s="17"/>
      <c r="F15" s="15" t="s">
        <v>126</v>
      </c>
      <c r="G15" s="15"/>
      <c r="H15" s="19">
        <f>SUM(D48:D51)</f>
        <v>65682125.68252356</v>
      </c>
      <c r="L15" s="11">
        <v>39600</v>
      </c>
      <c r="M15" s="1">
        <v>5400032.379999999</v>
      </c>
      <c r="N15" s="1"/>
      <c r="O15" s="1">
        <v>77914</v>
      </c>
      <c r="Q15" s="1">
        <f t="shared" si="0"/>
        <v>5477946.379999999</v>
      </c>
      <c r="R15" s="1"/>
    </row>
    <row r="16" spans="2:18" ht="14.25">
      <c r="B16" s="15" t="s">
        <v>98</v>
      </c>
      <c r="C16" s="19">
        <f>SUM(Q40:Q42)</f>
        <v>18876302.48</v>
      </c>
      <c r="D16" s="15"/>
      <c r="E16" s="17"/>
      <c r="F16" s="15" t="s">
        <v>145</v>
      </c>
      <c r="G16" s="15"/>
      <c r="H16" s="19">
        <f>SUM(D52:D55)</f>
        <v>65152988.314240515</v>
      </c>
      <c r="L16" s="11">
        <v>39630</v>
      </c>
      <c r="M16" s="1">
        <v>5867066.29</v>
      </c>
      <c r="N16" s="1"/>
      <c r="O16" s="1">
        <v>-1480850</v>
      </c>
      <c r="Q16" s="1">
        <f t="shared" si="0"/>
        <v>4386216.29</v>
      </c>
      <c r="R16" s="1"/>
    </row>
    <row r="17" spans="2:18" ht="14.25">
      <c r="B17" s="15" t="s">
        <v>100</v>
      </c>
      <c r="C17" s="19">
        <f>SUM(Q43:Q45)</f>
        <v>19906831.689999998</v>
      </c>
      <c r="D17" s="15"/>
      <c r="E17" s="17"/>
      <c r="F17" s="17"/>
      <c r="G17" s="17"/>
      <c r="H17" s="17"/>
      <c r="L17" s="11">
        <v>39661</v>
      </c>
      <c r="M17" s="1">
        <v>4799728.17</v>
      </c>
      <c r="N17" s="1"/>
      <c r="O17" s="1">
        <v>1722922</v>
      </c>
      <c r="Q17" s="1">
        <f t="shared" si="0"/>
        <v>6522650.17</v>
      </c>
      <c r="R17" s="1"/>
    </row>
    <row r="18" spans="2:18" ht="14.25">
      <c r="B18" s="15" t="s">
        <v>101</v>
      </c>
      <c r="C18" s="19">
        <f>SUM(Q46:Q48)</f>
        <v>17543075.92</v>
      </c>
      <c r="D18" s="15"/>
      <c r="E18" s="17"/>
      <c r="F18" s="17"/>
      <c r="G18" s="17"/>
      <c r="H18" s="17"/>
      <c r="L18" s="11">
        <v>39692</v>
      </c>
      <c r="M18" s="1">
        <v>5728090.37</v>
      </c>
      <c r="N18" s="1"/>
      <c r="O18" s="1">
        <v>238113</v>
      </c>
      <c r="Q18" s="1">
        <f t="shared" si="0"/>
        <v>5966203.37</v>
      </c>
      <c r="R18" s="1"/>
    </row>
    <row r="19" spans="2:18" ht="14.25">
      <c r="B19" s="15" t="s">
        <v>102</v>
      </c>
      <c r="C19" s="19">
        <f>SUM(Q49:Q51)</f>
        <v>16632886.41</v>
      </c>
      <c r="D19" s="15"/>
      <c r="E19" s="17"/>
      <c r="F19" s="17"/>
      <c r="G19" s="17"/>
      <c r="H19" s="17"/>
      <c r="L19" s="11">
        <v>39722</v>
      </c>
      <c r="M19" s="1">
        <v>5779327.28</v>
      </c>
      <c r="N19" s="1"/>
      <c r="O19" s="1">
        <v>0</v>
      </c>
      <c r="Q19" s="1">
        <f t="shared" si="0"/>
        <v>5779327.28</v>
      </c>
      <c r="R19" s="1"/>
    </row>
    <row r="20" spans="2:18" ht="14.25">
      <c r="B20" s="15" t="s">
        <v>103</v>
      </c>
      <c r="C20" s="19">
        <f>SUM(Q52:Q54)</f>
        <v>16266017.0201</v>
      </c>
      <c r="D20" s="15"/>
      <c r="E20" s="17"/>
      <c r="F20" s="17"/>
      <c r="G20" s="17"/>
      <c r="H20" s="17"/>
      <c r="L20" s="11">
        <v>39753</v>
      </c>
      <c r="M20" s="1">
        <v>6362548.79</v>
      </c>
      <c r="N20" s="1"/>
      <c r="O20" s="1">
        <v>1249754</v>
      </c>
      <c r="Q20" s="1">
        <f t="shared" si="0"/>
        <v>7612302.79</v>
      </c>
      <c r="R20" s="1"/>
    </row>
    <row r="21" spans="2:18" ht="14.25">
      <c r="B21" s="15" t="s">
        <v>104</v>
      </c>
      <c r="C21" s="19">
        <f>SUM(Q55:Q57)</f>
        <v>15153677.280000001</v>
      </c>
      <c r="D21" s="15"/>
      <c r="E21" s="17"/>
      <c r="F21" s="17"/>
      <c r="G21" s="17"/>
      <c r="H21" s="17"/>
      <c r="L21" s="11">
        <v>39783</v>
      </c>
      <c r="M21" s="1">
        <v>7367215.359999999</v>
      </c>
      <c r="N21" s="1"/>
      <c r="O21" s="1">
        <v>770132</v>
      </c>
      <c r="Q21" s="1">
        <f t="shared" si="0"/>
        <v>8137347.359999999</v>
      </c>
      <c r="R21" s="1"/>
    </row>
    <row r="22" spans="2:18" ht="14.25">
      <c r="B22" s="15" t="s">
        <v>105</v>
      </c>
      <c r="C22" s="19">
        <f>SUM(Q58:Q60)</f>
        <v>13788121.64</v>
      </c>
      <c r="D22" s="15"/>
      <c r="E22" s="17"/>
      <c r="F22" s="17"/>
      <c r="G22" s="17"/>
      <c r="H22" s="17"/>
      <c r="L22" s="11">
        <v>39814</v>
      </c>
      <c r="M22" s="1">
        <v>3335034.1500000004</v>
      </c>
      <c r="N22" s="1"/>
      <c r="O22" s="1">
        <v>16402285</v>
      </c>
      <c r="Q22" s="1">
        <f t="shared" si="0"/>
        <v>19737319.15</v>
      </c>
      <c r="R22" s="1"/>
    </row>
    <row r="23" spans="2:18" ht="14.25">
      <c r="B23" s="15" t="s">
        <v>106</v>
      </c>
      <c r="C23" s="19">
        <f>SUM(Q61:Q63)</f>
        <v>10743755.47</v>
      </c>
      <c r="D23" s="15"/>
      <c r="E23" s="17"/>
      <c r="F23" s="17"/>
      <c r="G23" s="17"/>
      <c r="H23" s="17"/>
      <c r="L23" s="11">
        <v>39845</v>
      </c>
      <c r="M23" s="1">
        <v>5122694.8100000005</v>
      </c>
      <c r="N23" s="1"/>
      <c r="O23" s="1">
        <v>-16690714</v>
      </c>
      <c r="Q23" s="1">
        <f t="shared" si="0"/>
        <v>-11568019.19</v>
      </c>
      <c r="R23" s="1"/>
    </row>
    <row r="24" spans="2:18" ht="14.25">
      <c r="B24" s="15" t="s">
        <v>107</v>
      </c>
      <c r="C24" s="19">
        <f>SUM(Q64:Q66)</f>
        <v>13750320.129999999</v>
      </c>
      <c r="D24" s="15"/>
      <c r="E24" s="17"/>
      <c r="F24" s="17"/>
      <c r="G24" s="17"/>
      <c r="H24" s="17"/>
      <c r="L24" s="11">
        <v>39873</v>
      </c>
      <c r="M24" s="1">
        <v>5961469.359999999</v>
      </c>
      <c r="N24" s="1"/>
      <c r="O24" s="1">
        <v>555844</v>
      </c>
      <c r="Q24" s="1">
        <f t="shared" si="0"/>
        <v>6517313.359999999</v>
      </c>
      <c r="R24" s="1"/>
    </row>
    <row r="25" spans="2:18" ht="14.25">
      <c r="B25" s="15" t="s">
        <v>108</v>
      </c>
      <c r="C25" s="19">
        <f>SUM(Q67:Q69)</f>
        <v>14199833.04</v>
      </c>
      <c r="D25" s="15"/>
      <c r="E25" s="17"/>
      <c r="F25" s="17"/>
      <c r="G25" s="17"/>
      <c r="H25" s="17"/>
      <c r="L25" s="11">
        <v>39904</v>
      </c>
      <c r="M25" s="1">
        <v>5505133.36</v>
      </c>
      <c r="N25" s="1"/>
      <c r="O25" s="1">
        <v>279452</v>
      </c>
      <c r="Q25" s="1">
        <f t="shared" si="0"/>
        <v>5784585.36</v>
      </c>
      <c r="R25" s="1"/>
    </row>
    <row r="26" spans="2:18" ht="14.25">
      <c r="B26" s="15" t="s">
        <v>109</v>
      </c>
      <c r="C26" s="19">
        <f>SUM(Q70:Q72)</f>
        <v>9828201.2</v>
      </c>
      <c r="D26" s="15"/>
      <c r="E26" s="17"/>
      <c r="F26" s="17"/>
      <c r="G26" s="17"/>
      <c r="H26" s="17"/>
      <c r="L26" s="11">
        <v>39934</v>
      </c>
      <c r="M26" s="1">
        <v>6598632.649999999</v>
      </c>
      <c r="N26" s="1"/>
      <c r="O26" s="1">
        <v>-31527</v>
      </c>
      <c r="Q26" s="1">
        <f t="shared" si="0"/>
        <v>6567105.649999999</v>
      </c>
      <c r="R26" s="1"/>
    </row>
    <row r="27" spans="2:18" ht="14.25">
      <c r="B27" s="15" t="s">
        <v>110</v>
      </c>
      <c r="C27" s="19">
        <f>SUM(Q73:Q75)</f>
        <v>7204589.850000001</v>
      </c>
      <c r="D27" s="15"/>
      <c r="E27" s="17"/>
      <c r="F27" s="17"/>
      <c r="G27" s="17"/>
      <c r="H27" s="17"/>
      <c r="L27" s="11">
        <v>39965</v>
      </c>
      <c r="M27" s="1">
        <v>6276231.33</v>
      </c>
      <c r="N27" s="1"/>
      <c r="O27" s="1">
        <v>-103248</v>
      </c>
      <c r="Q27" s="1">
        <f t="shared" si="0"/>
        <v>6172983.33</v>
      </c>
      <c r="R27" s="1"/>
    </row>
    <row r="28" spans="2:18" ht="14.25">
      <c r="B28" s="15" t="s">
        <v>111</v>
      </c>
      <c r="C28" s="19">
        <f>SUM(Q76:Q78)</f>
        <v>11153730.530000001</v>
      </c>
      <c r="D28" s="15"/>
      <c r="E28" s="17"/>
      <c r="F28" s="17"/>
      <c r="G28" s="17"/>
      <c r="H28" s="17"/>
      <c r="L28" s="11">
        <v>39995</v>
      </c>
      <c r="M28" s="1">
        <v>6562067.910000001</v>
      </c>
      <c r="N28" s="1"/>
      <c r="O28" s="1">
        <v>146833</v>
      </c>
      <c r="Q28" s="1">
        <f t="shared" si="0"/>
        <v>6708900.910000001</v>
      </c>
      <c r="R28" s="1"/>
    </row>
    <row r="29" spans="2:18" ht="14.25">
      <c r="B29" s="15" t="s">
        <v>112</v>
      </c>
      <c r="C29" s="19">
        <f>SUM(Q79:Q81)</f>
        <v>13778214.84</v>
      </c>
      <c r="D29" s="20"/>
      <c r="E29" s="17"/>
      <c r="F29" s="17"/>
      <c r="G29" s="17"/>
      <c r="H29" s="17"/>
      <c r="L29" s="11">
        <v>40026</v>
      </c>
      <c r="M29" s="1">
        <v>6384655.720000001</v>
      </c>
      <c r="N29" s="1"/>
      <c r="O29" s="1">
        <v>-571636</v>
      </c>
      <c r="Q29" s="1">
        <f t="shared" si="0"/>
        <v>5813019.720000001</v>
      </c>
      <c r="R29" s="1"/>
    </row>
    <row r="30" spans="2:18" ht="14.25">
      <c r="B30" s="15" t="s">
        <v>113</v>
      </c>
      <c r="C30" s="19">
        <f>SUM(Q82:Q84)</f>
        <v>11148116.05</v>
      </c>
      <c r="D30" s="15"/>
      <c r="E30" s="17"/>
      <c r="F30" s="17"/>
      <c r="G30" s="17"/>
      <c r="H30" s="17"/>
      <c r="L30" s="11">
        <v>40057</v>
      </c>
      <c r="M30" s="1">
        <v>6830167.77</v>
      </c>
      <c r="N30" s="1"/>
      <c r="O30" s="1">
        <v>-732124</v>
      </c>
      <c r="Q30" s="1">
        <f t="shared" si="0"/>
        <v>6098043.77</v>
      </c>
      <c r="R30" s="1"/>
    </row>
    <row r="31" spans="2:18" ht="14.25">
      <c r="B31" s="15" t="s">
        <v>114</v>
      </c>
      <c r="C31" s="19">
        <f>SUM(Q85:Q87)</f>
        <v>11534154.62</v>
      </c>
      <c r="D31" s="15"/>
      <c r="E31" s="17"/>
      <c r="F31" s="17"/>
      <c r="G31" s="17"/>
      <c r="H31" s="17"/>
      <c r="L31" s="11">
        <v>40087</v>
      </c>
      <c r="M31" s="1">
        <v>5687079.22</v>
      </c>
      <c r="N31" s="1"/>
      <c r="O31" s="1">
        <v>-66532</v>
      </c>
      <c r="Q31" s="1">
        <f t="shared" si="0"/>
        <v>5620547.22</v>
      </c>
      <c r="R31" s="1"/>
    </row>
    <row r="32" spans="2:18" ht="14.25">
      <c r="B32" s="15" t="s">
        <v>65</v>
      </c>
      <c r="C32" s="19">
        <f>SUM(Q88:Q90)</f>
        <v>14034520.620000001</v>
      </c>
      <c r="D32" s="19"/>
      <c r="E32" s="17"/>
      <c r="F32" s="17"/>
      <c r="G32" s="17"/>
      <c r="H32" s="17"/>
      <c r="L32" s="11">
        <v>40118</v>
      </c>
      <c r="M32" s="1">
        <v>6081638.73</v>
      </c>
      <c r="N32" s="1"/>
      <c r="O32" s="1">
        <v>8716</v>
      </c>
      <c r="Q32" s="1">
        <f t="shared" si="0"/>
        <v>6090354.73</v>
      </c>
      <c r="R32" s="1"/>
    </row>
    <row r="33" spans="2:18" ht="14.25">
      <c r="B33" s="15" t="s">
        <v>66</v>
      </c>
      <c r="C33" s="19">
        <f>SUM(Q91:Q93)</f>
        <v>15017774.23</v>
      </c>
      <c r="D33" s="19"/>
      <c r="E33" s="17"/>
      <c r="F33" s="17"/>
      <c r="G33" s="17"/>
      <c r="H33" s="17"/>
      <c r="L33" s="11">
        <v>40148</v>
      </c>
      <c r="M33" s="1">
        <v>7695836.139999999</v>
      </c>
      <c r="N33" s="1"/>
      <c r="O33" s="1">
        <v>682002</v>
      </c>
      <c r="Q33" s="1">
        <f t="shared" si="0"/>
        <v>8377838.139999999</v>
      </c>
      <c r="R33" s="1"/>
    </row>
    <row r="34" spans="2:18" ht="14.25">
      <c r="B34" s="15" t="s">
        <v>67</v>
      </c>
      <c r="C34" s="19">
        <f>SUM(Q94:Q96)</f>
        <v>12506033.350000001</v>
      </c>
      <c r="D34" s="19"/>
      <c r="E34" s="17"/>
      <c r="F34" s="17"/>
      <c r="G34" s="17"/>
      <c r="H34" s="17"/>
      <c r="L34" s="11">
        <v>40179</v>
      </c>
      <c r="M34" s="1">
        <v>3994604.9000000004</v>
      </c>
      <c r="N34" s="1"/>
      <c r="O34" s="1">
        <v>812332</v>
      </c>
      <c r="Q34" s="1">
        <f t="shared" si="0"/>
        <v>4806936.9</v>
      </c>
      <c r="R34" s="1"/>
    </row>
    <row r="35" spans="2:18" ht="14.25">
      <c r="B35" s="15" t="s">
        <v>68</v>
      </c>
      <c r="C35" s="19">
        <f>SUM(Q97:Q99)</f>
        <v>16486556.56</v>
      </c>
      <c r="D35" s="19"/>
      <c r="E35" s="17"/>
      <c r="F35" s="17"/>
      <c r="G35" s="17"/>
      <c r="H35" s="17"/>
      <c r="L35" s="11">
        <v>40210</v>
      </c>
      <c r="M35" s="1">
        <v>5685190.71</v>
      </c>
      <c r="N35" s="1"/>
      <c r="O35" s="1">
        <v>-684402</v>
      </c>
      <c r="Q35" s="1">
        <f t="shared" si="0"/>
        <v>5000788.71</v>
      </c>
      <c r="R35" s="1"/>
    </row>
    <row r="36" spans="2:18" ht="14.25">
      <c r="B36" s="15" t="s">
        <v>69</v>
      </c>
      <c r="C36" s="15"/>
      <c r="D36" s="19">
        <f>SUM(R100:R102)</f>
        <v>15541400.992596898</v>
      </c>
      <c r="E36" s="17"/>
      <c r="F36" s="17"/>
      <c r="G36" s="17"/>
      <c r="H36" s="17"/>
      <c r="L36" s="11">
        <v>40238</v>
      </c>
      <c r="M36" s="1">
        <v>7315769.49</v>
      </c>
      <c r="N36" s="1"/>
      <c r="O36" s="1">
        <v>-1035500</v>
      </c>
      <c r="Q36" s="1">
        <f t="shared" si="0"/>
        <v>6280269.49</v>
      </c>
      <c r="R36" s="1"/>
    </row>
    <row r="37" spans="2:18" ht="14.25">
      <c r="B37" s="15" t="s">
        <v>70</v>
      </c>
      <c r="C37" s="15"/>
      <c r="D37" s="19">
        <f>SUM(R103:R105)</f>
        <v>16048512.506996896</v>
      </c>
      <c r="E37" s="17"/>
      <c r="F37" s="17"/>
      <c r="G37" s="17"/>
      <c r="H37" s="17"/>
      <c r="L37" s="11">
        <v>40269</v>
      </c>
      <c r="M37" s="1">
        <v>5752028.04</v>
      </c>
      <c r="N37" s="1"/>
      <c r="O37" s="1">
        <v>-261217</v>
      </c>
      <c r="Q37" s="1">
        <f t="shared" si="0"/>
        <v>5490811.04</v>
      </c>
      <c r="R37" s="1"/>
    </row>
    <row r="38" spans="2:18" ht="14.25">
      <c r="B38" s="15" t="s">
        <v>71</v>
      </c>
      <c r="C38" s="15"/>
      <c r="D38" s="19">
        <f>SUM(R106:R108)</f>
        <v>11987565.204096898</v>
      </c>
      <c r="E38" s="17"/>
      <c r="F38" s="17"/>
      <c r="G38" s="17"/>
      <c r="H38" s="17"/>
      <c r="L38" s="11">
        <v>40299</v>
      </c>
      <c r="M38" s="1">
        <v>6630319.949999999</v>
      </c>
      <c r="N38" s="1"/>
      <c r="O38" s="1">
        <v>-265284</v>
      </c>
      <c r="Q38" s="1">
        <f t="shared" si="0"/>
        <v>6365035.949999999</v>
      </c>
      <c r="R38" s="1"/>
    </row>
    <row r="39" spans="2:18" ht="14.25">
      <c r="B39" s="15" t="s">
        <v>72</v>
      </c>
      <c r="C39" s="15"/>
      <c r="D39" s="19">
        <f>SUM(R109:R111)</f>
        <v>15648445.535796897</v>
      </c>
      <c r="E39" s="17"/>
      <c r="F39" s="17"/>
      <c r="G39" s="17"/>
      <c r="H39" s="17"/>
      <c r="L39" s="11">
        <v>40330</v>
      </c>
      <c r="M39" s="1">
        <v>6854524.25</v>
      </c>
      <c r="N39" s="1"/>
      <c r="O39" s="1">
        <v>4234799</v>
      </c>
      <c r="Q39" s="1">
        <f t="shared" si="0"/>
        <v>11089323.25</v>
      </c>
      <c r="R39" s="1"/>
    </row>
    <row r="40" spans="2:18" ht="14.25">
      <c r="B40" s="15" t="s">
        <v>73</v>
      </c>
      <c r="C40" s="15"/>
      <c r="D40" s="19">
        <f>SUM(R112:R114)</f>
        <v>16489174.599660505</v>
      </c>
      <c r="E40" s="17"/>
      <c r="F40" s="17"/>
      <c r="G40" s="17"/>
      <c r="H40" s="17"/>
      <c r="L40" s="11">
        <v>40360</v>
      </c>
      <c r="M40" s="1">
        <v>5731954.14</v>
      </c>
      <c r="N40" s="1"/>
      <c r="O40" s="1">
        <v>863179</v>
      </c>
      <c r="Q40" s="1">
        <f t="shared" si="0"/>
        <v>6595133.14</v>
      </c>
      <c r="R40" s="1"/>
    </row>
    <row r="41" spans="2:18" ht="14.25">
      <c r="B41" s="15" t="s">
        <v>74</v>
      </c>
      <c r="C41" s="15"/>
      <c r="D41" s="19">
        <f>SUM(R115:R117)</f>
        <v>17054094.983460505</v>
      </c>
      <c r="E41" s="17"/>
      <c r="F41" s="17"/>
      <c r="G41" s="17"/>
      <c r="H41" s="17"/>
      <c r="L41" s="11">
        <v>40391</v>
      </c>
      <c r="M41" s="1">
        <v>6118675.22</v>
      </c>
      <c r="N41" s="1"/>
      <c r="O41" s="1">
        <v>662456</v>
      </c>
      <c r="Q41" s="1">
        <f t="shared" si="0"/>
        <v>6781131.22</v>
      </c>
      <c r="R41" s="1"/>
    </row>
    <row r="42" spans="2:18" ht="14.25">
      <c r="B42" s="15" t="s">
        <v>75</v>
      </c>
      <c r="C42" s="15"/>
      <c r="D42" s="19">
        <f>SUM(R118:R120)</f>
        <v>12813295.923260504</v>
      </c>
      <c r="E42" s="17"/>
      <c r="F42" s="17"/>
      <c r="G42" s="17"/>
      <c r="H42" s="17"/>
      <c r="L42" s="11">
        <v>40422</v>
      </c>
      <c r="M42" s="1">
        <v>6990766.12</v>
      </c>
      <c r="N42" s="1"/>
      <c r="O42" s="1">
        <v>-1490728</v>
      </c>
      <c r="Q42" s="1">
        <f t="shared" si="0"/>
        <v>5500038.12</v>
      </c>
      <c r="R42" s="1"/>
    </row>
    <row r="43" spans="2:18" ht="14.25">
      <c r="B43" s="15" t="s">
        <v>76</v>
      </c>
      <c r="C43" s="15"/>
      <c r="D43" s="19">
        <f>SUM(R121:R123)</f>
        <v>16322167.837260503</v>
      </c>
      <c r="E43" s="17"/>
      <c r="F43" s="17"/>
      <c r="G43" s="17"/>
      <c r="H43" s="17"/>
      <c r="L43" s="11">
        <v>40452</v>
      </c>
      <c r="M43" s="1">
        <v>3293139.84</v>
      </c>
      <c r="N43" s="1"/>
      <c r="O43" s="1">
        <v>5113143</v>
      </c>
      <c r="Q43" s="1">
        <f t="shared" si="0"/>
        <v>8406282.84</v>
      </c>
      <c r="R43" s="1"/>
    </row>
    <row r="44" spans="2:18" ht="14.25">
      <c r="B44" s="15" t="s">
        <v>77</v>
      </c>
      <c r="C44" s="15"/>
      <c r="D44" s="19">
        <f>SUM(R124:R126)</f>
        <v>16823552.440791164</v>
      </c>
      <c r="E44" s="17"/>
      <c r="F44" s="17"/>
      <c r="G44" s="17"/>
      <c r="H44" s="17"/>
      <c r="L44" s="11">
        <v>40483</v>
      </c>
      <c r="M44" s="1">
        <v>6807553.890000001</v>
      </c>
      <c r="N44" s="1"/>
      <c r="O44" s="1">
        <v>4526531</v>
      </c>
      <c r="Q44" s="1">
        <f t="shared" si="0"/>
        <v>11334084.89</v>
      </c>
      <c r="R44" s="1"/>
    </row>
    <row r="45" spans="2:18" ht="14.25">
      <c r="B45" s="15" t="s">
        <v>78</v>
      </c>
      <c r="C45" s="15"/>
      <c r="D45" s="19">
        <f>SUM(R127:R129)</f>
        <v>17440280.728691164</v>
      </c>
      <c r="E45" s="17"/>
      <c r="F45" s="17"/>
      <c r="G45" s="17"/>
      <c r="H45" s="17"/>
      <c r="L45" s="11">
        <v>40513</v>
      </c>
      <c r="M45" s="1">
        <v>6769043.959999999</v>
      </c>
      <c r="N45" s="1"/>
      <c r="O45" s="1">
        <v>-6602580</v>
      </c>
      <c r="Q45" s="1">
        <f t="shared" si="0"/>
        <v>166463.95999999903</v>
      </c>
      <c r="R45" s="1"/>
    </row>
    <row r="46" spans="2:18" ht="14.25">
      <c r="B46" s="15" t="s">
        <v>79</v>
      </c>
      <c r="C46" s="15"/>
      <c r="D46" s="19">
        <f>SUM(R130:R132)</f>
        <v>13215735.221691165</v>
      </c>
      <c r="E46" s="17"/>
      <c r="F46" s="17"/>
      <c r="G46" s="17"/>
      <c r="H46" s="17"/>
      <c r="L46" s="11">
        <v>40544</v>
      </c>
      <c r="M46" s="1">
        <v>3791809.83</v>
      </c>
      <c r="N46" s="1"/>
      <c r="O46" s="1">
        <v>2318127</v>
      </c>
      <c r="Q46" s="1">
        <f t="shared" si="0"/>
        <v>6109936.83</v>
      </c>
      <c r="R46" s="1"/>
    </row>
    <row r="47" spans="2:18" ht="14.25">
      <c r="B47" s="15" t="s">
        <v>80</v>
      </c>
      <c r="C47" s="15"/>
      <c r="D47" s="19">
        <f>SUM(R133:R135)</f>
        <v>16587796.877291165</v>
      </c>
      <c r="E47" s="17"/>
      <c r="F47" s="17"/>
      <c r="G47" s="17"/>
      <c r="H47" s="17"/>
      <c r="L47" s="11">
        <v>40575</v>
      </c>
      <c r="M47" s="1">
        <v>4643693.199999999</v>
      </c>
      <c r="N47" s="1"/>
      <c r="O47" s="1">
        <v>641303</v>
      </c>
      <c r="Q47" s="1">
        <f t="shared" si="0"/>
        <v>5284996.199999999</v>
      </c>
      <c r="R47" s="1"/>
    </row>
    <row r="48" spans="2:18" ht="14.25">
      <c r="B48" s="15" t="s">
        <v>81</v>
      </c>
      <c r="C48" s="15"/>
      <c r="D48" s="19">
        <f>SUM(R136:R138)</f>
        <v>17220876.058455892</v>
      </c>
      <c r="E48" s="17"/>
      <c r="F48" s="17"/>
      <c r="G48" s="17"/>
      <c r="H48" s="17"/>
      <c r="L48" s="11">
        <v>40603</v>
      </c>
      <c r="M48" s="1">
        <v>5190575.8900000015</v>
      </c>
      <c r="N48" s="1"/>
      <c r="O48" s="1">
        <v>957567</v>
      </c>
      <c r="Q48" s="1">
        <f t="shared" si="0"/>
        <v>6148142.8900000015</v>
      </c>
      <c r="R48" s="1"/>
    </row>
    <row r="49" spans="2:18" ht="14.25">
      <c r="B49" s="15" t="s">
        <v>82</v>
      </c>
      <c r="C49" s="15"/>
      <c r="D49" s="19">
        <f>SUM(R139:R141)</f>
        <v>17829051.977555893</v>
      </c>
      <c r="E49" s="17"/>
      <c r="F49" s="17"/>
      <c r="G49" s="17"/>
      <c r="H49" s="17"/>
      <c r="L49" s="11">
        <v>40634</v>
      </c>
      <c r="M49" s="1">
        <v>5274516.000000001</v>
      </c>
      <c r="N49" s="1"/>
      <c r="O49" s="1">
        <v>-1776453</v>
      </c>
      <c r="Q49" s="1">
        <f t="shared" si="0"/>
        <v>3498063.000000001</v>
      </c>
      <c r="R49" s="1"/>
    </row>
    <row r="50" spans="2:18" ht="14.25">
      <c r="B50" s="15" t="s">
        <v>83</v>
      </c>
      <c r="C50" s="15"/>
      <c r="D50" s="19">
        <f>SUM(R142:R144)</f>
        <v>13595309.77515589</v>
      </c>
      <c r="E50" s="17"/>
      <c r="F50" s="17"/>
      <c r="G50" s="17"/>
      <c r="H50" s="17"/>
      <c r="L50" s="11">
        <v>40664</v>
      </c>
      <c r="M50" s="1">
        <v>6793385.86</v>
      </c>
      <c r="N50" s="1"/>
      <c r="O50" s="1">
        <v>-350554</v>
      </c>
      <c r="Q50" s="1">
        <f t="shared" si="0"/>
        <v>6442831.86</v>
      </c>
      <c r="R50" s="1"/>
    </row>
    <row r="51" spans="2:18" ht="14.25">
      <c r="B51" s="15" t="s">
        <v>84</v>
      </c>
      <c r="C51" s="15"/>
      <c r="D51" s="19">
        <f>SUM(R145:R147)</f>
        <v>17036887.87135589</v>
      </c>
      <c r="E51" s="17"/>
      <c r="F51" s="17"/>
      <c r="G51" s="17"/>
      <c r="H51" s="17"/>
      <c r="L51" s="11">
        <v>40695</v>
      </c>
      <c r="M51" s="1">
        <v>6830055.55</v>
      </c>
      <c r="N51" s="1"/>
      <c r="O51" s="1">
        <v>-138064</v>
      </c>
      <c r="Q51" s="1">
        <f t="shared" si="0"/>
        <v>6691991.55</v>
      </c>
      <c r="R51" s="1"/>
    </row>
    <row r="52" spans="2:18" ht="14.25">
      <c r="B52" s="15" t="s">
        <v>141</v>
      </c>
      <c r="C52" s="15"/>
      <c r="D52" s="19">
        <f>SUM(R148:R150)</f>
        <v>17106530.62716013</v>
      </c>
      <c r="L52" s="11">
        <v>40725</v>
      </c>
      <c r="M52" s="1">
        <v>5998732.49</v>
      </c>
      <c r="N52" s="1"/>
      <c r="O52" s="1">
        <v>-817750</v>
      </c>
      <c r="Q52" s="1">
        <f t="shared" si="0"/>
        <v>5180982.49</v>
      </c>
      <c r="R52" s="1"/>
    </row>
    <row r="53" spans="2:18" ht="14.25">
      <c r="B53" s="15" t="s">
        <v>142</v>
      </c>
      <c r="C53" s="15"/>
      <c r="D53" s="19">
        <f>SUM(R151:R153)</f>
        <v>17706921.455160126</v>
      </c>
      <c r="L53" s="11">
        <v>40756</v>
      </c>
      <c r="M53" s="1">
        <v>6566966.709999999</v>
      </c>
      <c r="N53" s="1"/>
      <c r="O53" s="1">
        <v>-782844.1299</v>
      </c>
      <c r="Q53" s="1">
        <f t="shared" si="0"/>
        <v>5784122.580099999</v>
      </c>
      <c r="R53" s="1"/>
    </row>
    <row r="54" spans="2:18" ht="14.25">
      <c r="B54" s="15" t="s">
        <v>143</v>
      </c>
      <c r="C54" s="15"/>
      <c r="D54" s="19">
        <f>SUM(R154:R156)</f>
        <v>13459043.427360129</v>
      </c>
      <c r="L54" s="11">
        <v>40787</v>
      </c>
      <c r="M54" s="1">
        <v>6527446.820000001</v>
      </c>
      <c r="N54" s="1"/>
      <c r="O54" s="1">
        <v>-1226534.87</v>
      </c>
      <c r="Q54" s="1">
        <f t="shared" si="0"/>
        <v>5300911.950000001</v>
      </c>
      <c r="R54" s="1"/>
    </row>
    <row r="55" spans="2:18" ht="14.25">
      <c r="B55" s="15" t="s">
        <v>144</v>
      </c>
      <c r="C55" s="15"/>
      <c r="D55" s="19">
        <f>SUM(R157:R159)</f>
        <v>16880492.80456013</v>
      </c>
      <c r="L55" s="11">
        <v>40817</v>
      </c>
      <c r="M55" s="1">
        <v>6969904.83</v>
      </c>
      <c r="N55" s="1"/>
      <c r="O55" s="1">
        <v>-1484637</v>
      </c>
      <c r="Q55" s="1">
        <f t="shared" si="0"/>
        <v>5485267.83</v>
      </c>
      <c r="R55" s="1"/>
    </row>
    <row r="56" spans="12:18" ht="14.25">
      <c r="L56" s="11">
        <v>40848</v>
      </c>
      <c r="M56" s="1">
        <v>6109485.63</v>
      </c>
      <c r="N56" s="1"/>
      <c r="O56" s="1">
        <v>-1881160</v>
      </c>
      <c r="Q56" s="1">
        <f t="shared" si="0"/>
        <v>4228325.63</v>
      </c>
      <c r="R56" s="1"/>
    </row>
    <row r="57" spans="12:18" ht="14.25">
      <c r="L57" s="11">
        <v>40878</v>
      </c>
      <c r="M57" s="1">
        <v>6497405.82</v>
      </c>
      <c r="N57" s="1"/>
      <c r="O57" s="1">
        <v>-1057322</v>
      </c>
      <c r="Q57" s="1">
        <f t="shared" si="0"/>
        <v>5440083.82</v>
      </c>
      <c r="R57" s="1"/>
    </row>
    <row r="58" spans="12:18" ht="14.25">
      <c r="L58" s="11">
        <v>40909</v>
      </c>
      <c r="M58" s="1">
        <v>4322699.25</v>
      </c>
      <c r="N58" s="1"/>
      <c r="O58" s="1">
        <v>-227323</v>
      </c>
      <c r="Q58" s="1">
        <f t="shared" si="0"/>
        <v>4095376.25</v>
      </c>
      <c r="R58" s="1"/>
    </row>
    <row r="59" spans="12:18" ht="14.25">
      <c r="L59" s="11">
        <v>40940</v>
      </c>
      <c r="M59" s="1">
        <v>5712094.08</v>
      </c>
      <c r="N59" s="1"/>
      <c r="O59" s="1">
        <v>-514004</v>
      </c>
      <c r="Q59" s="1">
        <f t="shared" si="0"/>
        <v>5198090.08</v>
      </c>
      <c r="R59" s="1"/>
    </row>
    <row r="60" spans="12:18" ht="14.25">
      <c r="L60" s="11">
        <v>40969</v>
      </c>
      <c r="M60" s="1">
        <v>4744534.31</v>
      </c>
      <c r="N60" s="1"/>
      <c r="O60" s="1">
        <v>-249879</v>
      </c>
      <c r="Q60" s="1">
        <f t="shared" si="0"/>
        <v>4494655.31</v>
      </c>
      <c r="R60" s="1"/>
    </row>
    <row r="61" spans="12:18" ht="14.25">
      <c r="L61" s="11">
        <v>41000</v>
      </c>
      <c r="M61" s="1">
        <v>4568942.65</v>
      </c>
      <c r="N61" s="1"/>
      <c r="O61" s="1">
        <v>-192267</v>
      </c>
      <c r="Q61" s="1">
        <f t="shared" si="0"/>
        <v>4376675.65</v>
      </c>
      <c r="R61" s="1"/>
    </row>
    <row r="62" spans="12:18" ht="14.25">
      <c r="L62" s="11">
        <v>41030</v>
      </c>
      <c r="M62" s="1">
        <v>5458467.09</v>
      </c>
      <c r="N62" s="1"/>
      <c r="O62" s="1">
        <v>-524261</v>
      </c>
      <c r="Q62" s="1">
        <f t="shared" si="0"/>
        <v>4934206.09</v>
      </c>
      <c r="R62" s="1"/>
    </row>
    <row r="63" spans="12:18" ht="14.25">
      <c r="L63" s="11">
        <v>41061</v>
      </c>
      <c r="M63" s="1">
        <v>5224208.73</v>
      </c>
      <c r="N63" s="1"/>
      <c r="O63" s="1">
        <v>-3791335</v>
      </c>
      <c r="Q63" s="1">
        <f t="shared" si="0"/>
        <v>1432873.7300000004</v>
      </c>
      <c r="R63" s="1"/>
    </row>
    <row r="64" spans="12:18" ht="14.25">
      <c r="L64" s="11">
        <v>41091</v>
      </c>
      <c r="M64" s="1">
        <v>3923265.55</v>
      </c>
      <c r="N64" s="1"/>
      <c r="O64" s="1">
        <v>256791</v>
      </c>
      <c r="Q64" s="1">
        <f t="shared" si="0"/>
        <v>4180056.55</v>
      </c>
      <c r="R64" s="1"/>
    </row>
    <row r="65" spans="12:18" ht="14.25">
      <c r="L65" s="11">
        <v>41122</v>
      </c>
      <c r="M65" s="1">
        <v>5994563.46</v>
      </c>
      <c r="N65" s="1"/>
      <c r="O65" s="1">
        <v>-742161</v>
      </c>
      <c r="Q65" s="1">
        <f t="shared" si="0"/>
        <v>5252402.46</v>
      </c>
      <c r="R65" s="1"/>
    </row>
    <row r="66" spans="12:18" ht="14.25">
      <c r="L66" s="11">
        <v>41153</v>
      </c>
      <c r="M66" s="1">
        <v>4602833.12</v>
      </c>
      <c r="N66" s="1"/>
      <c r="O66" s="1">
        <v>-284972</v>
      </c>
      <c r="Q66" s="1">
        <f t="shared" si="0"/>
        <v>4317861.12</v>
      </c>
      <c r="R66" s="1"/>
    </row>
    <row r="67" spans="12:18" ht="14.25">
      <c r="L67" s="11">
        <v>41183</v>
      </c>
      <c r="M67" s="1">
        <v>4694536.08</v>
      </c>
      <c r="N67" s="1"/>
      <c r="O67" s="1">
        <v>-4881</v>
      </c>
      <c r="Q67" s="1">
        <f t="shared" si="0"/>
        <v>4689655.08</v>
      </c>
      <c r="R67" s="1"/>
    </row>
    <row r="68" spans="12:18" ht="14.25">
      <c r="L68" s="11">
        <v>41214</v>
      </c>
      <c r="M68" s="1">
        <v>4900451.85</v>
      </c>
      <c r="N68" s="1"/>
      <c r="O68" s="1">
        <v>-387638</v>
      </c>
      <c r="Q68" s="1">
        <f t="shared" si="0"/>
        <v>4512813.85</v>
      </c>
      <c r="R68" s="1"/>
    </row>
    <row r="69" spans="12:18" ht="14.25">
      <c r="L69" s="11">
        <v>41244</v>
      </c>
      <c r="M69" s="1">
        <v>4693150.11</v>
      </c>
      <c r="N69" s="1"/>
      <c r="O69" s="1">
        <v>304214</v>
      </c>
      <c r="Q69" s="1">
        <f aca="true" t="shared" si="1" ref="Q69:Q101">M69+O69</f>
        <v>4997364.11</v>
      </c>
      <c r="R69" s="1"/>
    </row>
    <row r="70" spans="12:18" ht="14.25">
      <c r="L70" s="11">
        <v>41275</v>
      </c>
      <c r="M70" s="1">
        <v>2861352.39</v>
      </c>
      <c r="N70" s="1"/>
      <c r="O70" s="1">
        <v>322873</v>
      </c>
      <c r="Q70" s="1">
        <f t="shared" si="1"/>
        <v>3184225.39</v>
      </c>
      <c r="R70" s="1"/>
    </row>
    <row r="71" spans="12:18" ht="14.25">
      <c r="L71" s="11">
        <v>41306</v>
      </c>
      <c r="M71" s="1">
        <v>3639802.71</v>
      </c>
      <c r="N71" s="1"/>
      <c r="O71" s="1">
        <v>-325138</v>
      </c>
      <c r="Q71" s="1">
        <f t="shared" si="1"/>
        <v>3314664.71</v>
      </c>
      <c r="R71" s="1"/>
    </row>
    <row r="72" spans="12:18" ht="14.25">
      <c r="L72" s="11">
        <v>41334</v>
      </c>
      <c r="M72" s="1">
        <v>4106150.1</v>
      </c>
      <c r="N72" s="1"/>
      <c r="O72" s="1">
        <v>-776839</v>
      </c>
      <c r="Q72" s="1">
        <f t="shared" si="1"/>
        <v>3329311.1</v>
      </c>
      <c r="R72" s="1"/>
    </row>
    <row r="73" spans="12:18" ht="14.25">
      <c r="L73" s="11">
        <v>41365</v>
      </c>
      <c r="M73" s="1">
        <v>4084684.37</v>
      </c>
      <c r="N73" s="1"/>
      <c r="O73" s="1">
        <v>-249974</v>
      </c>
      <c r="Q73" s="1">
        <f t="shared" si="1"/>
        <v>3834710.37</v>
      </c>
      <c r="R73" s="1"/>
    </row>
    <row r="74" spans="12:18" ht="14.25">
      <c r="L74" s="21">
        <v>41395</v>
      </c>
      <c r="M74" s="1">
        <v>5084540.4</v>
      </c>
      <c r="N74" s="1"/>
      <c r="O74" s="1">
        <v>-623084</v>
      </c>
      <c r="Q74" s="1">
        <f t="shared" si="1"/>
        <v>4461456.4</v>
      </c>
      <c r="R74" s="1"/>
    </row>
    <row r="75" spans="12:18" ht="14.25">
      <c r="L75" s="21">
        <v>41426</v>
      </c>
      <c r="M75" s="1">
        <v>4349389.08</v>
      </c>
      <c r="N75" s="1"/>
      <c r="O75" s="1">
        <v>-5440966</v>
      </c>
      <c r="Q75" s="1">
        <f t="shared" si="1"/>
        <v>-1091576.92</v>
      </c>
      <c r="R75" s="1"/>
    </row>
    <row r="76" spans="12:18" ht="14.25">
      <c r="L76" s="11">
        <v>41456</v>
      </c>
      <c r="M76" s="1">
        <v>4285623.95</v>
      </c>
      <c r="N76" s="1"/>
      <c r="O76" s="1">
        <v>-826319</v>
      </c>
      <c r="Q76" s="1">
        <f t="shared" si="1"/>
        <v>3459304.95</v>
      </c>
      <c r="R76" s="1"/>
    </row>
    <row r="77" spans="12:18" ht="14.25">
      <c r="L77" s="11">
        <v>41487</v>
      </c>
      <c r="M77" s="1">
        <v>4291004.67</v>
      </c>
      <c r="N77" s="1"/>
      <c r="O77" s="1">
        <v>-553763.22</v>
      </c>
      <c r="Q77" s="1">
        <f t="shared" si="1"/>
        <v>3737241.45</v>
      </c>
      <c r="R77" s="1"/>
    </row>
    <row r="78" spans="12:18" ht="14.25">
      <c r="L78" s="11">
        <v>41518</v>
      </c>
      <c r="M78" s="1">
        <v>4459686.64</v>
      </c>
      <c r="N78" s="1"/>
      <c r="O78" s="1">
        <v>-502502.51</v>
      </c>
      <c r="Q78" s="1">
        <f t="shared" si="1"/>
        <v>3957184.13</v>
      </c>
      <c r="R78" s="1"/>
    </row>
    <row r="79" spans="12:18" ht="14.25">
      <c r="L79" s="11">
        <v>41548</v>
      </c>
      <c r="M79" s="1">
        <v>4632551.21</v>
      </c>
      <c r="N79" s="1"/>
      <c r="O79" s="1">
        <v>3119055.34</v>
      </c>
      <c r="Q79" s="1">
        <f t="shared" si="1"/>
        <v>7751606.55</v>
      </c>
      <c r="R79" s="1"/>
    </row>
    <row r="80" spans="12:18" ht="14.25">
      <c r="L80" s="11">
        <v>41579</v>
      </c>
      <c r="M80" s="1">
        <v>4677356.52</v>
      </c>
      <c r="N80" s="1"/>
      <c r="O80" s="1">
        <v>-3849117.67</v>
      </c>
      <c r="Q80" s="1">
        <f t="shared" si="1"/>
        <v>828238.8499999996</v>
      </c>
      <c r="R80" s="1"/>
    </row>
    <row r="81" spans="12:18" ht="14.25">
      <c r="L81" s="11">
        <v>41609</v>
      </c>
      <c r="M81" s="1">
        <v>4884684.83</v>
      </c>
      <c r="N81" s="1"/>
      <c r="O81" s="1">
        <v>313684.61</v>
      </c>
      <c r="Q81" s="1">
        <f t="shared" si="1"/>
        <v>5198369.44</v>
      </c>
      <c r="R81" s="1"/>
    </row>
    <row r="82" spans="12:18" ht="14.25">
      <c r="L82" s="11">
        <v>41640</v>
      </c>
      <c r="M82" s="1">
        <v>2179577.56</v>
      </c>
      <c r="N82" s="1"/>
      <c r="O82" s="1">
        <v>941406.64</v>
      </c>
      <c r="Q82" s="1">
        <f t="shared" si="1"/>
        <v>3120984.2</v>
      </c>
      <c r="R82" s="1"/>
    </row>
    <row r="83" spans="12:18" ht="14.25">
      <c r="L83" s="11">
        <v>41671</v>
      </c>
      <c r="M83" s="1">
        <v>3782729.74</v>
      </c>
      <c r="N83" s="1"/>
      <c r="O83" s="1">
        <v>-212917.45</v>
      </c>
      <c r="Q83" s="1">
        <f t="shared" si="1"/>
        <v>3569812.29</v>
      </c>
      <c r="R83" s="1"/>
    </row>
    <row r="84" spans="12:18" ht="14.25">
      <c r="L84" s="11">
        <v>41699</v>
      </c>
      <c r="M84" s="1">
        <v>4422826.78</v>
      </c>
      <c r="N84" s="1"/>
      <c r="O84" s="1">
        <v>34492.78</v>
      </c>
      <c r="Q84" s="1">
        <f t="shared" si="1"/>
        <v>4457319.5600000005</v>
      </c>
      <c r="R84" s="1"/>
    </row>
    <row r="85" spans="12:18" ht="14.25">
      <c r="L85" s="11">
        <v>41730</v>
      </c>
      <c r="M85" s="1">
        <v>4161306.89</v>
      </c>
      <c r="N85" s="1"/>
      <c r="O85" s="1">
        <v>-92469.65</v>
      </c>
      <c r="Q85" s="1">
        <f t="shared" si="1"/>
        <v>4068837.24</v>
      </c>
      <c r="R85" s="1"/>
    </row>
    <row r="86" spans="12:18" ht="14.25">
      <c r="L86" s="11">
        <v>41760</v>
      </c>
      <c r="M86" s="1">
        <v>5007262.61</v>
      </c>
      <c r="N86" s="1"/>
      <c r="O86" s="1">
        <v>-427309.58</v>
      </c>
      <c r="Q86" s="1">
        <f t="shared" si="1"/>
        <v>4579953.03</v>
      </c>
      <c r="R86" s="1"/>
    </row>
    <row r="87" spans="12:18" ht="15" thickBot="1">
      <c r="L87" s="22">
        <v>41791</v>
      </c>
      <c r="M87" s="1">
        <v>4846314.63</v>
      </c>
      <c r="N87" s="1"/>
      <c r="O87" s="1">
        <v>-1960950.28</v>
      </c>
      <c r="Q87" s="1">
        <f t="shared" si="1"/>
        <v>2885364.3499999996</v>
      </c>
      <c r="R87" s="1"/>
    </row>
    <row r="88" spans="12:18" ht="15" thickTop="1">
      <c r="L88" s="11">
        <v>41821</v>
      </c>
      <c r="M88" s="1">
        <v>4702414.29</v>
      </c>
      <c r="N88" s="1"/>
      <c r="O88" s="1">
        <v>95984.99</v>
      </c>
      <c r="P88" s="1"/>
      <c r="Q88" s="1">
        <f t="shared" si="1"/>
        <v>4798399.28</v>
      </c>
      <c r="R88" s="1"/>
    </row>
    <row r="89" spans="12:18" ht="14.25">
      <c r="L89" s="11">
        <v>41852</v>
      </c>
      <c r="M89" s="1">
        <v>4815156.29</v>
      </c>
      <c r="N89" s="1"/>
      <c r="O89" s="1">
        <v>-271569</v>
      </c>
      <c r="P89" s="1"/>
      <c r="Q89" s="1">
        <f t="shared" si="1"/>
        <v>4543587.29</v>
      </c>
      <c r="R89" s="1"/>
    </row>
    <row r="90" spans="12:18" ht="14.25">
      <c r="L90" s="11">
        <v>41883</v>
      </c>
      <c r="M90" s="1">
        <v>4760223.05</v>
      </c>
      <c r="N90" s="1"/>
      <c r="O90" s="1">
        <v>-67689</v>
      </c>
      <c r="P90" s="1"/>
      <c r="Q90" s="1">
        <f t="shared" si="1"/>
        <v>4692534.05</v>
      </c>
      <c r="R90" s="1"/>
    </row>
    <row r="91" spans="12:18" ht="14.25">
      <c r="L91" s="11">
        <v>41913</v>
      </c>
      <c r="M91" s="1">
        <v>5146916.66</v>
      </c>
      <c r="N91" s="1"/>
      <c r="O91" s="1">
        <v>-101200.42</v>
      </c>
      <c r="P91" s="1"/>
      <c r="Q91" s="1">
        <f t="shared" si="1"/>
        <v>5045716.24</v>
      </c>
      <c r="R91" s="1"/>
    </row>
    <row r="92" spans="12:18" ht="14.25">
      <c r="L92" s="11">
        <v>41944</v>
      </c>
      <c r="M92" s="1">
        <v>4688092.97</v>
      </c>
      <c r="N92" s="1"/>
      <c r="O92" s="1">
        <v>-112656.38</v>
      </c>
      <c r="P92" s="1"/>
      <c r="Q92" s="1">
        <f t="shared" si="1"/>
        <v>4575436.59</v>
      </c>
      <c r="R92" s="1"/>
    </row>
    <row r="93" spans="12:18" ht="14.25">
      <c r="L93" s="11">
        <v>41974</v>
      </c>
      <c r="M93" s="1">
        <v>5447603.61</v>
      </c>
      <c r="N93" s="1"/>
      <c r="O93" s="1">
        <v>-50982.21</v>
      </c>
      <c r="P93" s="1"/>
      <c r="Q93" s="1">
        <f t="shared" si="1"/>
        <v>5396621.4</v>
      </c>
      <c r="R93" s="1"/>
    </row>
    <row r="94" spans="12:18" ht="14.25">
      <c r="L94" s="11">
        <v>42005</v>
      </c>
      <c r="M94" s="1">
        <v>2409506.82</v>
      </c>
      <c r="N94" s="1"/>
      <c r="O94" s="1">
        <v>1159712.6</v>
      </c>
      <c r="P94" s="1"/>
      <c r="Q94" s="1">
        <f t="shared" si="1"/>
        <v>3569219.42</v>
      </c>
      <c r="R94" s="1"/>
    </row>
    <row r="95" spans="12:18" ht="14.25">
      <c r="L95" s="11">
        <v>42036</v>
      </c>
      <c r="M95" s="1">
        <v>3952815.08</v>
      </c>
      <c r="N95" s="1"/>
      <c r="O95" s="1">
        <v>194775.06</v>
      </c>
      <c r="P95" s="1"/>
      <c r="Q95" s="1">
        <f t="shared" si="1"/>
        <v>4147590.14</v>
      </c>
      <c r="R95" s="1"/>
    </row>
    <row r="96" spans="12:18" ht="14.25">
      <c r="L96" s="11">
        <v>42064</v>
      </c>
      <c r="M96" s="1">
        <v>4686706.44</v>
      </c>
      <c r="N96" s="1"/>
      <c r="O96" s="1">
        <v>102517.35</v>
      </c>
      <c r="P96" s="1"/>
      <c r="Q96" s="1">
        <f t="shared" si="1"/>
        <v>4789223.79</v>
      </c>
      <c r="R96" s="1"/>
    </row>
    <row r="97" spans="12:18" ht="14.25">
      <c r="L97" s="11">
        <v>42095</v>
      </c>
      <c r="M97" s="1">
        <v>4567486.69</v>
      </c>
      <c r="N97" s="1"/>
      <c r="O97" s="1">
        <v>-92598</v>
      </c>
      <c r="P97" s="1"/>
      <c r="Q97" s="1">
        <f t="shared" si="1"/>
        <v>4474888.69</v>
      </c>
      <c r="R97" s="1"/>
    </row>
    <row r="98" spans="12:18" ht="14.25">
      <c r="L98" s="11">
        <v>42125</v>
      </c>
      <c r="M98" s="1">
        <v>5525077.03</v>
      </c>
      <c r="N98" s="1"/>
      <c r="O98" s="1">
        <v>22289</v>
      </c>
      <c r="P98" s="1"/>
      <c r="Q98" s="1">
        <f t="shared" si="1"/>
        <v>5547366.03</v>
      </c>
      <c r="R98" s="1"/>
    </row>
    <row r="99" spans="12:18" ht="14.25">
      <c r="L99" s="11">
        <v>42156</v>
      </c>
      <c r="M99" s="1">
        <v>5797221.84</v>
      </c>
      <c r="N99" s="1"/>
      <c r="O99" s="1">
        <v>667080</v>
      </c>
      <c r="P99" s="1"/>
      <c r="Q99" s="1">
        <f t="shared" si="1"/>
        <v>6464301.84</v>
      </c>
      <c r="R99" s="1"/>
    </row>
    <row r="100" spans="12:18" ht="14.25">
      <c r="L100" s="11">
        <v>42186</v>
      </c>
      <c r="M100" s="1">
        <v>4471940.83</v>
      </c>
      <c r="N100" s="1">
        <v>5773955.1444</v>
      </c>
      <c r="O100" s="1">
        <v>320591.75</v>
      </c>
      <c r="P100" s="1">
        <v>55061.66613229954</v>
      </c>
      <c r="Q100" s="1">
        <f t="shared" si="1"/>
        <v>4792532.58</v>
      </c>
      <c r="R100" s="1">
        <f aca="true" t="shared" si="2" ref="R100:R132">N100+P100</f>
        <v>5829016.810532299</v>
      </c>
    </row>
    <row r="101" spans="12:18" ht="14.25">
      <c r="L101" s="11">
        <v>42217</v>
      </c>
      <c r="M101" s="1">
        <v>5221826.84</v>
      </c>
      <c r="N101" s="1">
        <v>4572625.2619</v>
      </c>
      <c r="O101" s="1">
        <v>-52629.75</v>
      </c>
      <c r="P101" s="1">
        <v>55061.66613229954</v>
      </c>
      <c r="Q101" s="1">
        <f t="shared" si="1"/>
        <v>5169197.09</v>
      </c>
      <c r="R101" s="1">
        <f t="shared" si="2"/>
        <v>4627686.9280322995</v>
      </c>
    </row>
    <row r="102" spans="12:18" ht="14.25">
      <c r="L102" s="11">
        <v>42248</v>
      </c>
      <c r="N102" s="1">
        <v>5029635.5879</v>
      </c>
      <c r="P102" s="1">
        <v>55061.66613229954</v>
      </c>
      <c r="Q102" s="1"/>
      <c r="R102" s="1">
        <f t="shared" si="2"/>
        <v>5084697.254032299</v>
      </c>
    </row>
    <row r="103" spans="12:18" ht="14.25">
      <c r="L103" s="11">
        <v>42278</v>
      </c>
      <c r="N103" s="1">
        <v>5467446.3888</v>
      </c>
      <c r="P103" s="1">
        <v>55061.66613229954</v>
      </c>
      <c r="Q103" s="1"/>
      <c r="R103" s="1">
        <f t="shared" si="2"/>
        <v>5522508.054932299</v>
      </c>
    </row>
    <row r="104" spans="12:18" ht="14.25">
      <c r="L104" s="11">
        <v>42309</v>
      </c>
      <c r="N104" s="1">
        <v>5075288.7913</v>
      </c>
      <c r="P104" s="1">
        <v>55061.66613229954</v>
      </c>
      <c r="Q104" s="1"/>
      <c r="R104" s="1">
        <f t="shared" si="2"/>
        <v>5130350.457432299</v>
      </c>
    </row>
    <row r="105" spans="12:18" ht="14.25">
      <c r="L105" s="11">
        <v>42339</v>
      </c>
      <c r="N105" s="1">
        <v>5340592.3285</v>
      </c>
      <c r="P105" s="1">
        <v>55061.66613229954</v>
      </c>
      <c r="Q105" s="1"/>
      <c r="R105" s="1">
        <f t="shared" si="2"/>
        <v>5395653.994632299</v>
      </c>
    </row>
    <row r="106" spans="12:18" ht="14.25">
      <c r="L106" s="11">
        <v>42370</v>
      </c>
      <c r="N106" s="1">
        <v>2908763.2437</v>
      </c>
      <c r="P106" s="1">
        <v>55061.66613229954</v>
      </c>
      <c r="Q106" s="1"/>
      <c r="R106" s="1">
        <f t="shared" si="2"/>
        <v>2963824.9098322997</v>
      </c>
    </row>
    <row r="107" spans="12:18" ht="14.25">
      <c r="L107" s="11">
        <v>42401</v>
      </c>
      <c r="N107" s="1">
        <v>4060815.3254</v>
      </c>
      <c r="P107" s="1">
        <v>55061.66613229954</v>
      </c>
      <c r="Q107" s="1"/>
      <c r="R107" s="1">
        <f t="shared" si="2"/>
        <v>4115876.9915322997</v>
      </c>
    </row>
    <row r="108" spans="12:18" ht="14.25">
      <c r="L108" s="11">
        <v>42430</v>
      </c>
      <c r="N108" s="1">
        <v>4852801.6366</v>
      </c>
      <c r="P108" s="1">
        <v>55061.66613229954</v>
      </c>
      <c r="Q108" s="1"/>
      <c r="R108" s="1">
        <f t="shared" si="2"/>
        <v>4907863.302732299</v>
      </c>
    </row>
    <row r="109" spans="12:18" ht="14.25">
      <c r="L109" s="11">
        <v>42461</v>
      </c>
      <c r="N109" s="1">
        <v>5045104.3878</v>
      </c>
      <c r="P109" s="1">
        <v>55061.66613229954</v>
      </c>
      <c r="Q109" s="1"/>
      <c r="R109" s="1">
        <f t="shared" si="2"/>
        <v>5100166.053932299</v>
      </c>
    </row>
    <row r="110" spans="12:18" ht="14.25">
      <c r="L110" s="11">
        <v>42491</v>
      </c>
      <c r="N110" s="1">
        <v>5253591.1187</v>
      </c>
      <c r="P110" s="1">
        <v>55061.66613229954</v>
      </c>
      <c r="Q110" s="1"/>
      <c r="R110" s="1">
        <f t="shared" si="2"/>
        <v>5308652.7848323</v>
      </c>
    </row>
    <row r="111" spans="12:18" ht="14.25">
      <c r="L111" s="11">
        <v>42522</v>
      </c>
      <c r="N111" s="1">
        <v>5184565.0309</v>
      </c>
      <c r="P111" s="1">
        <v>55061.66613229954</v>
      </c>
      <c r="Q111" s="1"/>
      <c r="R111" s="1">
        <f t="shared" si="2"/>
        <v>5239626.697032299</v>
      </c>
    </row>
    <row r="112" spans="12:18" ht="14.25">
      <c r="L112" s="11">
        <v>42552</v>
      </c>
      <c r="N112" s="1">
        <v>6055843.484433333</v>
      </c>
      <c r="P112" s="1">
        <v>85268.32472016865</v>
      </c>
      <c r="Q112" s="1"/>
      <c r="R112" s="1">
        <f t="shared" si="2"/>
        <v>6141111.809153502</v>
      </c>
    </row>
    <row r="113" spans="12:18" ht="14.25">
      <c r="L113" s="11">
        <v>42583</v>
      </c>
      <c r="N113" s="1">
        <v>4851585.051733333</v>
      </c>
      <c r="P113" s="1">
        <v>85268.32472016865</v>
      </c>
      <c r="Q113" s="1"/>
      <c r="R113" s="1">
        <f t="shared" si="2"/>
        <v>4936853.376453501</v>
      </c>
    </row>
    <row r="114" spans="12:18" ht="14.25">
      <c r="L114" s="11">
        <v>42614</v>
      </c>
      <c r="N114" s="1">
        <v>5325941.089333333</v>
      </c>
      <c r="P114" s="1">
        <v>85268.32472016865</v>
      </c>
      <c r="Q114" s="1"/>
      <c r="R114" s="1">
        <f t="shared" si="2"/>
        <v>5411209.414053502</v>
      </c>
    </row>
    <row r="115" spans="12:18" ht="14.25">
      <c r="L115" s="11">
        <v>42644</v>
      </c>
      <c r="N115" s="1">
        <v>5705331.024633333</v>
      </c>
      <c r="P115" s="1">
        <v>85268.32472016865</v>
      </c>
      <c r="Q115" s="1"/>
      <c r="R115" s="1">
        <f t="shared" si="2"/>
        <v>5790599.349353502</v>
      </c>
    </row>
    <row r="116" spans="12:18" ht="14.25">
      <c r="L116" s="11">
        <v>42675</v>
      </c>
      <c r="N116" s="1">
        <v>5408125.420833333</v>
      </c>
      <c r="P116" s="1">
        <v>85268.32472016865</v>
      </c>
      <c r="Q116" s="1"/>
      <c r="R116" s="1">
        <f t="shared" si="2"/>
        <v>5493393.745553502</v>
      </c>
    </row>
    <row r="117" spans="12:18" ht="14.25">
      <c r="L117" s="11">
        <v>42705</v>
      </c>
      <c r="N117" s="1">
        <v>5684833.563833333</v>
      </c>
      <c r="P117" s="1">
        <v>85268.32472016865</v>
      </c>
      <c r="Q117" s="1"/>
      <c r="R117" s="1">
        <f t="shared" si="2"/>
        <v>5770101.888553501</v>
      </c>
    </row>
    <row r="118" spans="12:18" ht="14.25">
      <c r="L118" s="11">
        <v>42736</v>
      </c>
      <c r="N118" s="1">
        <v>3181016.9650333333</v>
      </c>
      <c r="P118" s="1">
        <v>85268.32472016865</v>
      </c>
      <c r="Q118" s="1"/>
      <c r="R118" s="1">
        <f t="shared" si="2"/>
        <v>3266285.289753502</v>
      </c>
    </row>
    <row r="119" spans="12:18" ht="14.25">
      <c r="L119" s="11">
        <v>42767</v>
      </c>
      <c r="N119" s="1">
        <v>4216755.689633333</v>
      </c>
      <c r="P119" s="1">
        <v>85268.32472016865</v>
      </c>
      <c r="Q119" s="1"/>
      <c r="R119" s="1">
        <f t="shared" si="2"/>
        <v>4302024.014353502</v>
      </c>
    </row>
    <row r="120" spans="12:18" ht="14.25">
      <c r="L120" s="11">
        <v>42795</v>
      </c>
      <c r="N120" s="1">
        <v>5159718.294433333</v>
      </c>
      <c r="P120" s="1">
        <v>85268.32472016865</v>
      </c>
      <c r="Q120" s="1"/>
      <c r="R120" s="1">
        <f t="shared" si="2"/>
        <v>5244986.6191535015</v>
      </c>
    </row>
    <row r="121" spans="12:18" ht="14.25">
      <c r="L121" s="11">
        <v>42826</v>
      </c>
      <c r="N121" s="1">
        <v>5148357.684933333</v>
      </c>
      <c r="P121" s="1">
        <v>85268.32472016865</v>
      </c>
      <c r="Q121" s="1"/>
      <c r="R121" s="1">
        <f t="shared" si="2"/>
        <v>5233626.009653501</v>
      </c>
    </row>
    <row r="122" spans="12:18" ht="14.25">
      <c r="L122" s="11">
        <v>42856</v>
      </c>
      <c r="N122" s="1">
        <v>5495448.228233333</v>
      </c>
      <c r="P122" s="1">
        <v>85268.32472016865</v>
      </c>
      <c r="Q122" s="1"/>
      <c r="R122" s="1">
        <f t="shared" si="2"/>
        <v>5580716.552953501</v>
      </c>
    </row>
    <row r="123" spans="12:18" ht="14.25">
      <c r="L123" s="11">
        <v>42887</v>
      </c>
      <c r="N123" s="1">
        <v>5422556.949933333</v>
      </c>
      <c r="P123" s="1">
        <v>85268.32472016865</v>
      </c>
      <c r="Q123" s="1"/>
      <c r="R123" s="1">
        <f t="shared" si="2"/>
        <v>5507825.274653502</v>
      </c>
    </row>
    <row r="124" spans="12:18" ht="14.25">
      <c r="L124" s="11">
        <v>42917</v>
      </c>
      <c r="N124" s="1">
        <v>6197338.2804333335</v>
      </c>
      <c r="P124" s="1">
        <v>51853.78636372167</v>
      </c>
      <c r="Q124" s="1"/>
      <c r="R124" s="1">
        <f t="shared" si="2"/>
        <v>6249192.066797055</v>
      </c>
    </row>
    <row r="125" spans="12:18" ht="14.25">
      <c r="L125" s="11">
        <v>42948</v>
      </c>
      <c r="N125" s="1">
        <v>4984617.062033333</v>
      </c>
      <c r="P125" s="1">
        <v>51853.78636372167</v>
      </c>
      <c r="Q125" s="1"/>
      <c r="R125" s="1">
        <f t="shared" si="2"/>
        <v>5036470.848397055</v>
      </c>
    </row>
    <row r="126" spans="12:18" ht="14.25">
      <c r="L126" s="11">
        <v>42979</v>
      </c>
      <c r="N126" s="1">
        <v>5486035.739233333</v>
      </c>
      <c r="P126" s="1">
        <v>51853.78636372167</v>
      </c>
      <c r="Q126" s="1"/>
      <c r="R126" s="1">
        <f t="shared" si="2"/>
        <v>5537889.5255970545</v>
      </c>
    </row>
    <row r="127" spans="12:18" ht="14.25">
      <c r="L127" s="11">
        <v>43009</v>
      </c>
      <c r="N127" s="1">
        <v>5886108.166433333</v>
      </c>
      <c r="P127" s="1">
        <v>51853.78636372167</v>
      </c>
      <c r="Q127" s="1"/>
      <c r="R127" s="1">
        <f t="shared" si="2"/>
        <v>5937961.952797055</v>
      </c>
    </row>
    <row r="128" spans="12:18" ht="14.25">
      <c r="L128" s="11">
        <v>43040</v>
      </c>
      <c r="N128" s="1">
        <v>5561541.420733333</v>
      </c>
      <c r="P128" s="1">
        <v>51853.78636372167</v>
      </c>
      <c r="Q128" s="1"/>
      <c r="R128" s="1">
        <f t="shared" si="2"/>
        <v>5613395.207097054</v>
      </c>
    </row>
    <row r="129" spans="12:18" ht="14.25">
      <c r="L129" s="11">
        <v>43070</v>
      </c>
      <c r="N129" s="1">
        <v>5837069.782433333</v>
      </c>
      <c r="P129" s="1">
        <v>51853.78636372167</v>
      </c>
      <c r="Q129" s="1"/>
      <c r="R129" s="1">
        <f t="shared" si="2"/>
        <v>5888923.568797055</v>
      </c>
    </row>
    <row r="130" spans="12:18" ht="14.25">
      <c r="L130" s="11">
        <v>43101</v>
      </c>
      <c r="N130" s="1">
        <v>3324440.0765333334</v>
      </c>
      <c r="P130" s="1">
        <v>51853.78636372167</v>
      </c>
      <c r="Q130" s="1"/>
      <c r="R130" s="1">
        <f t="shared" si="2"/>
        <v>3376293.862897055</v>
      </c>
    </row>
    <row r="131" spans="12:18" ht="14.25">
      <c r="L131" s="11">
        <v>43132</v>
      </c>
      <c r="N131" s="1">
        <v>4411259.969833333</v>
      </c>
      <c r="P131" s="1">
        <v>51853.78636372167</v>
      </c>
      <c r="Q131" s="1"/>
      <c r="R131" s="1">
        <f t="shared" si="2"/>
        <v>4463113.756197055</v>
      </c>
    </row>
    <row r="132" spans="12:18" ht="14.25">
      <c r="L132" s="11">
        <v>43160</v>
      </c>
      <c r="N132" s="1">
        <v>5324473.816233333</v>
      </c>
      <c r="P132" s="1">
        <v>51853.78636372167</v>
      </c>
      <c r="Q132" s="1"/>
      <c r="R132" s="1">
        <f t="shared" si="2"/>
        <v>5376327.602597055</v>
      </c>
    </row>
    <row r="133" spans="12:18" ht="14.25">
      <c r="L133" s="11">
        <v>43191</v>
      </c>
      <c r="N133" s="1">
        <v>5315776.348533333</v>
      </c>
      <c r="P133" s="1">
        <v>51853.78636372167</v>
      </c>
      <c r="Q133" s="1"/>
      <c r="R133" s="1">
        <f aca="true" t="shared" si="3" ref="R133:R159">N133+P133</f>
        <v>5367630.134897055</v>
      </c>
    </row>
    <row r="134" spans="12:18" ht="14.25">
      <c r="L134" s="11">
        <v>43221</v>
      </c>
      <c r="N134" s="1">
        <v>5597283.740433333</v>
      </c>
      <c r="P134" s="1">
        <v>51853.78636372167</v>
      </c>
      <c r="Q134" s="1"/>
      <c r="R134" s="1">
        <f t="shared" si="3"/>
        <v>5649137.526797055</v>
      </c>
    </row>
    <row r="135" spans="12:18" ht="14.25">
      <c r="L135" s="11">
        <v>43252</v>
      </c>
      <c r="N135" s="1">
        <v>5519175.429233333</v>
      </c>
      <c r="P135" s="1">
        <v>51853.78636372167</v>
      </c>
      <c r="Q135" s="1"/>
      <c r="R135" s="1">
        <f t="shared" si="3"/>
        <v>5571029.215597055</v>
      </c>
    </row>
    <row r="136" spans="12:18" ht="14.25">
      <c r="L136" s="11">
        <v>43282</v>
      </c>
      <c r="N136" s="1">
        <v>6336110.7486</v>
      </c>
      <c r="P136" s="1">
        <v>49094.014451963674</v>
      </c>
      <c r="Q136" s="1"/>
      <c r="R136" s="1">
        <f t="shared" si="3"/>
        <v>6385204.763051963</v>
      </c>
    </row>
    <row r="137" spans="12:18" ht="14.25">
      <c r="L137" s="11">
        <v>43313</v>
      </c>
      <c r="N137" s="1">
        <v>5123793.0439</v>
      </c>
      <c r="P137" s="1">
        <v>49094.014451963674</v>
      </c>
      <c r="Q137" s="1"/>
      <c r="R137" s="1">
        <f t="shared" si="3"/>
        <v>5172887.058351964</v>
      </c>
    </row>
    <row r="138" spans="12:18" ht="14.25">
      <c r="L138" s="11">
        <v>43344</v>
      </c>
      <c r="N138" s="1">
        <v>5613690.2226</v>
      </c>
      <c r="P138" s="1">
        <v>49094.014451963674</v>
      </c>
      <c r="Q138" s="1"/>
      <c r="R138" s="1">
        <f t="shared" si="3"/>
        <v>5662784.237051964</v>
      </c>
    </row>
    <row r="139" spans="12:18" ht="14.25">
      <c r="L139" s="11">
        <v>43374</v>
      </c>
      <c r="N139" s="1">
        <v>6007527.1425</v>
      </c>
      <c r="P139" s="1">
        <v>49094.014451963674</v>
      </c>
      <c r="Q139" s="1"/>
      <c r="R139" s="1">
        <f t="shared" si="3"/>
        <v>6056621.156951964</v>
      </c>
    </row>
    <row r="140" spans="12:18" ht="14.25">
      <c r="L140" s="11">
        <v>43405</v>
      </c>
      <c r="N140" s="1">
        <v>5698440.4024</v>
      </c>
      <c r="P140" s="1">
        <v>49094.014451963674</v>
      </c>
      <c r="Q140" s="1"/>
      <c r="R140" s="1">
        <f t="shared" si="3"/>
        <v>5747534.416851964</v>
      </c>
    </row>
    <row r="141" spans="12:18" ht="14.25">
      <c r="L141" s="11">
        <v>43435</v>
      </c>
      <c r="N141" s="1">
        <v>5975802.3893</v>
      </c>
      <c r="P141" s="1">
        <v>49094.014451963674</v>
      </c>
      <c r="Q141" s="1"/>
      <c r="R141" s="1">
        <f t="shared" si="3"/>
        <v>6024896.403751964</v>
      </c>
    </row>
    <row r="142" spans="12:18" ht="14.25">
      <c r="L142" s="11">
        <v>43466</v>
      </c>
      <c r="N142" s="1">
        <v>3463692.1207</v>
      </c>
      <c r="P142" s="1">
        <v>49094.014451963674</v>
      </c>
      <c r="Q142" s="1"/>
      <c r="R142" s="1">
        <f t="shared" si="3"/>
        <v>3512786.1351519637</v>
      </c>
    </row>
    <row r="143" spans="12:18" ht="14.25">
      <c r="L143" s="11">
        <v>43497</v>
      </c>
      <c r="N143" s="1">
        <v>4528251.1302000005</v>
      </c>
      <c r="P143" s="1">
        <v>49094.014451963674</v>
      </c>
      <c r="Q143" s="1"/>
      <c r="R143" s="1">
        <f t="shared" si="3"/>
        <v>4577345.144651964</v>
      </c>
    </row>
    <row r="144" spans="12:18" ht="14.25">
      <c r="L144" s="11">
        <v>43525</v>
      </c>
      <c r="N144" s="1">
        <v>5456084.4809</v>
      </c>
      <c r="P144" s="1">
        <v>49094.014451963674</v>
      </c>
      <c r="Q144" s="1"/>
      <c r="R144" s="1">
        <f t="shared" si="3"/>
        <v>5505178.495351964</v>
      </c>
    </row>
    <row r="145" spans="12:18" ht="14.25">
      <c r="L145" s="11">
        <v>43556</v>
      </c>
      <c r="N145" s="1">
        <v>5446617.4185</v>
      </c>
      <c r="P145" s="1">
        <v>49094.014451963674</v>
      </c>
      <c r="Q145" s="1"/>
      <c r="R145" s="1">
        <f t="shared" si="3"/>
        <v>5495711.4329519635</v>
      </c>
    </row>
    <row r="146" spans="12:18" ht="14.25">
      <c r="L146" s="11">
        <v>43586</v>
      </c>
      <c r="N146" s="1">
        <v>5759245.4878</v>
      </c>
      <c r="P146" s="1">
        <v>49094.014451963674</v>
      </c>
      <c r="Q146" s="1"/>
      <c r="R146" s="1">
        <f t="shared" si="3"/>
        <v>5808339.502251964</v>
      </c>
    </row>
    <row r="147" spans="12:18" ht="14.25">
      <c r="L147" s="11">
        <v>43617</v>
      </c>
      <c r="N147" s="1">
        <v>5683742.9217</v>
      </c>
      <c r="P147" s="1">
        <v>49094.014451963674</v>
      </c>
      <c r="Q147" s="1"/>
      <c r="R147" s="1">
        <f t="shared" si="3"/>
        <v>5732836.936151964</v>
      </c>
    </row>
    <row r="148" spans="12:18" ht="14.25">
      <c r="L148" s="11">
        <v>43647</v>
      </c>
      <c r="N148" s="1">
        <v>6345117.655</v>
      </c>
      <c r="P148" s="1">
        <v>1340.9663867096726</v>
      </c>
      <c r="R148" s="1">
        <f t="shared" si="3"/>
        <v>6346458.62138671</v>
      </c>
    </row>
    <row r="149" spans="12:18" ht="14.25">
      <c r="L149" s="11">
        <v>43678</v>
      </c>
      <c r="N149" s="1">
        <v>5131538.7928</v>
      </c>
      <c r="P149" s="1">
        <v>1340.9663867096726</v>
      </c>
      <c r="R149" s="1">
        <f t="shared" si="3"/>
        <v>5132879.759186709</v>
      </c>
    </row>
    <row r="150" spans="12:18" ht="14.25">
      <c r="L150" s="11">
        <v>43709</v>
      </c>
      <c r="N150" s="1">
        <v>5625851.2802</v>
      </c>
      <c r="P150" s="1">
        <v>1340.9663867096726</v>
      </c>
      <c r="R150" s="1">
        <f t="shared" si="3"/>
        <v>5627192.246586709</v>
      </c>
    </row>
    <row r="151" spans="12:18" ht="14.25">
      <c r="L151" s="11">
        <v>43739</v>
      </c>
      <c r="N151" s="1">
        <v>6021054.829</v>
      </c>
      <c r="P151" s="1">
        <v>1340.9663867096726</v>
      </c>
      <c r="R151" s="1">
        <f t="shared" si="3"/>
        <v>6022395.795386709</v>
      </c>
    </row>
    <row r="152" spans="12:18" ht="14.25">
      <c r="L152" s="11">
        <v>43770</v>
      </c>
      <c r="N152" s="1">
        <v>5703327.9714</v>
      </c>
      <c r="P152" s="1">
        <v>1340.9663867096726</v>
      </c>
      <c r="R152" s="1">
        <f t="shared" si="3"/>
        <v>5704668.9377867095</v>
      </c>
    </row>
    <row r="153" spans="12:18" ht="14.25">
      <c r="L153" s="11">
        <v>43800</v>
      </c>
      <c r="N153" s="1">
        <v>5978515.7556</v>
      </c>
      <c r="P153" s="1">
        <v>1340.9663867096726</v>
      </c>
      <c r="R153" s="1">
        <f t="shared" si="3"/>
        <v>5979856.721986709</v>
      </c>
    </row>
    <row r="154" spans="12:18" ht="14.25">
      <c r="L154" s="11">
        <v>43831</v>
      </c>
      <c r="N154" s="1">
        <v>3464227.05</v>
      </c>
      <c r="P154" s="1">
        <v>1340.9663867096726</v>
      </c>
      <c r="R154" s="1">
        <f t="shared" si="3"/>
        <v>3465568.0163867096</v>
      </c>
    </row>
    <row r="155" spans="12:18" ht="14.25">
      <c r="L155" s="11">
        <v>43862</v>
      </c>
      <c r="N155" s="1">
        <v>4536849.5027</v>
      </c>
      <c r="P155" s="1">
        <v>1340.9663867096726</v>
      </c>
      <c r="R155" s="1">
        <f t="shared" si="3"/>
        <v>4538190.469086709</v>
      </c>
    </row>
    <row r="156" spans="12:18" ht="14.25">
      <c r="L156" s="11">
        <v>43891</v>
      </c>
      <c r="N156" s="1">
        <v>5453943.9755</v>
      </c>
      <c r="P156" s="1">
        <v>1340.9663867096726</v>
      </c>
      <c r="R156" s="1">
        <f t="shared" si="3"/>
        <v>5455284.941886709</v>
      </c>
    </row>
    <row r="157" spans="12:18" ht="14.25">
      <c r="L157" s="11">
        <v>43922</v>
      </c>
      <c r="N157" s="1">
        <v>5444257.5729</v>
      </c>
      <c r="P157" s="1">
        <v>1340.9663867096726</v>
      </c>
      <c r="R157" s="1">
        <f t="shared" si="3"/>
        <v>5445598.539286709</v>
      </c>
    </row>
    <row r="158" spans="12:18" ht="14.25">
      <c r="L158" s="11">
        <v>43952</v>
      </c>
      <c r="N158" s="1">
        <v>5748218.5136</v>
      </c>
      <c r="P158" s="1">
        <v>1340.9663867096726</v>
      </c>
      <c r="R158" s="1">
        <f t="shared" si="3"/>
        <v>5749559.47998671</v>
      </c>
    </row>
    <row r="159" spans="12:18" ht="14.25">
      <c r="L159" s="11">
        <v>43983</v>
      </c>
      <c r="N159" s="1">
        <v>5683993.8189</v>
      </c>
      <c r="P159" s="1">
        <v>1340.9663867096726</v>
      </c>
      <c r="R159" s="1">
        <f t="shared" si="3"/>
        <v>5685334.78528671</v>
      </c>
    </row>
  </sheetData>
  <sheetProtection/>
  <mergeCells count="2">
    <mergeCell ref="C2:D2"/>
    <mergeCell ref="G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6984186.160000002</v>
      </c>
      <c r="D4" s="15"/>
      <c r="F4" s="15" t="s">
        <v>115</v>
      </c>
      <c r="G4" s="19">
        <f>SUM(C4:C7)</f>
        <v>29624810.630000003</v>
      </c>
      <c r="H4" s="15"/>
      <c r="L4" s="11">
        <v>39264</v>
      </c>
      <c r="M4" s="1">
        <v>2425980.6400000006</v>
      </c>
      <c r="N4" s="1"/>
      <c r="O4" s="1">
        <v>44204</v>
      </c>
      <c r="Q4" s="1">
        <f>M4+O4</f>
        <v>2470184.6400000006</v>
      </c>
      <c r="R4" s="1"/>
    </row>
    <row r="5" spans="2:18" ht="14.25">
      <c r="B5" s="15" t="s">
        <v>88</v>
      </c>
      <c r="C5" s="19">
        <f>SUM(Q7:Q9)</f>
        <v>7473282.16</v>
      </c>
      <c r="D5" s="15"/>
      <c r="F5" s="15" t="s">
        <v>116</v>
      </c>
      <c r="G5" s="19">
        <f>SUM(C8:C11)</f>
        <v>39640278.88</v>
      </c>
      <c r="H5" s="15"/>
      <c r="L5" s="11">
        <v>39295</v>
      </c>
      <c r="M5" s="1">
        <v>2621412.7100000004</v>
      </c>
      <c r="N5" s="1"/>
      <c r="O5" s="1">
        <v>-130409</v>
      </c>
      <c r="Q5" s="1">
        <f aca="true" t="shared" si="0" ref="Q5:Q68">M5+O5</f>
        <v>2491003.7100000004</v>
      </c>
      <c r="R5" s="1"/>
    </row>
    <row r="6" spans="2:18" ht="14.25">
      <c r="B6" s="15" t="s">
        <v>89</v>
      </c>
      <c r="C6" s="19">
        <f>SUM(Q10:Q12)</f>
        <v>6413737.43</v>
      </c>
      <c r="D6" s="15"/>
      <c r="F6" s="15" t="s">
        <v>117</v>
      </c>
      <c r="G6" s="19">
        <f>SUM(C12:C15)</f>
        <v>54719311.830000006</v>
      </c>
      <c r="H6" s="15"/>
      <c r="L6" s="11">
        <v>39326</v>
      </c>
      <c r="M6" s="1">
        <v>2131663.81</v>
      </c>
      <c r="N6" s="1"/>
      <c r="O6" s="1">
        <v>-108666</v>
      </c>
      <c r="Q6" s="1">
        <f t="shared" si="0"/>
        <v>2022997.81</v>
      </c>
      <c r="R6" s="1"/>
    </row>
    <row r="7" spans="2:18" ht="14.25">
      <c r="B7" s="15" t="s">
        <v>90</v>
      </c>
      <c r="C7" s="19">
        <f>SUM(Q13:Q15)</f>
        <v>8753604.88</v>
      </c>
      <c r="D7" s="15"/>
      <c r="F7" s="15" t="s">
        <v>118</v>
      </c>
      <c r="G7" s="19">
        <f>SUM(C16:C19)</f>
        <v>53140621.129999995</v>
      </c>
      <c r="H7" s="15"/>
      <c r="L7" s="11">
        <v>39356</v>
      </c>
      <c r="M7" s="1">
        <v>2694011.29</v>
      </c>
      <c r="N7" s="1"/>
      <c r="O7" s="1">
        <v>16300</v>
      </c>
      <c r="Q7" s="1">
        <f t="shared" si="0"/>
        <v>2710311.29</v>
      </c>
      <c r="R7" s="1"/>
    </row>
    <row r="8" spans="2:18" ht="14.25">
      <c r="B8" s="15" t="s">
        <v>91</v>
      </c>
      <c r="C8" s="19">
        <f>SUM(Q16:Q18)</f>
        <v>8985630.16</v>
      </c>
      <c r="D8" s="15"/>
      <c r="F8" s="15" t="s">
        <v>119</v>
      </c>
      <c r="G8" s="19">
        <f>SUM(C20:C23)</f>
        <v>53235967.4401</v>
      </c>
      <c r="H8" s="15"/>
      <c r="L8" s="11">
        <v>39387</v>
      </c>
      <c r="M8" s="1">
        <v>2572153.37</v>
      </c>
      <c r="N8" s="1"/>
      <c r="O8" s="1">
        <v>-266504</v>
      </c>
      <c r="Q8" s="1">
        <f t="shared" si="0"/>
        <v>2305649.37</v>
      </c>
      <c r="R8" s="1"/>
    </row>
    <row r="9" spans="2:18" ht="14.25">
      <c r="B9" s="15" t="s">
        <v>92</v>
      </c>
      <c r="C9" s="19">
        <f>SUM(Q19:Q21)</f>
        <v>10206972.91</v>
      </c>
      <c r="D9" s="15"/>
      <c r="F9" s="15" t="s">
        <v>120</v>
      </c>
      <c r="G9" s="19">
        <f>SUM(C24:C27)</f>
        <v>41955067.800000004</v>
      </c>
      <c r="H9" s="15"/>
      <c r="L9" s="11">
        <v>39417</v>
      </c>
      <c r="M9" s="1">
        <v>2186674.5000000005</v>
      </c>
      <c r="N9" s="1"/>
      <c r="O9" s="1">
        <v>270647</v>
      </c>
      <c r="Q9" s="1">
        <f t="shared" si="0"/>
        <v>2457321.5000000005</v>
      </c>
      <c r="R9" s="1"/>
    </row>
    <row r="10" spans="2:18" ht="14.25">
      <c r="B10" s="15" t="s">
        <v>93</v>
      </c>
      <c r="C10" s="19">
        <f>SUM(Q22:Q24)</f>
        <v>8794582.209999999</v>
      </c>
      <c r="D10" s="15"/>
      <c r="F10" s="15" t="s">
        <v>121</v>
      </c>
      <c r="G10" s="19">
        <f>SUM(C28:C31)</f>
        <v>43256366.61</v>
      </c>
      <c r="H10" s="15"/>
      <c r="L10" s="11">
        <v>39448</v>
      </c>
      <c r="M10" s="1">
        <v>1860570.28</v>
      </c>
      <c r="N10" s="1"/>
      <c r="O10" s="1">
        <v>11947</v>
      </c>
      <c r="Q10" s="1">
        <f t="shared" si="0"/>
        <v>1872517.28</v>
      </c>
      <c r="R10" s="1"/>
    </row>
    <row r="11" spans="2:18" ht="14.25">
      <c r="B11" s="15" t="s">
        <v>94</v>
      </c>
      <c r="C11" s="19">
        <f>SUM(Q25:Q27)</f>
        <v>11653093.6</v>
      </c>
      <c r="D11" s="15"/>
      <c r="F11" s="15" t="s">
        <v>122</v>
      </c>
      <c r="G11" s="19">
        <f>SUM(C32:C35)</f>
        <v>42906771.59</v>
      </c>
      <c r="H11" s="19"/>
      <c r="L11" s="11">
        <v>39479</v>
      </c>
      <c r="M11" s="1">
        <v>2041124.94</v>
      </c>
      <c r="N11" s="1"/>
      <c r="O11" s="1">
        <v>-71385</v>
      </c>
      <c r="Q11" s="1">
        <f t="shared" si="0"/>
        <v>1969739.94</v>
      </c>
      <c r="R11" s="1"/>
    </row>
    <row r="12" spans="2:18" ht="14.25">
      <c r="B12" s="15" t="s">
        <v>95</v>
      </c>
      <c r="C12" s="19">
        <f>SUM(Q28:Q30)</f>
        <v>12581191.170000002</v>
      </c>
      <c r="D12" s="15"/>
      <c r="F12" s="15" t="s">
        <v>123</v>
      </c>
      <c r="G12" s="15"/>
      <c r="H12" s="19">
        <f>SUM(D36:D39)</f>
        <v>44152494.89000075</v>
      </c>
      <c r="L12" s="11">
        <v>39508</v>
      </c>
      <c r="M12" s="1">
        <v>2489611.21</v>
      </c>
      <c r="N12" s="1"/>
      <c r="O12" s="1">
        <v>81869</v>
      </c>
      <c r="Q12" s="1">
        <f t="shared" si="0"/>
        <v>2571480.21</v>
      </c>
      <c r="R12" s="1"/>
    </row>
    <row r="13" spans="2:18" ht="14.25">
      <c r="B13" s="15" t="s">
        <v>96</v>
      </c>
      <c r="C13" s="19">
        <f>SUM(Q31:Q33)</f>
        <v>12596648.98</v>
      </c>
      <c r="D13" s="15"/>
      <c r="F13" s="15" t="s">
        <v>124</v>
      </c>
      <c r="G13" s="15"/>
      <c r="H13" s="19">
        <f>SUM(D40:D43)</f>
        <v>44318955.9157761</v>
      </c>
      <c r="L13" s="11">
        <v>39539</v>
      </c>
      <c r="M13" s="1">
        <v>3080590.9099999997</v>
      </c>
      <c r="N13" s="1"/>
      <c r="O13" s="1">
        <v>-173902</v>
      </c>
      <c r="Q13" s="1">
        <f t="shared" si="0"/>
        <v>2906688.9099999997</v>
      </c>
      <c r="R13" s="1"/>
    </row>
    <row r="14" spans="2:18" ht="14.25">
      <c r="B14" s="15" t="s">
        <v>99</v>
      </c>
      <c r="C14" s="19">
        <f>SUM(Q34:Q36)</f>
        <v>12107463.58</v>
      </c>
      <c r="D14" s="15"/>
      <c r="F14" s="15" t="s">
        <v>125</v>
      </c>
      <c r="G14" s="15"/>
      <c r="H14" s="19">
        <f>SUM(D44:D47)</f>
        <v>44250851.488544054</v>
      </c>
      <c r="L14" s="11">
        <v>39569</v>
      </c>
      <c r="M14" s="1">
        <v>2933842.9</v>
      </c>
      <c r="N14" s="1"/>
      <c r="O14" s="1">
        <v>4804</v>
      </c>
      <c r="Q14" s="1">
        <f t="shared" si="0"/>
        <v>2938646.9</v>
      </c>
      <c r="R14" s="1"/>
    </row>
    <row r="15" spans="2:18" ht="14.25">
      <c r="B15" s="15" t="s">
        <v>97</v>
      </c>
      <c r="C15" s="19">
        <f>SUM(Q37:Q39)</f>
        <v>17434008.1</v>
      </c>
      <c r="D15" s="15"/>
      <c r="F15" s="15" t="s">
        <v>126</v>
      </c>
      <c r="G15" s="15"/>
      <c r="H15" s="19">
        <f>SUM(D48:D51)</f>
        <v>44283615.14448843</v>
      </c>
      <c r="L15" s="11">
        <v>39600</v>
      </c>
      <c r="M15" s="1">
        <v>2762328.0700000008</v>
      </c>
      <c r="N15" s="1"/>
      <c r="O15" s="1">
        <v>145941</v>
      </c>
      <c r="Q15" s="1">
        <f t="shared" si="0"/>
        <v>2908269.0700000008</v>
      </c>
      <c r="R15" s="1"/>
    </row>
    <row r="16" spans="2:18" ht="14.25">
      <c r="B16" s="15" t="s">
        <v>98</v>
      </c>
      <c r="C16" s="19">
        <f>SUM(Q40:Q42)</f>
        <v>13979840.849999998</v>
      </c>
      <c r="D16" s="15"/>
      <c r="F16" s="15" t="s">
        <v>145</v>
      </c>
      <c r="G16" s="15"/>
      <c r="H16" s="19">
        <f>SUM(D52:D55)</f>
        <v>44258727.9993691</v>
      </c>
      <c r="L16" s="11">
        <v>39630</v>
      </c>
      <c r="M16" s="1">
        <v>3024201.64</v>
      </c>
      <c r="N16" s="1"/>
      <c r="O16" s="1">
        <v>-180346</v>
      </c>
      <c r="Q16" s="1">
        <f t="shared" si="0"/>
        <v>2843855.64</v>
      </c>
      <c r="R16" s="1"/>
    </row>
    <row r="17" spans="2:18" ht="14.25">
      <c r="B17" s="15" t="s">
        <v>100</v>
      </c>
      <c r="C17" s="19">
        <f>SUM(Q43:Q45)</f>
        <v>13604068.329999998</v>
      </c>
      <c r="D17" s="15"/>
      <c r="L17" s="11">
        <v>39661</v>
      </c>
      <c r="M17" s="1">
        <v>2684257.36</v>
      </c>
      <c r="N17" s="1"/>
      <c r="O17" s="1">
        <v>161685</v>
      </c>
      <c r="Q17" s="1">
        <f t="shared" si="0"/>
        <v>2845942.36</v>
      </c>
      <c r="R17" s="1"/>
    </row>
    <row r="18" spans="2:18" ht="14.25">
      <c r="B18" s="15" t="s">
        <v>101</v>
      </c>
      <c r="C18" s="19">
        <f>SUM(Q46:Q48)</f>
        <v>13469689.889999999</v>
      </c>
      <c r="D18" s="15"/>
      <c r="L18" s="11">
        <v>39692</v>
      </c>
      <c r="M18" s="1">
        <v>3198189.16</v>
      </c>
      <c r="N18" s="1"/>
      <c r="O18" s="1">
        <v>97643</v>
      </c>
      <c r="Q18" s="1">
        <f t="shared" si="0"/>
        <v>3295832.16</v>
      </c>
      <c r="R18" s="1"/>
    </row>
    <row r="19" spans="2:18" ht="14.25">
      <c r="B19" s="15" t="s">
        <v>102</v>
      </c>
      <c r="C19" s="19">
        <f>SUM(Q49:Q51)</f>
        <v>12087022.060000002</v>
      </c>
      <c r="D19" s="15"/>
      <c r="L19" s="11">
        <v>39722</v>
      </c>
      <c r="M19" s="1">
        <v>2970044.4499999997</v>
      </c>
      <c r="N19" s="1"/>
      <c r="O19" s="1">
        <v>0</v>
      </c>
      <c r="Q19" s="1">
        <f t="shared" si="0"/>
        <v>2970044.4499999997</v>
      </c>
      <c r="R19" s="1"/>
    </row>
    <row r="20" spans="2:18" ht="14.25">
      <c r="B20" s="15" t="s">
        <v>103</v>
      </c>
      <c r="C20" s="19">
        <f>SUM(Q52:Q54)</f>
        <v>13461836.1001</v>
      </c>
      <c r="D20" s="15"/>
      <c r="L20" s="11">
        <v>39753</v>
      </c>
      <c r="M20" s="1">
        <v>3234103.9699999997</v>
      </c>
      <c r="N20" s="1"/>
      <c r="O20" s="1">
        <v>241587</v>
      </c>
      <c r="Q20" s="1">
        <f t="shared" si="0"/>
        <v>3475690.9699999997</v>
      </c>
      <c r="R20" s="1"/>
    </row>
    <row r="21" spans="2:18" ht="14.25">
      <c r="B21" s="15" t="s">
        <v>104</v>
      </c>
      <c r="C21" s="19">
        <f>SUM(Q55:Q57)</f>
        <v>13570095.559999999</v>
      </c>
      <c r="D21" s="15"/>
      <c r="L21" s="11">
        <v>39783</v>
      </c>
      <c r="M21" s="1">
        <v>3526806.4899999998</v>
      </c>
      <c r="N21" s="1"/>
      <c r="O21" s="1">
        <v>234431</v>
      </c>
      <c r="Q21" s="1">
        <f t="shared" si="0"/>
        <v>3761237.4899999998</v>
      </c>
      <c r="R21" s="1"/>
    </row>
    <row r="22" spans="2:18" ht="14.25">
      <c r="B22" s="15" t="s">
        <v>105</v>
      </c>
      <c r="C22" s="19">
        <f>SUM(Q58:Q60)</f>
        <v>10396516.99</v>
      </c>
      <c r="D22" s="15"/>
      <c r="L22" s="11">
        <v>39814</v>
      </c>
      <c r="M22" s="1">
        <v>2206570.5100000002</v>
      </c>
      <c r="N22" s="1"/>
      <c r="O22" s="1">
        <v>2838793</v>
      </c>
      <c r="Q22" s="1">
        <f t="shared" si="0"/>
        <v>5045363.51</v>
      </c>
      <c r="R22" s="1"/>
    </row>
    <row r="23" spans="2:18" ht="14.25">
      <c r="B23" s="15" t="s">
        <v>106</v>
      </c>
      <c r="C23" s="19">
        <f>SUM(Q61:Q63)</f>
        <v>15807518.79</v>
      </c>
      <c r="D23" s="15"/>
      <c r="L23" s="11">
        <v>39845</v>
      </c>
      <c r="M23" s="1">
        <v>2938946.1</v>
      </c>
      <c r="N23" s="1"/>
      <c r="O23" s="1">
        <v>-3083608</v>
      </c>
      <c r="Q23" s="1">
        <f t="shared" si="0"/>
        <v>-144661.8999999999</v>
      </c>
      <c r="R23" s="1"/>
    </row>
    <row r="24" spans="2:18" ht="14.25">
      <c r="B24" s="15" t="s">
        <v>107</v>
      </c>
      <c r="C24" s="19">
        <f>SUM(Q64:Q66)</f>
        <v>11372074.670000002</v>
      </c>
      <c r="D24" s="15"/>
      <c r="L24" s="11">
        <v>39873</v>
      </c>
      <c r="M24" s="1">
        <v>3707318.5999999996</v>
      </c>
      <c r="N24" s="1"/>
      <c r="O24" s="1">
        <v>186562</v>
      </c>
      <c r="Q24" s="1">
        <f t="shared" si="0"/>
        <v>3893880.5999999996</v>
      </c>
      <c r="R24" s="1"/>
    </row>
    <row r="25" spans="2:18" ht="14.25">
      <c r="B25" s="15" t="s">
        <v>108</v>
      </c>
      <c r="C25" s="19">
        <f>SUM(Q67:Q69)</f>
        <v>11967716.850000001</v>
      </c>
      <c r="D25" s="15"/>
      <c r="L25" s="11">
        <v>39904</v>
      </c>
      <c r="M25" s="1">
        <v>3819621.7399999993</v>
      </c>
      <c r="N25" s="1"/>
      <c r="O25" s="1">
        <v>-36526</v>
      </c>
      <c r="Q25" s="1">
        <f t="shared" si="0"/>
        <v>3783095.7399999993</v>
      </c>
      <c r="R25" s="1"/>
    </row>
    <row r="26" spans="2:18" ht="14.25">
      <c r="B26" s="15" t="s">
        <v>109</v>
      </c>
      <c r="C26" s="19">
        <f>SUM(Q70:Q72)</f>
        <v>8930008.620000001</v>
      </c>
      <c r="D26" s="15"/>
      <c r="L26" s="11">
        <v>39934</v>
      </c>
      <c r="M26" s="1">
        <v>3674713.04</v>
      </c>
      <c r="N26" s="1"/>
      <c r="O26" s="1">
        <v>123851</v>
      </c>
      <c r="Q26" s="1">
        <f t="shared" si="0"/>
        <v>3798564.04</v>
      </c>
      <c r="R26" s="1"/>
    </row>
    <row r="27" spans="2:18" ht="14.25">
      <c r="B27" s="15" t="s">
        <v>110</v>
      </c>
      <c r="C27" s="19">
        <f>SUM(Q73:Q75)</f>
        <v>9685267.66</v>
      </c>
      <c r="D27" s="15"/>
      <c r="L27" s="11">
        <v>39965</v>
      </c>
      <c r="M27" s="1">
        <v>3954869.82</v>
      </c>
      <c r="N27" s="1"/>
      <c r="O27" s="1">
        <v>116564</v>
      </c>
      <c r="Q27" s="1">
        <f t="shared" si="0"/>
        <v>4071433.82</v>
      </c>
      <c r="R27" s="1"/>
    </row>
    <row r="28" spans="2:18" ht="14.25">
      <c r="B28" s="15" t="s">
        <v>111</v>
      </c>
      <c r="C28" s="19">
        <f>SUM(Q76:Q78)</f>
        <v>11411952.85</v>
      </c>
      <c r="D28" s="15"/>
      <c r="L28" s="11">
        <v>39995</v>
      </c>
      <c r="M28" s="1">
        <v>4283571.62</v>
      </c>
      <c r="N28" s="1"/>
      <c r="O28" s="1">
        <v>30960</v>
      </c>
      <c r="Q28" s="1">
        <f t="shared" si="0"/>
        <v>4314531.62</v>
      </c>
      <c r="R28" s="1"/>
    </row>
    <row r="29" spans="2:18" ht="14.25">
      <c r="B29" s="15" t="s">
        <v>112</v>
      </c>
      <c r="C29" s="19">
        <f>SUM(Q79:Q81)</f>
        <v>12283561.2</v>
      </c>
      <c r="D29" s="20"/>
      <c r="L29" s="11">
        <v>40026</v>
      </c>
      <c r="M29" s="1">
        <v>3777449.94</v>
      </c>
      <c r="N29" s="1"/>
      <c r="O29" s="1">
        <v>143036</v>
      </c>
      <c r="Q29" s="1">
        <f t="shared" si="0"/>
        <v>3920485.94</v>
      </c>
      <c r="R29" s="1"/>
    </row>
    <row r="30" spans="2:18" ht="14.25">
      <c r="B30" s="15" t="s">
        <v>113</v>
      </c>
      <c r="C30" s="19">
        <f>SUM(Q82:Q84)</f>
        <v>9268217.459999999</v>
      </c>
      <c r="D30" s="15"/>
      <c r="L30" s="11">
        <v>40057</v>
      </c>
      <c r="M30" s="1">
        <v>4448559.61</v>
      </c>
      <c r="N30" s="1"/>
      <c r="O30" s="1">
        <v>-102386</v>
      </c>
      <c r="Q30" s="1">
        <f t="shared" si="0"/>
        <v>4346173.61</v>
      </c>
      <c r="R30" s="1"/>
    </row>
    <row r="31" spans="2:18" ht="14.25">
      <c r="B31" s="15" t="s">
        <v>114</v>
      </c>
      <c r="C31" s="19">
        <f>SUM(Q85:Q87)</f>
        <v>10292635.100000001</v>
      </c>
      <c r="D31" s="15"/>
      <c r="L31" s="11">
        <v>40087</v>
      </c>
      <c r="M31" s="1">
        <v>3645450.6000000006</v>
      </c>
      <c r="N31" s="1"/>
      <c r="O31" s="1">
        <v>118145</v>
      </c>
      <c r="Q31" s="1">
        <f t="shared" si="0"/>
        <v>3763595.6000000006</v>
      </c>
      <c r="R31" s="1"/>
    </row>
    <row r="32" spans="2:18" ht="14.25">
      <c r="B32" s="15" t="s">
        <v>65</v>
      </c>
      <c r="C32" s="19">
        <f>SUM(Q88:Q90)</f>
        <v>10213950.13</v>
      </c>
      <c r="D32" s="19"/>
      <c r="L32" s="11">
        <v>40118</v>
      </c>
      <c r="M32" s="1">
        <v>4087562.29</v>
      </c>
      <c r="N32" s="1"/>
      <c r="O32" s="1">
        <v>71544</v>
      </c>
      <c r="Q32" s="1">
        <f t="shared" si="0"/>
        <v>4159106.29</v>
      </c>
      <c r="R32" s="1"/>
    </row>
    <row r="33" spans="2:18" ht="14.25">
      <c r="B33" s="15" t="s">
        <v>66</v>
      </c>
      <c r="C33" s="19">
        <f>SUM(Q91:Q93)</f>
        <v>11505471.34</v>
      </c>
      <c r="D33" s="19"/>
      <c r="L33" s="11">
        <v>40148</v>
      </c>
      <c r="M33" s="1">
        <v>4503578.09</v>
      </c>
      <c r="N33" s="1"/>
      <c r="O33" s="1">
        <v>170369</v>
      </c>
      <c r="Q33" s="1">
        <f t="shared" si="0"/>
        <v>4673947.09</v>
      </c>
      <c r="R33" s="1"/>
    </row>
    <row r="34" spans="2:18" ht="14.25">
      <c r="B34" s="15" t="s">
        <v>67</v>
      </c>
      <c r="C34" s="19">
        <f>SUM(Q94:Q96)</f>
        <v>9090259.73</v>
      </c>
      <c r="D34" s="19"/>
      <c r="L34" s="11">
        <v>40179</v>
      </c>
      <c r="M34" s="1">
        <v>3089457.0800000005</v>
      </c>
      <c r="N34" s="1"/>
      <c r="O34" s="1">
        <v>349169</v>
      </c>
      <c r="Q34" s="1">
        <f t="shared" si="0"/>
        <v>3438626.0800000005</v>
      </c>
      <c r="R34" s="1"/>
    </row>
    <row r="35" spans="2:18" ht="14.25">
      <c r="B35" s="15" t="s">
        <v>68</v>
      </c>
      <c r="C35" s="19">
        <f>SUM(Q97:Q99)</f>
        <v>12097090.39</v>
      </c>
      <c r="D35" s="19"/>
      <c r="L35" s="11">
        <v>40210</v>
      </c>
      <c r="M35" s="1">
        <v>3911116.98</v>
      </c>
      <c r="N35" s="1"/>
      <c r="O35" s="1">
        <v>1070434</v>
      </c>
      <c r="Q35" s="1">
        <f t="shared" si="0"/>
        <v>4981550.98</v>
      </c>
      <c r="R35" s="1"/>
    </row>
    <row r="36" spans="2:18" ht="14.25">
      <c r="B36" s="15" t="s">
        <v>69</v>
      </c>
      <c r="C36" s="15"/>
      <c r="D36" s="19">
        <f>SUM(R100:R102)</f>
        <v>11873053.18227519</v>
      </c>
      <c r="L36" s="11">
        <v>40238</v>
      </c>
      <c r="M36" s="1">
        <v>4894533.52</v>
      </c>
      <c r="N36" s="1"/>
      <c r="O36" s="1">
        <v>-1207247</v>
      </c>
      <c r="Q36" s="1">
        <f t="shared" si="0"/>
        <v>3687286.5199999996</v>
      </c>
      <c r="R36" s="1"/>
    </row>
    <row r="37" spans="2:18" ht="14.25">
      <c r="B37" s="15" t="s">
        <v>70</v>
      </c>
      <c r="C37" s="15"/>
      <c r="D37" s="19">
        <f>SUM(R103:R105)</f>
        <v>10862405.933175188</v>
      </c>
      <c r="L37" s="11">
        <v>40269</v>
      </c>
      <c r="M37" s="1">
        <v>4201621.87</v>
      </c>
      <c r="N37" s="1"/>
      <c r="O37" s="1">
        <v>116206</v>
      </c>
      <c r="Q37" s="1">
        <f t="shared" si="0"/>
        <v>4317827.87</v>
      </c>
      <c r="R37" s="1"/>
    </row>
    <row r="38" spans="2:18" ht="14.25">
      <c r="B38" s="15" t="s">
        <v>71</v>
      </c>
      <c r="C38" s="15"/>
      <c r="D38" s="19">
        <f>SUM(R106:R108)</f>
        <v>9847309.031375188</v>
      </c>
      <c r="L38" s="11">
        <v>40299</v>
      </c>
      <c r="M38" s="1">
        <v>4929696.51</v>
      </c>
      <c r="N38" s="1"/>
      <c r="O38" s="1">
        <v>29642</v>
      </c>
      <c r="Q38" s="1">
        <f t="shared" si="0"/>
        <v>4959338.51</v>
      </c>
      <c r="R38" s="1"/>
    </row>
    <row r="39" spans="2:18" ht="14.25">
      <c r="B39" s="15" t="s">
        <v>72</v>
      </c>
      <c r="C39" s="15"/>
      <c r="D39" s="19">
        <f>SUM(R109:R111)</f>
        <v>11569726.743175188</v>
      </c>
      <c r="L39" s="11">
        <v>40330</v>
      </c>
      <c r="M39" s="1">
        <v>4829389.720000001</v>
      </c>
      <c r="N39" s="1"/>
      <c r="O39" s="1">
        <v>3327452</v>
      </c>
      <c r="Q39" s="1">
        <f t="shared" si="0"/>
        <v>8156841.720000001</v>
      </c>
      <c r="R39" s="1"/>
    </row>
    <row r="40" spans="2:18" ht="14.25">
      <c r="B40" s="15" t="s">
        <v>73</v>
      </c>
      <c r="C40" s="15"/>
      <c r="D40" s="19">
        <f>SUM(R112:R114)</f>
        <v>12068610.172869023</v>
      </c>
      <c r="L40" s="11">
        <v>40360</v>
      </c>
      <c r="M40" s="1">
        <v>4537096.779999999</v>
      </c>
      <c r="N40" s="1"/>
      <c r="O40" s="1">
        <v>120815</v>
      </c>
      <c r="Q40" s="1">
        <f t="shared" si="0"/>
        <v>4657911.779999999</v>
      </c>
      <c r="R40" s="1"/>
    </row>
    <row r="41" spans="2:18" ht="14.25">
      <c r="B41" s="15" t="s">
        <v>74</v>
      </c>
      <c r="C41" s="15"/>
      <c r="D41" s="19">
        <f>SUM(R115:R117)</f>
        <v>10807000.706369024</v>
      </c>
      <c r="L41" s="11">
        <v>40391</v>
      </c>
      <c r="M41" s="1">
        <v>4123846.34</v>
      </c>
      <c r="N41" s="1"/>
      <c r="O41" s="1">
        <v>465077</v>
      </c>
      <c r="Q41" s="1">
        <f t="shared" si="0"/>
        <v>4588923.34</v>
      </c>
      <c r="R41" s="1"/>
    </row>
    <row r="42" spans="2:18" ht="14.25">
      <c r="B42" s="15" t="s">
        <v>75</v>
      </c>
      <c r="C42" s="15"/>
      <c r="D42" s="19">
        <f>SUM(R118:R120)</f>
        <v>9878606.772669023</v>
      </c>
      <c r="L42" s="11">
        <v>40422</v>
      </c>
      <c r="M42" s="1">
        <v>5100875.7299999995</v>
      </c>
      <c r="N42" s="1"/>
      <c r="O42" s="1">
        <v>-367870</v>
      </c>
      <c r="Q42" s="1">
        <f t="shared" si="0"/>
        <v>4733005.7299999995</v>
      </c>
      <c r="R42" s="1"/>
    </row>
    <row r="43" spans="2:18" ht="14.25">
      <c r="B43" s="15" t="s">
        <v>76</v>
      </c>
      <c r="C43" s="15"/>
      <c r="D43" s="19">
        <f>SUM(R121:R123)</f>
        <v>11564738.263869023</v>
      </c>
      <c r="L43" s="11">
        <v>40452</v>
      </c>
      <c r="M43" s="1">
        <v>2188977.27</v>
      </c>
      <c r="N43" s="1"/>
      <c r="O43" s="1">
        <v>1830321</v>
      </c>
      <c r="Q43" s="1">
        <f t="shared" si="0"/>
        <v>4019298.27</v>
      </c>
      <c r="R43" s="1"/>
    </row>
    <row r="44" spans="2:18" ht="14.25">
      <c r="B44" s="15" t="s">
        <v>77</v>
      </c>
      <c r="C44" s="15"/>
      <c r="D44" s="19">
        <f>SUM(R124:R126)</f>
        <v>12014042.711736014</v>
      </c>
      <c r="L44" s="11">
        <v>40483</v>
      </c>
      <c r="M44" s="1">
        <v>4743194.989999998</v>
      </c>
      <c r="N44" s="1"/>
      <c r="O44" s="1">
        <v>1268141</v>
      </c>
      <c r="Q44" s="1">
        <f t="shared" si="0"/>
        <v>6011335.989999998</v>
      </c>
      <c r="R44" s="1"/>
    </row>
    <row r="45" spans="2:18" ht="14.25">
      <c r="B45" s="15" t="s">
        <v>78</v>
      </c>
      <c r="C45" s="15"/>
      <c r="D45" s="19">
        <f>SUM(R127:R129)</f>
        <v>10850829.405936014</v>
      </c>
      <c r="L45" s="11">
        <v>40513</v>
      </c>
      <c r="M45" s="1">
        <v>5499605.07</v>
      </c>
      <c r="N45" s="1"/>
      <c r="O45" s="1">
        <v>-1926171</v>
      </c>
      <c r="Q45" s="1">
        <f t="shared" si="0"/>
        <v>3573434.0700000003</v>
      </c>
      <c r="R45" s="1"/>
    </row>
    <row r="46" spans="2:18" ht="14.25">
      <c r="B46" s="15" t="s">
        <v>79</v>
      </c>
      <c r="C46" s="15"/>
      <c r="D46" s="19">
        <f>SUM(R130:R132)</f>
        <v>9838575.432436014</v>
      </c>
      <c r="L46" s="11">
        <v>40544</v>
      </c>
      <c r="M46" s="1">
        <v>4124073.53</v>
      </c>
      <c r="N46" s="1"/>
      <c r="O46" s="1">
        <v>344708</v>
      </c>
      <c r="Q46" s="1">
        <f t="shared" si="0"/>
        <v>4468781.529999999</v>
      </c>
      <c r="R46" s="1"/>
    </row>
    <row r="47" spans="2:18" ht="14.25">
      <c r="B47" s="15" t="s">
        <v>80</v>
      </c>
      <c r="C47" s="15"/>
      <c r="D47" s="19">
        <f>SUM(R133:R135)</f>
        <v>11547403.938436015</v>
      </c>
      <c r="L47" s="11">
        <v>40575</v>
      </c>
      <c r="M47" s="1">
        <v>4055648.5199999996</v>
      </c>
      <c r="N47" s="1"/>
      <c r="O47" s="1">
        <v>259323</v>
      </c>
      <c r="Q47" s="1">
        <f t="shared" si="0"/>
        <v>4314971.52</v>
      </c>
      <c r="R47" s="1"/>
    </row>
    <row r="48" spans="2:18" ht="14.25">
      <c r="B48" s="15" t="s">
        <v>81</v>
      </c>
      <c r="C48" s="15"/>
      <c r="D48" s="19">
        <f>SUM(R136:R138)</f>
        <v>12059400.911397107</v>
      </c>
      <c r="L48" s="11">
        <v>40603</v>
      </c>
      <c r="M48" s="1">
        <v>4634703.84</v>
      </c>
      <c r="N48" s="1"/>
      <c r="O48" s="1">
        <v>51233</v>
      </c>
      <c r="Q48" s="1">
        <f t="shared" si="0"/>
        <v>4685936.84</v>
      </c>
      <c r="R48" s="1"/>
    </row>
    <row r="49" spans="2:18" ht="14.25">
      <c r="B49" s="15" t="s">
        <v>82</v>
      </c>
      <c r="C49" s="15"/>
      <c r="D49" s="19">
        <f>SUM(R139:R141)</f>
        <v>10798409.510197107</v>
      </c>
      <c r="L49" s="11">
        <v>40634</v>
      </c>
      <c r="M49" s="1">
        <v>4106547.1</v>
      </c>
      <c r="N49" s="1"/>
      <c r="O49" s="1">
        <v>-1304974</v>
      </c>
      <c r="Q49" s="1">
        <f t="shared" si="0"/>
        <v>2801573.1</v>
      </c>
      <c r="R49" s="1"/>
    </row>
    <row r="50" spans="2:18" ht="14.25">
      <c r="B50" s="15" t="s">
        <v>83</v>
      </c>
      <c r="C50" s="15"/>
      <c r="D50" s="19">
        <f>SUM(R142:R144)</f>
        <v>9867957.798597109</v>
      </c>
      <c r="L50" s="11">
        <v>40664</v>
      </c>
      <c r="M50" s="1">
        <v>4651045.590000001</v>
      </c>
      <c r="N50" s="1"/>
      <c r="O50" s="1">
        <v>151528</v>
      </c>
      <c r="Q50" s="1">
        <f t="shared" si="0"/>
        <v>4802573.590000001</v>
      </c>
      <c r="R50" s="1"/>
    </row>
    <row r="51" spans="2:18" ht="14.25">
      <c r="B51" s="15" t="s">
        <v>84</v>
      </c>
      <c r="C51" s="15"/>
      <c r="D51" s="19">
        <f>SUM(R145:R147)</f>
        <v>11557846.924297107</v>
      </c>
      <c r="L51" s="11">
        <v>40695</v>
      </c>
      <c r="M51" s="1">
        <v>4471216.370000001</v>
      </c>
      <c r="N51" s="1"/>
      <c r="O51" s="1">
        <v>11659</v>
      </c>
      <c r="Q51" s="1">
        <f t="shared" si="0"/>
        <v>4482875.370000001</v>
      </c>
      <c r="R51" s="1"/>
    </row>
    <row r="52" spans="2:18" ht="14.25">
      <c r="B52" s="15" t="s">
        <v>141</v>
      </c>
      <c r="C52" s="15"/>
      <c r="D52" s="19">
        <f>SUM(R148:R150)</f>
        <v>12020744.381817276</v>
      </c>
      <c r="L52" s="11">
        <v>40725</v>
      </c>
      <c r="M52" s="1">
        <v>4668267.92</v>
      </c>
      <c r="N52" s="1"/>
      <c r="O52" s="1">
        <v>-461888</v>
      </c>
      <c r="Q52" s="1">
        <f t="shared" si="0"/>
        <v>4206379.92</v>
      </c>
      <c r="R52" s="1"/>
    </row>
    <row r="53" spans="2:18" ht="14.25">
      <c r="B53" s="15" t="s">
        <v>142</v>
      </c>
      <c r="C53" s="15"/>
      <c r="D53" s="19">
        <f>SUM(R151:R153)</f>
        <v>10842447.440117277</v>
      </c>
      <c r="L53" s="11">
        <v>40756</v>
      </c>
      <c r="M53" s="1">
        <v>5139193.67</v>
      </c>
      <c r="N53" s="1"/>
      <c r="O53" s="1">
        <v>-424364.4299</v>
      </c>
      <c r="Q53" s="1">
        <f t="shared" si="0"/>
        <v>4714829.2401</v>
      </c>
      <c r="R53" s="1"/>
    </row>
    <row r="54" spans="2:18" ht="14.25">
      <c r="B54" s="15" t="s">
        <v>143</v>
      </c>
      <c r="C54" s="15"/>
      <c r="D54" s="19">
        <f>SUM(R154:R156)</f>
        <v>9843411.829217277</v>
      </c>
      <c r="L54" s="11">
        <v>40787</v>
      </c>
      <c r="M54" s="1">
        <v>5214541.510000001</v>
      </c>
      <c r="N54" s="1"/>
      <c r="O54" s="1">
        <v>-673914.57</v>
      </c>
      <c r="Q54" s="1">
        <f t="shared" si="0"/>
        <v>4540626.94</v>
      </c>
      <c r="R54" s="1"/>
    </row>
    <row r="55" spans="2:18" ht="14.25">
      <c r="B55" s="15" t="s">
        <v>144</v>
      </c>
      <c r="C55" s="15"/>
      <c r="D55" s="19">
        <f>SUM(R157:R159)</f>
        <v>11552124.348217275</v>
      </c>
      <c r="L55" s="11">
        <v>40817</v>
      </c>
      <c r="M55" s="1">
        <v>5209346.02</v>
      </c>
      <c r="N55" s="1"/>
      <c r="O55" s="1">
        <v>-347213</v>
      </c>
      <c r="Q55" s="1">
        <f t="shared" si="0"/>
        <v>4862133.02</v>
      </c>
      <c r="R55" s="1"/>
    </row>
    <row r="56" spans="12:18" ht="14.25">
      <c r="L56" s="11">
        <v>40848</v>
      </c>
      <c r="M56" s="1">
        <v>4464930.43</v>
      </c>
      <c r="N56" s="1"/>
      <c r="O56" s="1">
        <v>-381308</v>
      </c>
      <c r="Q56" s="1">
        <f t="shared" si="0"/>
        <v>4083622.4299999997</v>
      </c>
      <c r="R56" s="1"/>
    </row>
    <row r="57" spans="12:18" ht="14.25">
      <c r="L57" s="11">
        <v>40878</v>
      </c>
      <c r="M57" s="1">
        <v>4303277.11</v>
      </c>
      <c r="N57" s="1"/>
      <c r="O57" s="1">
        <v>321063</v>
      </c>
      <c r="Q57" s="1">
        <f t="shared" si="0"/>
        <v>4624340.11</v>
      </c>
      <c r="R57" s="1"/>
    </row>
    <row r="58" spans="12:18" ht="14.25">
      <c r="L58" s="11">
        <v>40909</v>
      </c>
      <c r="M58" s="1">
        <v>2716811.38</v>
      </c>
      <c r="N58" s="1"/>
      <c r="O58" s="1">
        <v>223312</v>
      </c>
      <c r="Q58" s="1">
        <f t="shared" si="0"/>
        <v>2940123.38</v>
      </c>
      <c r="R58" s="1"/>
    </row>
    <row r="59" spans="12:18" ht="14.25">
      <c r="L59" s="11">
        <v>40940</v>
      </c>
      <c r="M59" s="1">
        <v>3892467.62</v>
      </c>
      <c r="N59" s="1"/>
      <c r="O59" s="1">
        <v>-193988</v>
      </c>
      <c r="Q59" s="1">
        <f t="shared" si="0"/>
        <v>3698479.62</v>
      </c>
      <c r="R59" s="1"/>
    </row>
    <row r="60" spans="12:18" ht="14.25">
      <c r="L60" s="11">
        <v>40969</v>
      </c>
      <c r="M60" s="1">
        <v>3857345.99</v>
      </c>
      <c r="N60" s="1"/>
      <c r="O60" s="1">
        <v>-99432</v>
      </c>
      <c r="Q60" s="1">
        <f t="shared" si="0"/>
        <v>3757913.99</v>
      </c>
      <c r="R60" s="1"/>
    </row>
    <row r="61" spans="12:18" ht="14.25">
      <c r="L61" s="11">
        <v>41000</v>
      </c>
      <c r="M61" s="1">
        <v>3849192.97</v>
      </c>
      <c r="N61" s="1"/>
      <c r="O61" s="1">
        <v>-56638</v>
      </c>
      <c r="Q61" s="1">
        <f t="shared" si="0"/>
        <v>3792554.97</v>
      </c>
      <c r="R61" s="1"/>
    </row>
    <row r="62" spans="12:18" ht="14.25">
      <c r="L62" s="11">
        <v>41030</v>
      </c>
      <c r="M62" s="1">
        <v>4735359.359999999</v>
      </c>
      <c r="N62" s="1"/>
      <c r="O62" s="1">
        <v>-568456</v>
      </c>
      <c r="Q62" s="1">
        <f t="shared" si="0"/>
        <v>4166903.3599999994</v>
      </c>
      <c r="R62" s="1"/>
    </row>
    <row r="63" spans="12:18" ht="14.25">
      <c r="L63" s="11">
        <v>41061</v>
      </c>
      <c r="M63" s="1">
        <v>4708903.46</v>
      </c>
      <c r="N63" s="1"/>
      <c r="O63" s="1">
        <v>3139157</v>
      </c>
      <c r="Q63" s="1">
        <f t="shared" si="0"/>
        <v>7848060.46</v>
      </c>
      <c r="R63" s="1"/>
    </row>
    <row r="64" spans="12:18" ht="14.25">
      <c r="L64" s="11">
        <v>41091</v>
      </c>
      <c r="M64" s="1">
        <v>3719970.61</v>
      </c>
      <c r="N64" s="1"/>
      <c r="O64" s="1">
        <v>-1017706</v>
      </c>
      <c r="Q64" s="1">
        <f t="shared" si="0"/>
        <v>2702264.61</v>
      </c>
      <c r="R64" s="1"/>
    </row>
    <row r="65" spans="12:18" ht="14.25">
      <c r="L65" s="11">
        <v>41122</v>
      </c>
      <c r="M65" s="1">
        <v>5420564.11</v>
      </c>
      <c r="N65" s="1"/>
      <c r="O65" s="1">
        <v>-711670</v>
      </c>
      <c r="Q65" s="1">
        <f t="shared" si="0"/>
        <v>4708894.11</v>
      </c>
      <c r="R65" s="1"/>
    </row>
    <row r="66" spans="12:18" ht="14.25">
      <c r="L66" s="11">
        <v>41153</v>
      </c>
      <c r="M66" s="1">
        <v>4124538.95</v>
      </c>
      <c r="N66" s="1"/>
      <c r="O66" s="1">
        <v>-163623</v>
      </c>
      <c r="Q66" s="1">
        <f t="shared" si="0"/>
        <v>3960915.95</v>
      </c>
      <c r="R66" s="1"/>
    </row>
    <row r="67" spans="12:18" ht="14.25">
      <c r="L67" s="11">
        <v>41183</v>
      </c>
      <c r="M67" s="1">
        <v>3988330.99</v>
      </c>
      <c r="N67" s="1"/>
      <c r="O67" s="1">
        <v>-3451</v>
      </c>
      <c r="Q67" s="1">
        <f t="shared" si="0"/>
        <v>3984879.99</v>
      </c>
      <c r="R67" s="1"/>
    </row>
    <row r="68" spans="12:18" ht="14.25">
      <c r="L68" s="11">
        <v>41214</v>
      </c>
      <c r="M68" s="1">
        <v>4113581.7</v>
      </c>
      <c r="N68" s="1"/>
      <c r="O68" s="1">
        <v>-92875</v>
      </c>
      <c r="Q68" s="1">
        <f t="shared" si="0"/>
        <v>4020706.7</v>
      </c>
      <c r="R68" s="1"/>
    </row>
    <row r="69" spans="12:18" ht="14.25">
      <c r="L69" s="11">
        <v>41244</v>
      </c>
      <c r="M69" s="1">
        <v>3687220.16</v>
      </c>
      <c r="N69" s="1"/>
      <c r="O69" s="1">
        <v>274910</v>
      </c>
      <c r="Q69" s="1">
        <f aca="true" t="shared" si="1" ref="Q69:R132">M69+O69</f>
        <v>3962130.16</v>
      </c>
      <c r="R69" s="1"/>
    </row>
    <row r="70" spans="12:18" ht="14.25">
      <c r="L70" s="11">
        <v>41275</v>
      </c>
      <c r="M70" s="1">
        <v>2722379.45</v>
      </c>
      <c r="N70" s="1"/>
      <c r="O70" s="1">
        <v>20344</v>
      </c>
      <c r="Q70" s="1">
        <f t="shared" si="1"/>
        <v>2742723.45</v>
      </c>
      <c r="R70" s="1"/>
    </row>
    <row r="71" spans="12:18" ht="14.25">
      <c r="L71" s="11">
        <v>41306</v>
      </c>
      <c r="M71" s="1">
        <v>3192786.43</v>
      </c>
      <c r="N71" s="1"/>
      <c r="O71" s="1">
        <v>-705546</v>
      </c>
      <c r="Q71" s="1">
        <f t="shared" si="1"/>
        <v>2487240.43</v>
      </c>
      <c r="R71" s="1"/>
    </row>
    <row r="72" spans="12:18" ht="14.25">
      <c r="L72" s="11">
        <v>41334</v>
      </c>
      <c r="M72" s="1">
        <v>3790454.74</v>
      </c>
      <c r="N72" s="1"/>
      <c r="O72" s="1">
        <v>-90410</v>
      </c>
      <c r="Q72" s="1">
        <f t="shared" si="1"/>
        <v>3700044.74</v>
      </c>
      <c r="R72" s="1"/>
    </row>
    <row r="73" spans="12:18" ht="14.25">
      <c r="L73" s="11">
        <v>41365</v>
      </c>
      <c r="M73" s="1">
        <v>3904193.18</v>
      </c>
      <c r="N73" s="1"/>
      <c r="O73" s="1">
        <v>-72477</v>
      </c>
      <c r="Q73" s="1">
        <f t="shared" si="1"/>
        <v>3831716.18</v>
      </c>
      <c r="R73" s="1"/>
    </row>
    <row r="74" spans="12:18" ht="14.25">
      <c r="L74" s="21">
        <v>41395</v>
      </c>
      <c r="M74" s="1">
        <v>4654091.55</v>
      </c>
      <c r="N74" s="1"/>
      <c r="O74" s="1">
        <v>-356301</v>
      </c>
      <c r="Q74" s="1">
        <f t="shared" si="1"/>
        <v>4297790.55</v>
      </c>
      <c r="R74" s="1"/>
    </row>
    <row r="75" spans="12:18" ht="14.25">
      <c r="L75" s="21">
        <v>41426</v>
      </c>
      <c r="M75" s="1">
        <v>4057558.9299999997</v>
      </c>
      <c r="N75" s="1"/>
      <c r="O75" s="1">
        <v>-2501798</v>
      </c>
      <c r="Q75" s="1">
        <f t="shared" si="1"/>
        <v>1555760.9299999997</v>
      </c>
      <c r="R75" s="1"/>
    </row>
    <row r="76" spans="12:18" ht="14.25">
      <c r="L76" s="11">
        <v>41456</v>
      </c>
      <c r="M76" s="1">
        <v>3796245.9</v>
      </c>
      <c r="N76" s="1"/>
      <c r="O76" s="1">
        <v>-130926</v>
      </c>
      <c r="Q76" s="1">
        <f t="shared" si="1"/>
        <v>3665319.9</v>
      </c>
      <c r="R76" s="1"/>
    </row>
    <row r="77" spans="12:18" ht="14.25">
      <c r="L77" s="11">
        <v>41487</v>
      </c>
      <c r="M77" s="1">
        <v>3980745.59</v>
      </c>
      <c r="N77" s="1"/>
      <c r="O77" s="1">
        <v>-174953.72</v>
      </c>
      <c r="Q77" s="1">
        <f t="shared" si="1"/>
        <v>3805791.8699999996</v>
      </c>
      <c r="R77" s="1"/>
    </row>
    <row r="78" spans="12:18" ht="14.25">
      <c r="L78" s="11">
        <v>41518</v>
      </c>
      <c r="M78" s="1">
        <v>4170179.4499999997</v>
      </c>
      <c r="N78" s="1"/>
      <c r="O78" s="1">
        <v>-229338.37</v>
      </c>
      <c r="Q78" s="1">
        <f t="shared" si="1"/>
        <v>3940841.0799999996</v>
      </c>
      <c r="R78" s="1"/>
    </row>
    <row r="79" spans="12:18" ht="14.25">
      <c r="L79" s="11">
        <v>41548</v>
      </c>
      <c r="M79" s="1">
        <v>3788872.4</v>
      </c>
      <c r="N79" s="1"/>
      <c r="O79" s="1">
        <v>1826021.18</v>
      </c>
      <c r="Q79" s="1">
        <f t="shared" si="1"/>
        <v>5614893.58</v>
      </c>
      <c r="R79" s="1"/>
    </row>
    <row r="80" spans="12:18" ht="14.25">
      <c r="L80" s="11">
        <v>41579</v>
      </c>
      <c r="M80" s="1">
        <v>3822643.23</v>
      </c>
      <c r="N80" s="1"/>
      <c r="O80" s="1">
        <v>-1566164.98</v>
      </c>
      <c r="Q80" s="1">
        <f t="shared" si="1"/>
        <v>2256478.25</v>
      </c>
      <c r="R80" s="1"/>
    </row>
    <row r="81" spans="12:18" ht="14.25">
      <c r="L81" s="11">
        <v>41609</v>
      </c>
      <c r="M81" s="1">
        <v>4251597.44</v>
      </c>
      <c r="N81" s="1"/>
      <c r="O81" s="1">
        <v>160591.93</v>
      </c>
      <c r="Q81" s="1">
        <f t="shared" si="1"/>
        <v>4412189.37</v>
      </c>
      <c r="R81" s="1"/>
    </row>
    <row r="82" spans="12:18" ht="14.25">
      <c r="L82" s="11">
        <v>41640</v>
      </c>
      <c r="M82" s="1">
        <v>2066094.43</v>
      </c>
      <c r="N82" s="1"/>
      <c r="O82" s="1">
        <v>396711.62</v>
      </c>
      <c r="Q82" s="1">
        <f t="shared" si="1"/>
        <v>2462806.05</v>
      </c>
      <c r="R82" s="1"/>
    </row>
    <row r="83" spans="12:18" ht="14.25">
      <c r="L83" s="11">
        <v>41671</v>
      </c>
      <c r="M83" s="1">
        <v>3277702.75</v>
      </c>
      <c r="N83" s="1"/>
      <c r="O83" s="1">
        <v>-339863.21</v>
      </c>
      <c r="Q83" s="1">
        <f t="shared" si="1"/>
        <v>2937839.54</v>
      </c>
      <c r="R83" s="1"/>
    </row>
    <row r="84" spans="12:18" ht="14.25">
      <c r="L84" s="11">
        <v>41699</v>
      </c>
      <c r="M84" s="1">
        <v>4113100.34</v>
      </c>
      <c r="N84" s="1"/>
      <c r="O84" s="1">
        <v>-245528.47</v>
      </c>
      <c r="Q84" s="1">
        <f t="shared" si="1"/>
        <v>3867571.8699999996</v>
      </c>
      <c r="R84" s="1"/>
    </row>
    <row r="85" spans="12:18" ht="14.25">
      <c r="L85" s="11">
        <v>41730</v>
      </c>
      <c r="M85" s="1">
        <v>3185655.06</v>
      </c>
      <c r="N85" s="1"/>
      <c r="O85" s="1">
        <v>38564.54</v>
      </c>
      <c r="Q85" s="1">
        <f t="shared" si="1"/>
        <v>3224219.6</v>
      </c>
      <c r="R85" s="1"/>
    </row>
    <row r="86" spans="12:18" ht="14.25">
      <c r="L86" s="11">
        <v>41760</v>
      </c>
      <c r="M86" s="1">
        <v>4148506.5700000003</v>
      </c>
      <c r="N86" s="1"/>
      <c r="O86" s="1">
        <v>-100960.33</v>
      </c>
      <c r="Q86" s="1">
        <f t="shared" si="1"/>
        <v>4047546.24</v>
      </c>
      <c r="R86" s="1"/>
    </row>
    <row r="87" spans="12:18" ht="15" thickBot="1">
      <c r="L87" s="22">
        <v>41791</v>
      </c>
      <c r="M87" s="1">
        <v>4293237.69</v>
      </c>
      <c r="N87" s="1"/>
      <c r="O87" s="1">
        <v>-1272368.43</v>
      </c>
      <c r="Q87" s="1">
        <f t="shared" si="1"/>
        <v>3020869.2600000007</v>
      </c>
      <c r="R87" s="1"/>
    </row>
    <row r="88" spans="12:18" ht="15" thickTop="1">
      <c r="L88" s="11">
        <v>41821</v>
      </c>
      <c r="M88" s="1">
        <v>3357444</v>
      </c>
      <c r="N88" s="1"/>
      <c r="O88" s="1">
        <v>-91058.76</v>
      </c>
      <c r="P88" s="1"/>
      <c r="Q88" s="1">
        <f t="shared" si="1"/>
        <v>3266385.24</v>
      </c>
      <c r="R88" s="1"/>
    </row>
    <row r="89" spans="12:18" ht="14.25">
      <c r="L89" s="11">
        <v>41852</v>
      </c>
      <c r="M89" s="1">
        <v>3901813.23</v>
      </c>
      <c r="N89" s="1"/>
      <c r="O89" s="1">
        <v>-485446</v>
      </c>
      <c r="P89" s="1"/>
      <c r="Q89" s="1">
        <f t="shared" si="1"/>
        <v>3416367.23</v>
      </c>
      <c r="R89" s="1"/>
    </row>
    <row r="90" spans="12:18" ht="14.25">
      <c r="L90" s="11">
        <v>41883</v>
      </c>
      <c r="M90" s="1">
        <v>3750484.66</v>
      </c>
      <c r="N90" s="1"/>
      <c r="O90" s="1">
        <v>-219287</v>
      </c>
      <c r="P90" s="1"/>
      <c r="Q90" s="1">
        <f t="shared" si="1"/>
        <v>3531197.66</v>
      </c>
      <c r="R90" s="1"/>
    </row>
    <row r="91" spans="12:18" ht="14.25">
      <c r="L91" s="11">
        <v>41913</v>
      </c>
      <c r="M91" s="1">
        <v>4037715.78</v>
      </c>
      <c r="N91" s="1"/>
      <c r="O91" s="1">
        <v>-417415.67</v>
      </c>
      <c r="P91" s="1"/>
      <c r="Q91" s="1">
        <f t="shared" si="1"/>
        <v>3620300.11</v>
      </c>
      <c r="R91" s="1"/>
    </row>
    <row r="92" spans="12:18" ht="14.25">
      <c r="L92" s="11">
        <v>41944</v>
      </c>
      <c r="M92" s="1">
        <v>3743305.4299999997</v>
      </c>
      <c r="N92" s="1"/>
      <c r="O92" s="1">
        <v>-69240.63</v>
      </c>
      <c r="P92" s="1"/>
      <c r="Q92" s="1">
        <f t="shared" si="1"/>
        <v>3674064.8</v>
      </c>
      <c r="R92" s="1"/>
    </row>
    <row r="93" spans="12:18" ht="14.25">
      <c r="L93" s="11">
        <v>41974</v>
      </c>
      <c r="M93" s="1">
        <v>4324519.14</v>
      </c>
      <c r="N93" s="1"/>
      <c r="O93" s="1">
        <v>-113412.71</v>
      </c>
      <c r="P93" s="1"/>
      <c r="Q93" s="1">
        <f t="shared" si="1"/>
        <v>4211106.43</v>
      </c>
      <c r="R93" s="1"/>
    </row>
    <row r="94" spans="12:18" ht="14.25">
      <c r="L94" s="11">
        <v>42005</v>
      </c>
      <c r="M94" s="1">
        <v>2056482.38</v>
      </c>
      <c r="N94" s="1"/>
      <c r="O94" s="1">
        <v>229470.25</v>
      </c>
      <c r="P94" s="1"/>
      <c r="Q94" s="1">
        <f t="shared" si="1"/>
        <v>2285952.63</v>
      </c>
      <c r="R94" s="1"/>
    </row>
    <row r="95" spans="12:18" ht="14.25">
      <c r="L95" s="11">
        <v>42036</v>
      </c>
      <c r="M95" s="1">
        <v>3011386.45</v>
      </c>
      <c r="N95" s="1"/>
      <c r="O95" s="1">
        <v>-57363.89</v>
      </c>
      <c r="P95" s="1"/>
      <c r="Q95" s="1">
        <f t="shared" si="1"/>
        <v>2954022.56</v>
      </c>
      <c r="R95" s="1"/>
    </row>
    <row r="96" spans="12:18" ht="14.25">
      <c r="L96" s="11">
        <v>42064</v>
      </c>
      <c r="M96" s="1">
        <v>4106333.89</v>
      </c>
      <c r="N96" s="1"/>
      <c r="O96" s="1">
        <v>-256049.35</v>
      </c>
      <c r="P96" s="1"/>
      <c r="Q96" s="1">
        <f t="shared" si="1"/>
        <v>3850284.54</v>
      </c>
      <c r="R96" s="1"/>
    </row>
    <row r="97" spans="12:18" ht="14.25">
      <c r="L97" s="11">
        <v>42095</v>
      </c>
      <c r="M97" s="1">
        <v>3510002.46</v>
      </c>
      <c r="N97" s="1"/>
      <c r="O97" s="1">
        <v>-58088</v>
      </c>
      <c r="P97" s="1"/>
      <c r="Q97" s="1">
        <f t="shared" si="1"/>
        <v>3451914.46</v>
      </c>
      <c r="R97" s="1"/>
    </row>
    <row r="98" spans="12:18" ht="14.25">
      <c r="L98" s="11">
        <v>42125</v>
      </c>
      <c r="M98" s="1">
        <v>4232920.76</v>
      </c>
      <c r="N98" s="1"/>
      <c r="O98" s="1">
        <v>-34224</v>
      </c>
      <c r="P98" s="1"/>
      <c r="Q98" s="1">
        <f t="shared" si="1"/>
        <v>4198696.76</v>
      </c>
      <c r="R98" s="1"/>
    </row>
    <row r="99" spans="12:18" ht="14.25">
      <c r="L99" s="11">
        <v>42156</v>
      </c>
      <c r="M99" s="1">
        <v>4359822.17</v>
      </c>
      <c r="N99" s="1"/>
      <c r="O99" s="1">
        <v>86657</v>
      </c>
      <c r="P99" s="1"/>
      <c r="Q99" s="1">
        <f t="shared" si="1"/>
        <v>4446479.17</v>
      </c>
      <c r="R99" s="1"/>
    </row>
    <row r="100" spans="12:18" ht="14.25">
      <c r="L100" s="11">
        <v>42186</v>
      </c>
      <c r="M100" s="1">
        <v>3549828.23</v>
      </c>
      <c r="N100" s="1">
        <v>4130650.9435</v>
      </c>
      <c r="O100" s="1">
        <v>36944.84</v>
      </c>
      <c r="P100" s="1">
        <v>-2632.8560749371536</v>
      </c>
      <c r="Q100" s="1">
        <f t="shared" si="1"/>
        <v>3586773.07</v>
      </c>
      <c r="R100" s="1">
        <f t="shared" si="1"/>
        <v>4128018.087425063</v>
      </c>
    </row>
    <row r="101" spans="12:18" ht="14.25">
      <c r="L101" s="11">
        <v>42217</v>
      </c>
      <c r="M101" s="1">
        <v>4041251.68</v>
      </c>
      <c r="N101" s="1">
        <v>3558801.6628</v>
      </c>
      <c r="O101" s="1">
        <v>-33714.84</v>
      </c>
      <c r="P101" s="1">
        <v>-2632.8560749371536</v>
      </c>
      <c r="Q101" s="1">
        <f t="shared" si="1"/>
        <v>4007536.8400000003</v>
      </c>
      <c r="R101" s="1">
        <f t="shared" si="1"/>
        <v>3556168.806725063</v>
      </c>
    </row>
    <row r="102" spans="12:18" ht="14.25">
      <c r="L102" s="11">
        <v>42248</v>
      </c>
      <c r="N102" s="1">
        <v>4191499.1442</v>
      </c>
      <c r="P102" s="1">
        <v>-2632.8560749371536</v>
      </c>
      <c r="Q102" s="1"/>
      <c r="R102" s="1">
        <f t="shared" si="1"/>
        <v>4188866.288125063</v>
      </c>
    </row>
    <row r="103" spans="12:18" ht="14.25">
      <c r="L103" s="11">
        <v>42278</v>
      </c>
      <c r="N103" s="1">
        <v>3830185.9014</v>
      </c>
      <c r="P103" s="1">
        <v>-2632.8560749371536</v>
      </c>
      <c r="Q103" s="1"/>
      <c r="R103" s="1">
        <f t="shared" si="1"/>
        <v>3827553.0453250627</v>
      </c>
    </row>
    <row r="104" spans="12:18" ht="14.25">
      <c r="L104" s="11">
        <v>42309</v>
      </c>
      <c r="N104" s="1">
        <v>3684228.8068</v>
      </c>
      <c r="P104" s="1">
        <v>-2632.8560749371536</v>
      </c>
      <c r="Q104" s="1"/>
      <c r="R104" s="1">
        <f t="shared" si="1"/>
        <v>3681595.9507250628</v>
      </c>
    </row>
    <row r="105" spans="12:18" ht="14.25">
      <c r="L105" s="11">
        <v>42339</v>
      </c>
      <c r="N105" s="1">
        <v>3355889.7932</v>
      </c>
      <c r="P105" s="1">
        <v>-2632.8560749371536</v>
      </c>
      <c r="Q105" s="1"/>
      <c r="R105" s="1">
        <f t="shared" si="1"/>
        <v>3353256.937125063</v>
      </c>
    </row>
    <row r="106" spans="12:18" ht="14.25">
      <c r="L106" s="11">
        <v>42370</v>
      </c>
      <c r="N106" s="1">
        <v>2673377.2884</v>
      </c>
      <c r="P106" s="1">
        <v>-2632.8560749371536</v>
      </c>
      <c r="Q106" s="1"/>
      <c r="R106" s="1">
        <f t="shared" si="1"/>
        <v>2670744.432325063</v>
      </c>
    </row>
    <row r="107" spans="12:18" ht="14.25">
      <c r="L107" s="11">
        <v>42401</v>
      </c>
      <c r="N107" s="1">
        <v>3214358.2232</v>
      </c>
      <c r="P107" s="1">
        <v>-2632.8560749371536</v>
      </c>
      <c r="Q107" s="1"/>
      <c r="R107" s="1">
        <f t="shared" si="1"/>
        <v>3211725.3671250627</v>
      </c>
    </row>
    <row r="108" spans="12:18" ht="14.25">
      <c r="L108" s="11">
        <v>42430</v>
      </c>
      <c r="N108" s="1">
        <v>3967472.088</v>
      </c>
      <c r="P108" s="1">
        <v>-2632.8560749371536</v>
      </c>
      <c r="Q108" s="1"/>
      <c r="R108" s="1">
        <f t="shared" si="1"/>
        <v>3964839.231925063</v>
      </c>
    </row>
    <row r="109" spans="12:18" ht="14.25">
      <c r="L109" s="11">
        <v>42461</v>
      </c>
      <c r="N109" s="1">
        <v>3861609.5693</v>
      </c>
      <c r="P109" s="1">
        <v>-2632.8560749371536</v>
      </c>
      <c r="Q109" s="1"/>
      <c r="R109" s="1">
        <f t="shared" si="1"/>
        <v>3858976.713225063</v>
      </c>
    </row>
    <row r="110" spans="12:18" ht="14.25">
      <c r="L110" s="11">
        <v>42491</v>
      </c>
      <c r="N110" s="1">
        <v>4036460.889</v>
      </c>
      <c r="P110" s="1">
        <v>-2632.8560749371536</v>
      </c>
      <c r="Q110" s="1"/>
      <c r="R110" s="1">
        <f t="shared" si="1"/>
        <v>4033828.032925063</v>
      </c>
    </row>
    <row r="111" spans="12:18" ht="14.25">
      <c r="L111" s="11">
        <v>42522</v>
      </c>
      <c r="N111" s="1">
        <v>3679554.8531</v>
      </c>
      <c r="P111" s="1">
        <v>-2632.8560749371536</v>
      </c>
      <c r="Q111" s="1"/>
      <c r="R111" s="1">
        <f t="shared" si="1"/>
        <v>3676921.997025063</v>
      </c>
    </row>
    <row r="112" spans="12:18" ht="14.25">
      <c r="L112" s="11">
        <v>42552</v>
      </c>
      <c r="N112" s="1">
        <v>4281941.1509</v>
      </c>
      <c r="P112" s="1">
        <v>1475.0907896741992</v>
      </c>
      <c r="Q112" s="1"/>
      <c r="R112" s="1">
        <f t="shared" si="1"/>
        <v>4283416.241689674</v>
      </c>
    </row>
    <row r="113" spans="12:18" ht="14.25">
      <c r="L113" s="11">
        <v>42583</v>
      </c>
      <c r="N113" s="1">
        <v>3595075.1372</v>
      </c>
      <c r="P113" s="1">
        <v>1475.0907896741992</v>
      </c>
      <c r="Q113" s="1"/>
      <c r="R113" s="1">
        <f t="shared" si="1"/>
        <v>3596550.2279896745</v>
      </c>
    </row>
    <row r="114" spans="12:18" ht="14.25">
      <c r="L114" s="11">
        <v>42614</v>
      </c>
      <c r="N114" s="1">
        <v>4187168.6124</v>
      </c>
      <c r="P114" s="1">
        <v>1475.0907896741992</v>
      </c>
      <c r="Q114" s="1"/>
      <c r="R114" s="1">
        <f t="shared" si="1"/>
        <v>4188643.7031896743</v>
      </c>
    </row>
    <row r="115" spans="12:18" ht="14.25">
      <c r="L115" s="11">
        <v>42644</v>
      </c>
      <c r="N115" s="1">
        <v>3762926.6013</v>
      </c>
      <c r="P115" s="1">
        <v>1475.0907896741992</v>
      </c>
      <c r="Q115" s="1"/>
      <c r="R115" s="1">
        <f t="shared" si="1"/>
        <v>3764401.6920896745</v>
      </c>
    </row>
    <row r="116" spans="12:18" ht="14.25">
      <c r="L116" s="11">
        <v>42675</v>
      </c>
      <c r="N116" s="1">
        <v>3584417.3767999997</v>
      </c>
      <c r="P116" s="1">
        <v>1475.0907896741992</v>
      </c>
      <c r="Q116" s="1"/>
      <c r="R116" s="1">
        <f t="shared" si="1"/>
        <v>3585892.467589674</v>
      </c>
    </row>
    <row r="117" spans="12:18" ht="14.25">
      <c r="L117" s="11">
        <v>42705</v>
      </c>
      <c r="N117" s="1">
        <v>3455231.4559</v>
      </c>
      <c r="P117" s="1">
        <v>1475.0907896741992</v>
      </c>
      <c r="Q117" s="1"/>
      <c r="R117" s="1">
        <f t="shared" si="1"/>
        <v>3456706.5466896743</v>
      </c>
    </row>
    <row r="118" spans="12:18" ht="14.25">
      <c r="L118" s="11">
        <v>42736</v>
      </c>
      <c r="N118" s="1">
        <v>2772319.5269</v>
      </c>
      <c r="P118" s="1">
        <v>1475.0907896741992</v>
      </c>
      <c r="Q118" s="1"/>
      <c r="R118" s="1">
        <f t="shared" si="1"/>
        <v>2773794.6176896743</v>
      </c>
    </row>
    <row r="119" spans="12:18" ht="14.25">
      <c r="L119" s="11">
        <v>42767</v>
      </c>
      <c r="N119" s="1">
        <v>3243749.211</v>
      </c>
      <c r="P119" s="1">
        <v>1475.0907896741992</v>
      </c>
      <c r="Q119" s="1"/>
      <c r="R119" s="1">
        <f t="shared" si="1"/>
        <v>3245224.3017896744</v>
      </c>
    </row>
    <row r="120" spans="12:18" ht="14.25">
      <c r="L120" s="11">
        <v>42795</v>
      </c>
      <c r="N120" s="1">
        <v>3858112.7624</v>
      </c>
      <c r="P120" s="1">
        <v>1475.0907896741992</v>
      </c>
      <c r="Q120" s="1"/>
      <c r="R120" s="1">
        <f t="shared" si="1"/>
        <v>3859587.853189674</v>
      </c>
    </row>
    <row r="121" spans="12:18" ht="14.25">
      <c r="L121" s="11">
        <v>42826</v>
      </c>
      <c r="N121" s="1">
        <v>3739300.6798</v>
      </c>
      <c r="P121" s="1">
        <v>1475.0907896741992</v>
      </c>
      <c r="Q121" s="1"/>
      <c r="R121" s="1">
        <f t="shared" si="1"/>
        <v>3740775.7705896744</v>
      </c>
    </row>
    <row r="122" spans="12:18" ht="14.25">
      <c r="L122" s="11">
        <v>42856</v>
      </c>
      <c r="N122" s="1">
        <v>4043395.154</v>
      </c>
      <c r="P122" s="1">
        <v>1475.0907896741992</v>
      </c>
      <c r="Q122" s="1"/>
      <c r="R122" s="1">
        <f t="shared" si="1"/>
        <v>4044870.2447896744</v>
      </c>
    </row>
    <row r="123" spans="12:18" ht="14.25">
      <c r="L123" s="11">
        <v>42887</v>
      </c>
      <c r="N123" s="1">
        <v>3777617.1577</v>
      </c>
      <c r="P123" s="1">
        <v>1475.0907896741992</v>
      </c>
      <c r="Q123" s="1"/>
      <c r="R123" s="1">
        <f t="shared" si="1"/>
        <v>3779092.248489674</v>
      </c>
    </row>
    <row r="124" spans="12:18" ht="14.25">
      <c r="L124" s="11">
        <v>42917</v>
      </c>
      <c r="N124" s="1">
        <v>4319903.5752</v>
      </c>
      <c r="P124" s="1">
        <v>-552.5473546619372</v>
      </c>
      <c r="Q124" s="1"/>
      <c r="R124" s="1">
        <f t="shared" si="1"/>
        <v>4319351.027845338</v>
      </c>
    </row>
    <row r="125" spans="12:18" ht="14.25">
      <c r="L125" s="11">
        <v>42948</v>
      </c>
      <c r="N125" s="1">
        <v>3534173.8069</v>
      </c>
      <c r="P125" s="1">
        <v>-552.5473546619372</v>
      </c>
      <c r="Q125" s="1"/>
      <c r="R125" s="1">
        <f t="shared" si="1"/>
        <v>3533621.2595453383</v>
      </c>
    </row>
    <row r="126" spans="12:18" ht="14.25">
      <c r="L126" s="11">
        <v>42979</v>
      </c>
      <c r="N126" s="1">
        <v>4161622.9717</v>
      </c>
      <c r="P126" s="1">
        <v>-552.5473546619372</v>
      </c>
      <c r="Q126" s="1"/>
      <c r="R126" s="1">
        <f t="shared" si="1"/>
        <v>4161070.4243453383</v>
      </c>
    </row>
    <row r="127" spans="12:18" ht="14.25">
      <c r="L127" s="11">
        <v>43009</v>
      </c>
      <c r="N127" s="1">
        <v>3790627.1009</v>
      </c>
      <c r="P127" s="1">
        <v>-552.5473546619372</v>
      </c>
      <c r="Q127" s="1"/>
      <c r="R127" s="1">
        <f t="shared" si="1"/>
        <v>3790074.553545338</v>
      </c>
    </row>
    <row r="128" spans="12:18" ht="14.25">
      <c r="L128" s="11">
        <v>43040</v>
      </c>
      <c r="N128" s="1">
        <v>3646893.9518999998</v>
      </c>
      <c r="P128" s="1">
        <v>-552.5473546619372</v>
      </c>
      <c r="Q128" s="1"/>
      <c r="R128" s="1">
        <f t="shared" si="1"/>
        <v>3646341.404545338</v>
      </c>
    </row>
    <row r="129" spans="12:18" ht="14.25">
      <c r="L129" s="11">
        <v>43070</v>
      </c>
      <c r="N129" s="1">
        <v>3414965.9952</v>
      </c>
      <c r="P129" s="1">
        <v>-552.5473546619372</v>
      </c>
      <c r="Q129" s="1"/>
      <c r="R129" s="1">
        <f t="shared" si="1"/>
        <v>3414413.447845338</v>
      </c>
    </row>
    <row r="130" spans="12:18" ht="14.25">
      <c r="L130" s="11">
        <v>43101</v>
      </c>
      <c r="N130" s="1">
        <v>2700913.3487</v>
      </c>
      <c r="P130" s="1">
        <v>-552.5473546619372</v>
      </c>
      <c r="Q130" s="1"/>
      <c r="R130" s="1">
        <f t="shared" si="1"/>
        <v>2700360.801345338</v>
      </c>
    </row>
    <row r="131" spans="12:18" ht="14.25">
      <c r="L131" s="11">
        <v>43132</v>
      </c>
      <c r="N131" s="1">
        <v>3217022.9357</v>
      </c>
      <c r="P131" s="1">
        <v>-552.5473546619372</v>
      </c>
      <c r="Q131" s="1"/>
      <c r="R131" s="1">
        <f t="shared" si="1"/>
        <v>3216470.388345338</v>
      </c>
    </row>
    <row r="132" spans="12:18" ht="14.25">
      <c r="L132" s="11">
        <v>43160</v>
      </c>
      <c r="N132" s="1">
        <v>3922296.7901</v>
      </c>
      <c r="P132" s="1">
        <v>-552.5473546619372</v>
      </c>
      <c r="Q132" s="1"/>
      <c r="R132" s="1">
        <f t="shared" si="1"/>
        <v>3921744.242745338</v>
      </c>
    </row>
    <row r="133" spans="12:18" ht="14.25">
      <c r="L133" s="11">
        <v>43191</v>
      </c>
      <c r="N133" s="1">
        <v>3810032.4632</v>
      </c>
      <c r="P133" s="1">
        <v>-552.5473546619372</v>
      </c>
      <c r="Q133" s="1"/>
      <c r="R133" s="1">
        <f aca="true" t="shared" si="2" ref="R133:R159">N133+P133</f>
        <v>3809479.9158453383</v>
      </c>
    </row>
    <row r="134" spans="12:18" ht="14.25">
      <c r="L134" s="11">
        <v>43221</v>
      </c>
      <c r="N134" s="1">
        <v>4029477.5917</v>
      </c>
      <c r="P134" s="1">
        <v>-552.5473546619372</v>
      </c>
      <c r="Q134" s="1"/>
      <c r="R134" s="1">
        <f t="shared" si="2"/>
        <v>4028925.0443453384</v>
      </c>
    </row>
    <row r="135" spans="12:18" ht="14.25">
      <c r="L135" s="11">
        <v>43252</v>
      </c>
      <c r="N135" s="1">
        <v>3709551.5256</v>
      </c>
      <c r="P135" s="1">
        <v>-552.5473546619372</v>
      </c>
      <c r="Q135" s="1"/>
      <c r="R135" s="1">
        <f t="shared" si="2"/>
        <v>3708998.978245338</v>
      </c>
    </row>
    <row r="136" spans="12:18" ht="14.25">
      <c r="L136" s="11">
        <v>43282</v>
      </c>
      <c r="N136" s="1">
        <v>4287186.7487</v>
      </c>
      <c r="P136" s="1">
        <v>286.23826570253976</v>
      </c>
      <c r="Q136" s="1"/>
      <c r="R136" s="1">
        <f t="shared" si="2"/>
        <v>4287472.986965703</v>
      </c>
    </row>
    <row r="137" spans="12:18" ht="14.25">
      <c r="L137" s="11">
        <v>43313</v>
      </c>
      <c r="N137" s="1">
        <v>3579959.2824</v>
      </c>
      <c r="P137" s="1">
        <v>286.23826570253976</v>
      </c>
      <c r="Q137" s="1"/>
      <c r="R137" s="1">
        <f t="shared" si="2"/>
        <v>3580245.5206657024</v>
      </c>
    </row>
    <row r="138" spans="12:18" ht="14.25">
      <c r="L138" s="11">
        <v>43344</v>
      </c>
      <c r="N138" s="1">
        <v>4191396.1655</v>
      </c>
      <c r="P138" s="1">
        <v>286.23826570253976</v>
      </c>
      <c r="Q138" s="1"/>
      <c r="R138" s="1">
        <f t="shared" si="2"/>
        <v>4191682.4037657026</v>
      </c>
    </row>
    <row r="139" spans="12:18" ht="14.25">
      <c r="L139" s="11">
        <v>43374</v>
      </c>
      <c r="N139" s="1">
        <v>3769767.8041</v>
      </c>
      <c r="P139" s="1">
        <v>286.23826570253976</v>
      </c>
      <c r="Q139" s="1"/>
      <c r="R139" s="1">
        <f t="shared" si="2"/>
        <v>3770054.0423657023</v>
      </c>
    </row>
    <row r="140" spans="12:18" ht="14.25">
      <c r="L140" s="11">
        <v>43405</v>
      </c>
      <c r="N140" s="1">
        <v>3600117.9142</v>
      </c>
      <c r="P140" s="1">
        <v>286.23826570253976</v>
      </c>
      <c r="Q140" s="1"/>
      <c r="R140" s="1">
        <f t="shared" si="2"/>
        <v>3600404.1524657025</v>
      </c>
    </row>
    <row r="141" spans="12:18" ht="14.25">
      <c r="L141" s="11">
        <v>43435</v>
      </c>
      <c r="N141" s="1">
        <v>3427665.0771</v>
      </c>
      <c r="P141" s="1">
        <v>286.23826570253976</v>
      </c>
      <c r="Q141" s="1"/>
      <c r="R141" s="1">
        <f t="shared" si="2"/>
        <v>3427951.3153657024</v>
      </c>
    </row>
    <row r="142" spans="12:18" ht="14.25">
      <c r="L142" s="11">
        <v>43466</v>
      </c>
      <c r="N142" s="1">
        <v>2745512.8726</v>
      </c>
      <c r="P142" s="1">
        <v>286.23826570253976</v>
      </c>
      <c r="Q142" s="1"/>
      <c r="R142" s="1">
        <f t="shared" si="2"/>
        <v>2745799.1108657024</v>
      </c>
    </row>
    <row r="143" spans="12:18" ht="14.25">
      <c r="L143" s="11">
        <v>43497</v>
      </c>
      <c r="N143" s="1">
        <v>3237375.9098</v>
      </c>
      <c r="P143" s="1">
        <v>286.23826570253976</v>
      </c>
      <c r="Q143" s="1"/>
      <c r="R143" s="1">
        <f t="shared" si="2"/>
        <v>3237662.1480657025</v>
      </c>
    </row>
    <row r="144" spans="12:18" ht="14.25">
      <c r="L144" s="11">
        <v>43525</v>
      </c>
      <c r="N144" s="1">
        <v>3884210.3014</v>
      </c>
      <c r="P144" s="1">
        <v>286.23826570253976</v>
      </c>
      <c r="Q144" s="1"/>
      <c r="R144" s="1">
        <f t="shared" si="2"/>
        <v>3884496.5396657027</v>
      </c>
    </row>
    <row r="145" spans="12:18" ht="14.25">
      <c r="L145" s="11">
        <v>43556</v>
      </c>
      <c r="N145" s="1">
        <v>3761713.9715</v>
      </c>
      <c r="P145" s="1">
        <v>286.23826570253976</v>
      </c>
      <c r="Q145" s="1"/>
      <c r="R145" s="1">
        <f t="shared" si="2"/>
        <v>3762000.2097657025</v>
      </c>
    </row>
    <row r="146" spans="12:18" ht="14.25">
      <c r="L146" s="11">
        <v>43586</v>
      </c>
      <c r="N146" s="1">
        <v>4039464.1581</v>
      </c>
      <c r="P146" s="1">
        <v>286.23826570253976</v>
      </c>
      <c r="Q146" s="1"/>
      <c r="R146" s="1">
        <f t="shared" si="2"/>
        <v>4039750.3963657026</v>
      </c>
    </row>
    <row r="147" spans="12:18" ht="14.25">
      <c r="L147" s="11">
        <v>43617</v>
      </c>
      <c r="N147" s="1">
        <v>3755810.0799</v>
      </c>
      <c r="P147" s="1">
        <v>286.23826570253976</v>
      </c>
      <c r="Q147" s="1"/>
      <c r="R147" s="1">
        <f t="shared" si="2"/>
        <v>3756096.3181657023</v>
      </c>
    </row>
    <row r="148" spans="12:18" ht="14.25">
      <c r="L148" s="11">
        <v>43647</v>
      </c>
      <c r="N148" s="1">
        <v>4309758.7775</v>
      </c>
      <c r="P148" s="1">
        <v>-235.07359424144184</v>
      </c>
      <c r="R148" s="1">
        <f t="shared" si="2"/>
        <v>4309523.703905758</v>
      </c>
    </row>
    <row r="149" spans="12:18" ht="14.25">
      <c r="L149" s="11">
        <v>43678</v>
      </c>
      <c r="N149" s="1">
        <v>3547758.3071</v>
      </c>
      <c r="P149" s="1">
        <v>-235.07359424144184</v>
      </c>
      <c r="R149" s="1">
        <f t="shared" si="2"/>
        <v>3547523.2335057585</v>
      </c>
    </row>
    <row r="150" spans="12:18" ht="14.25">
      <c r="L150" s="11">
        <v>43709</v>
      </c>
      <c r="N150" s="1">
        <v>4163932.518</v>
      </c>
      <c r="P150" s="1">
        <v>-235.07359424144184</v>
      </c>
      <c r="R150" s="1">
        <f t="shared" si="2"/>
        <v>4163697.4444057588</v>
      </c>
    </row>
    <row r="151" spans="12:18" ht="14.25">
      <c r="L151" s="11">
        <v>43739</v>
      </c>
      <c r="N151" s="1">
        <v>3782819.9972</v>
      </c>
      <c r="P151" s="1">
        <v>-235.07359424144184</v>
      </c>
      <c r="R151" s="1">
        <f t="shared" si="2"/>
        <v>3782584.9236057587</v>
      </c>
    </row>
    <row r="152" spans="12:18" ht="14.25">
      <c r="L152" s="11">
        <v>43770</v>
      </c>
      <c r="N152" s="1">
        <v>3634321.3314</v>
      </c>
      <c r="P152" s="1">
        <v>-235.07359424144184</v>
      </c>
      <c r="R152" s="1">
        <f t="shared" si="2"/>
        <v>3634086.2578057586</v>
      </c>
    </row>
    <row r="153" spans="12:18" ht="14.25">
      <c r="L153" s="11">
        <v>43800</v>
      </c>
      <c r="N153" s="1">
        <v>3426011.3323</v>
      </c>
      <c r="P153" s="1">
        <v>-235.07359424144184</v>
      </c>
      <c r="R153" s="1">
        <f t="shared" si="2"/>
        <v>3425776.2587057585</v>
      </c>
    </row>
    <row r="154" spans="12:18" ht="14.25">
      <c r="L154" s="11">
        <v>43831</v>
      </c>
      <c r="N154" s="1">
        <v>2716197.8917</v>
      </c>
      <c r="P154" s="1">
        <v>-235.07359424144184</v>
      </c>
      <c r="R154" s="1">
        <f t="shared" si="2"/>
        <v>2715962.8181057586</v>
      </c>
    </row>
    <row r="155" spans="12:18" ht="14.25">
      <c r="L155" s="11">
        <v>43862</v>
      </c>
      <c r="N155" s="1">
        <v>3221639.1386</v>
      </c>
      <c r="P155" s="1">
        <v>-235.07359424144184</v>
      </c>
      <c r="R155" s="1">
        <f t="shared" si="2"/>
        <v>3221404.065005759</v>
      </c>
    </row>
    <row r="156" spans="12:18" ht="14.25">
      <c r="L156" s="11">
        <v>43891</v>
      </c>
      <c r="N156" s="1">
        <v>3906280.0197</v>
      </c>
      <c r="P156" s="1">
        <v>-235.07359424144184</v>
      </c>
      <c r="R156" s="1">
        <f t="shared" si="2"/>
        <v>3906044.9461057587</v>
      </c>
    </row>
    <row r="157" spans="12:18" ht="14.25">
      <c r="L157" s="11">
        <v>43922</v>
      </c>
      <c r="N157" s="1">
        <v>3794876.9398</v>
      </c>
      <c r="P157" s="1">
        <v>-235.07359424144184</v>
      </c>
      <c r="R157" s="1">
        <f t="shared" si="2"/>
        <v>3794641.8662057584</v>
      </c>
    </row>
    <row r="158" spans="12:18" ht="14.25">
      <c r="L158" s="11">
        <v>43952</v>
      </c>
      <c r="N158" s="1">
        <v>4034098.5859</v>
      </c>
      <c r="P158" s="1">
        <v>-235.07359424144184</v>
      </c>
      <c r="R158" s="1">
        <f t="shared" si="2"/>
        <v>4033863.5123057584</v>
      </c>
    </row>
    <row r="159" spans="12:18" ht="14.25">
      <c r="L159" s="11">
        <v>43983</v>
      </c>
      <c r="N159" s="1">
        <v>3723854.0433</v>
      </c>
      <c r="P159" s="1">
        <v>-235.07359424144184</v>
      </c>
      <c r="R159" s="1">
        <f t="shared" si="2"/>
        <v>3723618.9697057586</v>
      </c>
    </row>
  </sheetData>
  <sheetProtection/>
  <mergeCells count="2">
    <mergeCell ref="C2:D2"/>
    <mergeCell ref="G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1944906.7500000002</v>
      </c>
      <c r="D4" s="15"/>
      <c r="F4" s="15" t="s">
        <v>115</v>
      </c>
      <c r="G4" s="19">
        <f>SUM(C4:C7)</f>
        <v>6774929.170000001</v>
      </c>
      <c r="H4" s="15"/>
      <c r="L4" s="11">
        <v>39264</v>
      </c>
      <c r="M4" s="1">
        <v>566311.67</v>
      </c>
      <c r="N4" s="1"/>
      <c r="O4" s="1">
        <v>100560</v>
      </c>
      <c r="Q4" s="1">
        <f>M4+O4</f>
        <v>666871.67</v>
      </c>
      <c r="R4" s="1"/>
    </row>
    <row r="5" spans="2:18" ht="14.25">
      <c r="B5" s="15" t="s">
        <v>88</v>
      </c>
      <c r="C5" s="19">
        <f>SUM(Q7:Q9)</f>
        <v>2004785.8199999998</v>
      </c>
      <c r="D5" s="15"/>
      <c r="F5" s="15" t="s">
        <v>116</v>
      </c>
      <c r="G5" s="19">
        <f>SUM(C8:C11)</f>
        <v>6611001.289999999</v>
      </c>
      <c r="H5" s="15"/>
      <c r="L5" s="11">
        <v>39295</v>
      </c>
      <c r="M5" s="1">
        <v>826153.97</v>
      </c>
      <c r="N5" s="1"/>
      <c r="O5" s="1">
        <v>21145</v>
      </c>
      <c r="Q5" s="1">
        <f aca="true" t="shared" si="0" ref="Q5:Q68">M5+O5</f>
        <v>847298.97</v>
      </c>
      <c r="R5" s="1"/>
    </row>
    <row r="6" spans="2:18" ht="14.25">
      <c r="B6" s="15" t="s">
        <v>89</v>
      </c>
      <c r="C6" s="19">
        <f>SUM(Q10:Q12)</f>
        <v>967048.57</v>
      </c>
      <c r="D6" s="15"/>
      <c r="F6" s="15" t="s">
        <v>117</v>
      </c>
      <c r="G6" s="19">
        <f>SUM(C12:C15)</f>
        <v>7663900.220000001</v>
      </c>
      <c r="H6" s="15"/>
      <c r="L6" s="11">
        <v>39326</v>
      </c>
      <c r="M6" s="1">
        <v>471608.11000000004</v>
      </c>
      <c r="N6" s="1"/>
      <c r="O6" s="1">
        <v>-40872</v>
      </c>
      <c r="Q6" s="1">
        <f t="shared" si="0"/>
        <v>430736.11000000004</v>
      </c>
      <c r="R6" s="1"/>
    </row>
    <row r="7" spans="2:18" ht="14.25">
      <c r="B7" s="15" t="s">
        <v>90</v>
      </c>
      <c r="C7" s="19">
        <f>SUM(Q13:Q15)</f>
        <v>1858188.03</v>
      </c>
      <c r="D7" s="15"/>
      <c r="F7" s="15" t="s">
        <v>118</v>
      </c>
      <c r="G7" s="19">
        <f>SUM(C16:C19)</f>
        <v>6994604.38</v>
      </c>
      <c r="H7" s="15"/>
      <c r="L7" s="11">
        <v>39356</v>
      </c>
      <c r="M7" s="1">
        <v>632641.0499999999</v>
      </c>
      <c r="N7" s="1"/>
      <c r="O7" s="1">
        <v>59242</v>
      </c>
      <c r="Q7" s="1">
        <f t="shared" si="0"/>
        <v>691883.0499999999</v>
      </c>
      <c r="R7" s="1"/>
    </row>
    <row r="8" spans="2:18" ht="14.25">
      <c r="B8" s="15" t="s">
        <v>91</v>
      </c>
      <c r="C8" s="19">
        <f>SUM(Q16:Q18)</f>
        <v>1637767.32</v>
      </c>
      <c r="D8" s="15"/>
      <c r="F8" s="15" t="s">
        <v>119</v>
      </c>
      <c r="G8" s="19">
        <f>SUM(C20:C23)</f>
        <v>6167220.819999998</v>
      </c>
      <c r="H8" s="15"/>
      <c r="L8" s="11">
        <v>39387</v>
      </c>
      <c r="M8" s="1">
        <v>744262.8099999999</v>
      </c>
      <c r="N8" s="1"/>
      <c r="O8" s="1">
        <v>-1023</v>
      </c>
      <c r="Q8" s="1">
        <f t="shared" si="0"/>
        <v>743239.8099999999</v>
      </c>
      <c r="R8" s="1"/>
    </row>
    <row r="9" spans="2:18" ht="14.25">
      <c r="B9" s="15" t="s">
        <v>92</v>
      </c>
      <c r="C9" s="19">
        <f>SUM(Q19:Q21)</f>
        <v>1642646.34</v>
      </c>
      <c r="D9" s="15"/>
      <c r="F9" s="15" t="s">
        <v>120</v>
      </c>
      <c r="G9" s="19">
        <f>SUM(C24:C27)</f>
        <v>6168983.97</v>
      </c>
      <c r="H9" s="15"/>
      <c r="L9" s="11">
        <v>39417</v>
      </c>
      <c r="M9" s="1">
        <v>501702.9600000001</v>
      </c>
      <c r="N9" s="1"/>
      <c r="O9" s="1">
        <v>67960</v>
      </c>
      <c r="Q9" s="1">
        <f t="shared" si="0"/>
        <v>569662.9600000001</v>
      </c>
      <c r="R9" s="1"/>
    </row>
    <row r="10" spans="2:18" ht="14.25">
      <c r="B10" s="15" t="s">
        <v>93</v>
      </c>
      <c r="C10" s="19">
        <f>SUM(Q22:Q24)</f>
        <v>1381905.69</v>
      </c>
      <c r="D10" s="15"/>
      <c r="F10" s="15" t="s">
        <v>121</v>
      </c>
      <c r="G10" s="19">
        <f>SUM(C28:C31)</f>
        <v>6356324.989999999</v>
      </c>
      <c r="H10" s="15"/>
      <c r="L10" s="11">
        <v>39448</v>
      </c>
      <c r="M10" s="1">
        <v>424895.55999999994</v>
      </c>
      <c r="N10" s="1"/>
      <c r="O10" s="1">
        <v>-59147</v>
      </c>
      <c r="Q10" s="1">
        <f t="shared" si="0"/>
        <v>365748.55999999994</v>
      </c>
      <c r="R10" s="1"/>
    </row>
    <row r="11" spans="2:18" ht="14.25">
      <c r="B11" s="15" t="s">
        <v>94</v>
      </c>
      <c r="C11" s="19">
        <f>SUM(Q25:Q27)</f>
        <v>1948681.94</v>
      </c>
      <c r="D11" s="15"/>
      <c r="F11" s="15" t="s">
        <v>122</v>
      </c>
      <c r="G11" s="19">
        <f>SUM(C32:C35)</f>
        <v>5404373.01</v>
      </c>
      <c r="H11" s="19"/>
      <c r="L11" s="11">
        <v>39479</v>
      </c>
      <c r="M11" s="1">
        <v>463819.27999999997</v>
      </c>
      <c r="N11" s="1"/>
      <c r="O11" s="1">
        <v>-306843</v>
      </c>
      <c r="Q11" s="1">
        <f t="shared" si="0"/>
        <v>156976.27999999997</v>
      </c>
      <c r="R11" s="1"/>
    </row>
    <row r="12" spans="2:18" ht="14.25">
      <c r="B12" s="15" t="s">
        <v>95</v>
      </c>
      <c r="C12" s="19">
        <f>SUM(Q28:Q30)</f>
        <v>1589610.8900000001</v>
      </c>
      <c r="D12" s="15"/>
      <c r="F12" s="15" t="s">
        <v>123</v>
      </c>
      <c r="G12" s="15"/>
      <c r="H12" s="19">
        <f>SUM(D36:D39)</f>
        <v>5578931.088187282</v>
      </c>
      <c r="L12" s="11">
        <v>39508</v>
      </c>
      <c r="M12" s="1">
        <v>418465.73000000004</v>
      </c>
      <c r="N12" s="1"/>
      <c r="O12" s="1">
        <v>25858</v>
      </c>
      <c r="Q12" s="1">
        <f t="shared" si="0"/>
        <v>444323.73000000004</v>
      </c>
      <c r="R12" s="1"/>
    </row>
    <row r="13" spans="2:18" ht="14.25">
      <c r="B13" s="15" t="s">
        <v>96</v>
      </c>
      <c r="C13" s="19">
        <f>SUM(Q31:Q33)</f>
        <v>2181152.4499999997</v>
      </c>
      <c r="D13" s="15"/>
      <c r="F13" s="15" t="s">
        <v>124</v>
      </c>
      <c r="G13" s="15"/>
      <c r="H13" s="19">
        <f>SUM(D40:D43)</f>
        <v>5438521.438347958</v>
      </c>
      <c r="L13" s="11">
        <v>39539</v>
      </c>
      <c r="M13" s="1">
        <v>494288.19</v>
      </c>
      <c r="N13" s="1"/>
      <c r="O13" s="1">
        <v>9533</v>
      </c>
      <c r="Q13" s="1">
        <f t="shared" si="0"/>
        <v>503821.19</v>
      </c>
      <c r="R13" s="1"/>
    </row>
    <row r="14" spans="2:18" ht="14.25">
      <c r="B14" s="15" t="s">
        <v>99</v>
      </c>
      <c r="C14" s="19">
        <f>SUM(Q34:Q36)</f>
        <v>1633224.7400000002</v>
      </c>
      <c r="D14" s="15"/>
      <c r="F14" s="15" t="s">
        <v>125</v>
      </c>
      <c r="G14" s="15"/>
      <c r="H14" s="19">
        <f>SUM(D44:D47)</f>
        <v>5664082.10355043</v>
      </c>
      <c r="L14" s="11">
        <v>39569</v>
      </c>
      <c r="M14" s="1">
        <v>783604.38</v>
      </c>
      <c r="N14" s="1"/>
      <c r="O14" s="1">
        <v>50146</v>
      </c>
      <c r="Q14" s="1">
        <f t="shared" si="0"/>
        <v>833750.38</v>
      </c>
      <c r="R14" s="1"/>
    </row>
    <row r="15" spans="2:18" ht="14.25">
      <c r="B15" s="15" t="s">
        <v>97</v>
      </c>
      <c r="C15" s="19">
        <f>SUM(Q37:Q39)</f>
        <v>2259912.14</v>
      </c>
      <c r="D15" s="15"/>
      <c r="F15" s="15" t="s">
        <v>126</v>
      </c>
      <c r="G15" s="15"/>
      <c r="H15" s="19">
        <f>SUM(D48:D51)</f>
        <v>5532110.148561155</v>
      </c>
      <c r="L15" s="11">
        <v>39600</v>
      </c>
      <c r="M15" s="1">
        <v>523210.45999999996</v>
      </c>
      <c r="N15" s="1"/>
      <c r="O15" s="1">
        <v>-2594</v>
      </c>
      <c r="Q15" s="1">
        <f t="shared" si="0"/>
        <v>520616.45999999996</v>
      </c>
      <c r="R15" s="1"/>
    </row>
    <row r="16" spans="2:18" ht="14.25">
      <c r="B16" s="15" t="s">
        <v>98</v>
      </c>
      <c r="C16" s="19">
        <f>SUM(Q40:Q42)</f>
        <v>1838175.85</v>
      </c>
      <c r="D16" s="15"/>
      <c r="F16" s="15" t="s">
        <v>145</v>
      </c>
      <c r="G16" s="15"/>
      <c r="H16" s="19">
        <f>SUM(D52:D55)</f>
        <v>5599897.749711348</v>
      </c>
      <c r="L16" s="11">
        <v>39630</v>
      </c>
      <c r="M16" s="1">
        <v>638300.0100000001</v>
      </c>
      <c r="N16" s="1"/>
      <c r="O16" s="1">
        <v>244699</v>
      </c>
      <c r="Q16" s="1">
        <f t="shared" si="0"/>
        <v>882999.0100000001</v>
      </c>
      <c r="R16" s="1"/>
    </row>
    <row r="17" spans="2:18" ht="14.25">
      <c r="B17" s="15" t="s">
        <v>100</v>
      </c>
      <c r="C17" s="19">
        <f>SUM(Q43:Q45)</f>
        <v>1787585.9700000002</v>
      </c>
      <c r="D17" s="15"/>
      <c r="L17" s="11">
        <v>39661</v>
      </c>
      <c r="M17" s="1">
        <v>444321.33</v>
      </c>
      <c r="N17" s="1"/>
      <c r="O17" s="1">
        <v>-233189</v>
      </c>
      <c r="Q17" s="1">
        <f t="shared" si="0"/>
        <v>211132.33000000002</v>
      </c>
      <c r="R17" s="1"/>
    </row>
    <row r="18" spans="2:18" ht="14.25">
      <c r="B18" s="15" t="s">
        <v>101</v>
      </c>
      <c r="C18" s="19">
        <f>SUM(Q46:Q48)</f>
        <v>1594913.1800000002</v>
      </c>
      <c r="D18" s="15"/>
      <c r="L18" s="11">
        <v>39692</v>
      </c>
      <c r="M18" s="1">
        <v>502071.98</v>
      </c>
      <c r="N18" s="1"/>
      <c r="O18" s="1">
        <v>41564</v>
      </c>
      <c r="Q18" s="1">
        <f t="shared" si="0"/>
        <v>543635.98</v>
      </c>
      <c r="R18" s="1"/>
    </row>
    <row r="19" spans="2:18" ht="14.25">
      <c r="B19" s="15" t="s">
        <v>102</v>
      </c>
      <c r="C19" s="19">
        <f>SUM(Q49:Q51)</f>
        <v>1773929.38</v>
      </c>
      <c r="D19" s="15"/>
      <c r="L19" s="11">
        <v>39722</v>
      </c>
      <c r="M19" s="1">
        <v>458467.1</v>
      </c>
      <c r="N19" s="1"/>
      <c r="O19" s="1">
        <v>0</v>
      </c>
      <c r="Q19" s="1">
        <f t="shared" si="0"/>
        <v>458467.1</v>
      </c>
      <c r="R19" s="1"/>
    </row>
    <row r="20" spans="2:18" ht="14.25">
      <c r="B20" s="15" t="s">
        <v>103</v>
      </c>
      <c r="C20" s="19">
        <f>SUM(Q52:Q54)</f>
        <v>1758632.7299999997</v>
      </c>
      <c r="D20" s="15"/>
      <c r="L20" s="11">
        <v>39753</v>
      </c>
      <c r="M20" s="1">
        <v>610834.1300000001</v>
      </c>
      <c r="N20" s="1"/>
      <c r="O20" s="1">
        <v>-68942</v>
      </c>
      <c r="Q20" s="1">
        <f t="shared" si="0"/>
        <v>541892.1300000001</v>
      </c>
      <c r="R20" s="1"/>
    </row>
    <row r="21" spans="2:18" ht="14.25">
      <c r="B21" s="15" t="s">
        <v>104</v>
      </c>
      <c r="C21" s="19">
        <f>SUM(Q55:Q57)</f>
        <v>1859654.2999999998</v>
      </c>
      <c r="D21" s="15"/>
      <c r="L21" s="11">
        <v>39783</v>
      </c>
      <c r="M21" s="1">
        <v>648909.11</v>
      </c>
      <c r="N21" s="1"/>
      <c r="O21" s="1">
        <v>-6622</v>
      </c>
      <c r="Q21" s="1">
        <f t="shared" si="0"/>
        <v>642287.11</v>
      </c>
      <c r="R21" s="1"/>
    </row>
    <row r="22" spans="2:18" ht="14.25">
      <c r="B22" s="15" t="s">
        <v>105</v>
      </c>
      <c r="C22" s="19">
        <f>SUM(Q58:Q60)</f>
        <v>1200175.77</v>
      </c>
      <c r="D22" s="15"/>
      <c r="L22" s="11">
        <v>39814</v>
      </c>
      <c r="M22" s="1">
        <v>326128.63</v>
      </c>
      <c r="N22" s="1"/>
      <c r="O22" s="1">
        <v>575448</v>
      </c>
      <c r="Q22" s="1">
        <f t="shared" si="0"/>
        <v>901576.63</v>
      </c>
      <c r="R22" s="1"/>
    </row>
    <row r="23" spans="2:18" ht="14.25">
      <c r="B23" s="15" t="s">
        <v>106</v>
      </c>
      <c r="C23" s="19">
        <f>SUM(Q61:Q63)</f>
        <v>1348758.02</v>
      </c>
      <c r="D23" s="15"/>
      <c r="L23" s="11">
        <v>39845</v>
      </c>
      <c r="M23" s="1">
        <v>424341.77999999997</v>
      </c>
      <c r="N23" s="1"/>
      <c r="O23" s="1">
        <v>-568420</v>
      </c>
      <c r="Q23" s="1">
        <f t="shared" si="0"/>
        <v>-144078.22000000003</v>
      </c>
      <c r="R23" s="1"/>
    </row>
    <row r="24" spans="2:18" ht="14.25">
      <c r="B24" s="15" t="s">
        <v>107</v>
      </c>
      <c r="C24" s="19">
        <f>SUM(Q64:Q66)</f>
        <v>1590894.08</v>
      </c>
      <c r="D24" s="15"/>
      <c r="L24" s="11">
        <v>39873</v>
      </c>
      <c r="M24" s="1">
        <v>576358.2799999999</v>
      </c>
      <c r="N24" s="1"/>
      <c r="O24" s="1">
        <v>48049</v>
      </c>
      <c r="Q24" s="1">
        <f t="shared" si="0"/>
        <v>624407.2799999999</v>
      </c>
      <c r="R24" s="1"/>
    </row>
    <row r="25" spans="2:18" ht="14.25">
      <c r="B25" s="15" t="s">
        <v>108</v>
      </c>
      <c r="C25" s="19">
        <f>SUM(Q67:Q69)</f>
        <v>1783130.47</v>
      </c>
      <c r="D25" s="15"/>
      <c r="L25" s="11">
        <v>39904</v>
      </c>
      <c r="M25" s="1">
        <v>692817.39</v>
      </c>
      <c r="N25" s="1"/>
      <c r="O25" s="1">
        <v>-13138</v>
      </c>
      <c r="Q25" s="1">
        <f t="shared" si="0"/>
        <v>679679.39</v>
      </c>
      <c r="R25" s="1"/>
    </row>
    <row r="26" spans="2:18" ht="14.25">
      <c r="B26" s="15" t="s">
        <v>109</v>
      </c>
      <c r="C26" s="19">
        <f>SUM(Q70:Q72)</f>
        <v>1276619.9500000002</v>
      </c>
      <c r="D26" s="15"/>
      <c r="L26" s="11">
        <v>39934</v>
      </c>
      <c r="M26" s="1">
        <v>518884.81999999995</v>
      </c>
      <c r="N26" s="1"/>
      <c r="O26" s="1">
        <v>45729</v>
      </c>
      <c r="Q26" s="1">
        <f t="shared" si="0"/>
        <v>564613.82</v>
      </c>
      <c r="R26" s="1"/>
    </row>
    <row r="27" spans="2:18" ht="14.25">
      <c r="B27" s="15" t="s">
        <v>110</v>
      </c>
      <c r="C27" s="19">
        <f>SUM(Q73:Q75)</f>
        <v>1518339.4699999997</v>
      </c>
      <c r="D27" s="15"/>
      <c r="L27" s="11">
        <v>39965</v>
      </c>
      <c r="M27" s="1">
        <v>747990.73</v>
      </c>
      <c r="N27" s="1"/>
      <c r="O27" s="1">
        <v>-43602</v>
      </c>
      <c r="Q27" s="1">
        <f t="shared" si="0"/>
        <v>704388.73</v>
      </c>
      <c r="R27" s="1"/>
    </row>
    <row r="28" spans="2:18" ht="14.25">
      <c r="B28" s="15" t="s">
        <v>111</v>
      </c>
      <c r="C28" s="19">
        <f>SUM(Q76:Q78)</f>
        <v>1841153.7599999998</v>
      </c>
      <c r="D28" s="15"/>
      <c r="L28" s="11">
        <v>39995</v>
      </c>
      <c r="M28" s="1">
        <v>546333.7400000001</v>
      </c>
      <c r="N28" s="1"/>
      <c r="O28" s="1">
        <v>-14756</v>
      </c>
      <c r="Q28" s="1">
        <f t="shared" si="0"/>
        <v>531577.7400000001</v>
      </c>
      <c r="R28" s="1"/>
    </row>
    <row r="29" spans="2:18" ht="14.25">
      <c r="B29" s="15" t="s">
        <v>112</v>
      </c>
      <c r="C29" s="19">
        <f>SUM(Q79:Q81)</f>
        <v>1710821.3800000001</v>
      </c>
      <c r="D29" s="20"/>
      <c r="L29" s="11">
        <v>40026</v>
      </c>
      <c r="M29" s="1">
        <v>702494.15</v>
      </c>
      <c r="N29" s="1"/>
      <c r="O29" s="1">
        <v>-45300</v>
      </c>
      <c r="Q29" s="1">
        <f t="shared" si="0"/>
        <v>657194.15</v>
      </c>
      <c r="R29" s="1"/>
    </row>
    <row r="30" spans="2:18" ht="14.25">
      <c r="B30" s="15" t="s">
        <v>113</v>
      </c>
      <c r="C30" s="19">
        <f>SUM(Q82:Q84)</f>
        <v>1160956.26</v>
      </c>
      <c r="D30" s="15"/>
      <c r="L30" s="11">
        <v>40057</v>
      </c>
      <c r="M30" s="1">
        <v>574803</v>
      </c>
      <c r="N30" s="1"/>
      <c r="O30" s="1">
        <v>-173964</v>
      </c>
      <c r="Q30" s="1">
        <f t="shared" si="0"/>
        <v>400839</v>
      </c>
      <c r="R30" s="1"/>
    </row>
    <row r="31" spans="2:18" ht="14.25">
      <c r="B31" s="15" t="s">
        <v>114</v>
      </c>
      <c r="C31" s="19">
        <f>SUM(Q85:Q87)</f>
        <v>1643393.5899999999</v>
      </c>
      <c r="D31" s="15"/>
      <c r="L31" s="11">
        <v>40087</v>
      </c>
      <c r="M31" s="1">
        <v>617314.46</v>
      </c>
      <c r="N31" s="1"/>
      <c r="O31" s="1">
        <v>-30343</v>
      </c>
      <c r="Q31" s="1">
        <f t="shared" si="0"/>
        <v>586971.46</v>
      </c>
      <c r="R31" s="1"/>
    </row>
    <row r="32" spans="2:18" ht="14.25">
      <c r="B32" s="15" t="s">
        <v>65</v>
      </c>
      <c r="C32" s="19">
        <f>SUM(Q88:Q90)</f>
        <v>1308943.28</v>
      </c>
      <c r="D32" s="19"/>
      <c r="L32" s="11">
        <v>40118</v>
      </c>
      <c r="M32" s="1">
        <v>608150.9299999999</v>
      </c>
      <c r="N32" s="1"/>
      <c r="O32" s="1">
        <v>69670</v>
      </c>
      <c r="Q32" s="1">
        <f t="shared" si="0"/>
        <v>677820.9299999999</v>
      </c>
      <c r="R32" s="1"/>
    </row>
    <row r="33" spans="2:18" ht="14.25">
      <c r="B33" s="15" t="s">
        <v>66</v>
      </c>
      <c r="C33" s="19">
        <f>SUM(Q91:Q93)</f>
        <v>1650188.92</v>
      </c>
      <c r="D33" s="19"/>
      <c r="L33" s="11">
        <v>40148</v>
      </c>
      <c r="M33" s="1">
        <v>951912.0599999999</v>
      </c>
      <c r="N33" s="1"/>
      <c r="O33" s="1">
        <v>-35552</v>
      </c>
      <c r="Q33" s="1">
        <f t="shared" si="0"/>
        <v>916360.0599999999</v>
      </c>
      <c r="R33" s="1"/>
    </row>
    <row r="34" spans="2:18" ht="14.25">
      <c r="B34" s="15" t="s">
        <v>67</v>
      </c>
      <c r="C34" s="19">
        <f>SUM(Q94:Q96)</f>
        <v>1063475.27</v>
      </c>
      <c r="D34" s="19"/>
      <c r="L34" s="11">
        <v>40179</v>
      </c>
      <c r="M34" s="1">
        <v>362339.98</v>
      </c>
      <c r="N34" s="1"/>
      <c r="O34" s="1">
        <v>105832</v>
      </c>
      <c r="Q34" s="1">
        <f t="shared" si="0"/>
        <v>468171.98</v>
      </c>
      <c r="R34" s="1"/>
    </row>
    <row r="35" spans="2:18" ht="14.25">
      <c r="B35" s="15" t="s">
        <v>68</v>
      </c>
      <c r="C35" s="19">
        <f>SUM(Q97:Q99)</f>
        <v>1381765.54</v>
      </c>
      <c r="D35" s="19"/>
      <c r="L35" s="11">
        <v>40210</v>
      </c>
      <c r="M35" s="1">
        <v>421973.83</v>
      </c>
      <c r="N35" s="1"/>
      <c r="O35" s="1">
        <v>174416</v>
      </c>
      <c r="Q35" s="1">
        <f t="shared" si="0"/>
        <v>596389.8300000001</v>
      </c>
      <c r="R35" s="1"/>
    </row>
    <row r="36" spans="2:18" ht="14.25">
      <c r="B36" s="15" t="s">
        <v>69</v>
      </c>
      <c r="C36" s="15"/>
      <c r="D36" s="19">
        <f>SUM(R100:R102)</f>
        <v>1615761.3131218208</v>
      </c>
      <c r="L36" s="11">
        <v>40238</v>
      </c>
      <c r="M36" s="1">
        <v>753560.93</v>
      </c>
      <c r="N36" s="1"/>
      <c r="O36" s="1">
        <v>-184898</v>
      </c>
      <c r="Q36" s="1">
        <f t="shared" si="0"/>
        <v>568662.93</v>
      </c>
      <c r="R36" s="1"/>
    </row>
    <row r="37" spans="2:18" ht="14.25">
      <c r="B37" s="15" t="s">
        <v>70</v>
      </c>
      <c r="C37" s="15"/>
      <c r="D37" s="19">
        <f>SUM(R103:R105)</f>
        <v>1471879.9559218206</v>
      </c>
      <c r="L37" s="11">
        <v>40269</v>
      </c>
      <c r="M37" s="1">
        <v>889519.28</v>
      </c>
      <c r="N37" s="1"/>
      <c r="O37" s="1">
        <v>-31405</v>
      </c>
      <c r="Q37" s="1">
        <f t="shared" si="0"/>
        <v>858114.28</v>
      </c>
      <c r="R37" s="1"/>
    </row>
    <row r="38" spans="2:18" ht="14.25">
      <c r="B38" s="15" t="s">
        <v>71</v>
      </c>
      <c r="C38" s="15"/>
      <c r="D38" s="19">
        <f>SUM(R106:R108)</f>
        <v>1127315.7537218207</v>
      </c>
      <c r="L38" s="11">
        <v>40299</v>
      </c>
      <c r="M38" s="1">
        <v>559435.17</v>
      </c>
      <c r="N38" s="1"/>
      <c r="O38" s="1">
        <v>53849</v>
      </c>
      <c r="Q38" s="1">
        <f t="shared" si="0"/>
        <v>613284.17</v>
      </c>
      <c r="R38" s="1"/>
    </row>
    <row r="39" spans="2:18" ht="14.25">
      <c r="B39" s="15" t="s">
        <v>72</v>
      </c>
      <c r="C39" s="15"/>
      <c r="D39" s="19">
        <f>SUM(R109:R111)</f>
        <v>1363974.0654218206</v>
      </c>
      <c r="L39" s="11">
        <v>40330</v>
      </c>
      <c r="M39" s="1">
        <v>627711.69</v>
      </c>
      <c r="N39" s="1"/>
      <c r="O39" s="1">
        <v>160802</v>
      </c>
      <c r="Q39" s="1">
        <f t="shared" si="0"/>
        <v>788513.69</v>
      </c>
      <c r="R39" s="1"/>
    </row>
    <row r="40" spans="2:18" ht="14.25">
      <c r="B40" s="15" t="s">
        <v>73</v>
      </c>
      <c r="C40" s="15"/>
      <c r="D40" s="19">
        <f>SUM(R112:R114)</f>
        <v>1622880.1454869893</v>
      </c>
      <c r="L40" s="11">
        <v>40360</v>
      </c>
      <c r="M40" s="1">
        <v>521975.77</v>
      </c>
      <c r="N40" s="1"/>
      <c r="O40" s="1">
        <v>-41725</v>
      </c>
      <c r="Q40" s="1">
        <f t="shared" si="0"/>
        <v>480250.77</v>
      </c>
      <c r="R40" s="1"/>
    </row>
    <row r="41" spans="2:18" ht="14.25">
      <c r="B41" s="15" t="s">
        <v>74</v>
      </c>
      <c r="C41" s="15"/>
      <c r="D41" s="19">
        <f>SUM(R115:R117)</f>
        <v>1411166.9183869897</v>
      </c>
      <c r="L41" s="11">
        <v>40391</v>
      </c>
      <c r="M41" s="1">
        <v>605823.84</v>
      </c>
      <c r="N41" s="1"/>
      <c r="O41" s="1">
        <v>-214791</v>
      </c>
      <c r="Q41" s="1">
        <f t="shared" si="0"/>
        <v>391032.83999999997</v>
      </c>
      <c r="R41" s="1"/>
    </row>
    <row r="42" spans="2:18" ht="14.25">
      <c r="B42" s="15" t="s">
        <v>75</v>
      </c>
      <c r="C42" s="15"/>
      <c r="D42" s="19">
        <f>SUM(R118:R120)</f>
        <v>1054934.7153869895</v>
      </c>
      <c r="L42" s="11">
        <v>40422</v>
      </c>
      <c r="M42" s="1">
        <v>917487.24</v>
      </c>
      <c r="N42" s="1"/>
      <c r="O42" s="1">
        <v>49405</v>
      </c>
      <c r="Q42" s="1">
        <f t="shared" si="0"/>
        <v>966892.24</v>
      </c>
      <c r="R42" s="1"/>
    </row>
    <row r="43" spans="2:18" ht="14.25">
      <c r="B43" s="15" t="s">
        <v>76</v>
      </c>
      <c r="C43" s="15"/>
      <c r="D43" s="19">
        <f>SUM(R121:R123)</f>
        <v>1349539.6590869895</v>
      </c>
      <c r="L43" s="11">
        <v>40452</v>
      </c>
      <c r="M43" s="1">
        <v>358000.5399999999</v>
      </c>
      <c r="N43" s="1"/>
      <c r="O43" s="1">
        <v>255192</v>
      </c>
      <c r="Q43" s="1">
        <f t="shared" si="0"/>
        <v>613192.5399999999</v>
      </c>
      <c r="R43" s="1"/>
    </row>
    <row r="44" spans="2:18" ht="14.25">
      <c r="B44" s="15" t="s">
        <v>77</v>
      </c>
      <c r="C44" s="15"/>
      <c r="D44" s="19">
        <f>SUM(R124:R126)</f>
        <v>1712826.6229126076</v>
      </c>
      <c r="L44" s="11">
        <v>40483</v>
      </c>
      <c r="M44" s="1">
        <v>617595.4500000002</v>
      </c>
      <c r="N44" s="1"/>
      <c r="O44" s="1">
        <v>164836</v>
      </c>
      <c r="Q44" s="1">
        <f t="shared" si="0"/>
        <v>782431.4500000002</v>
      </c>
      <c r="R44" s="1"/>
    </row>
    <row r="45" spans="2:18" ht="14.25">
      <c r="B45" s="15" t="s">
        <v>78</v>
      </c>
      <c r="C45" s="15"/>
      <c r="D45" s="19">
        <f>SUM(R127:R129)</f>
        <v>1481240.4340126077</v>
      </c>
      <c r="L45" s="11">
        <v>40513</v>
      </c>
      <c r="M45" s="1">
        <v>725418.9800000001</v>
      </c>
      <c r="N45" s="1"/>
      <c r="O45" s="1">
        <v>-333457</v>
      </c>
      <c r="Q45" s="1">
        <f t="shared" si="0"/>
        <v>391961.9800000001</v>
      </c>
      <c r="R45" s="1"/>
    </row>
    <row r="46" spans="2:18" ht="14.25">
      <c r="B46" s="15" t="s">
        <v>79</v>
      </c>
      <c r="C46" s="15"/>
      <c r="D46" s="19">
        <f>SUM(R130:R132)</f>
        <v>1102518.7795126075</v>
      </c>
      <c r="L46" s="11">
        <v>40544</v>
      </c>
      <c r="M46" s="1">
        <v>445148.49000000005</v>
      </c>
      <c r="N46" s="1"/>
      <c r="O46" s="1">
        <v>145399</v>
      </c>
      <c r="Q46" s="1">
        <f t="shared" si="0"/>
        <v>590547.49</v>
      </c>
      <c r="R46" s="1"/>
    </row>
    <row r="47" spans="2:18" ht="14.25">
      <c r="B47" s="15" t="s">
        <v>80</v>
      </c>
      <c r="C47" s="15"/>
      <c r="D47" s="19">
        <f>SUM(R133:R135)</f>
        <v>1367496.2671126076</v>
      </c>
      <c r="L47" s="11">
        <v>40575</v>
      </c>
      <c r="M47" s="1">
        <v>479481.9</v>
      </c>
      <c r="N47" s="1"/>
      <c r="O47" s="1">
        <v>50446</v>
      </c>
      <c r="Q47" s="1">
        <f t="shared" si="0"/>
        <v>529927.9</v>
      </c>
      <c r="R47" s="1"/>
    </row>
    <row r="48" spans="2:18" ht="14.25">
      <c r="B48" s="15" t="s">
        <v>81</v>
      </c>
      <c r="C48" s="15"/>
      <c r="D48" s="19">
        <f>SUM(R136:R138)</f>
        <v>1662676.6726652887</v>
      </c>
      <c r="L48" s="11">
        <v>40603</v>
      </c>
      <c r="M48" s="1">
        <v>521041.79</v>
      </c>
      <c r="N48" s="1"/>
      <c r="O48" s="1">
        <v>-46604</v>
      </c>
      <c r="Q48" s="1">
        <f t="shared" si="0"/>
        <v>474437.79</v>
      </c>
      <c r="R48" s="1"/>
    </row>
    <row r="49" spans="2:18" ht="14.25">
      <c r="B49" s="15" t="s">
        <v>82</v>
      </c>
      <c r="C49" s="15"/>
      <c r="D49" s="19">
        <f>SUM(R139:R141)</f>
        <v>1441251.3038652888</v>
      </c>
      <c r="L49" s="11">
        <v>40634</v>
      </c>
      <c r="M49" s="1">
        <v>433616.00999999995</v>
      </c>
      <c r="N49" s="1"/>
      <c r="O49" s="1">
        <v>-229746</v>
      </c>
      <c r="Q49" s="1">
        <f t="shared" si="0"/>
        <v>203870.00999999995</v>
      </c>
      <c r="R49" s="1"/>
    </row>
    <row r="50" spans="2:18" ht="14.25">
      <c r="B50" s="15" t="s">
        <v>83</v>
      </c>
      <c r="C50" s="15"/>
      <c r="D50" s="19">
        <f>SUM(R142:R144)</f>
        <v>1074028.2509652888</v>
      </c>
      <c r="L50" s="11">
        <v>40664</v>
      </c>
      <c r="M50" s="1">
        <v>693240.7899999999</v>
      </c>
      <c r="N50" s="1"/>
      <c r="O50" s="1">
        <v>336321</v>
      </c>
      <c r="Q50" s="1">
        <f t="shared" si="0"/>
        <v>1029561.7899999999</v>
      </c>
      <c r="R50" s="1"/>
    </row>
    <row r="51" spans="2:18" ht="14.25">
      <c r="B51" s="15" t="s">
        <v>84</v>
      </c>
      <c r="C51" s="15"/>
      <c r="D51" s="19">
        <f>SUM(R145:R147)</f>
        <v>1354153.9210652888</v>
      </c>
      <c r="L51" s="11">
        <v>40695</v>
      </c>
      <c r="M51" s="1">
        <v>511823.58</v>
      </c>
      <c r="N51" s="1"/>
      <c r="O51" s="1">
        <v>28674</v>
      </c>
      <c r="Q51" s="1">
        <f t="shared" si="0"/>
        <v>540497.5800000001</v>
      </c>
      <c r="R51" s="1"/>
    </row>
    <row r="52" spans="2:18" ht="14.25">
      <c r="B52" s="15" t="s">
        <v>141</v>
      </c>
      <c r="C52" s="15"/>
      <c r="D52" s="19">
        <f>SUM(R148:R150)</f>
        <v>1688395.732927837</v>
      </c>
      <c r="L52" s="11">
        <v>40725</v>
      </c>
      <c r="M52" s="1">
        <v>607231.4399999998</v>
      </c>
      <c r="N52" s="1"/>
      <c r="O52" s="1">
        <v>7938</v>
      </c>
      <c r="Q52" s="1">
        <f t="shared" si="0"/>
        <v>615169.4399999998</v>
      </c>
      <c r="R52" s="1"/>
    </row>
    <row r="53" spans="2:18" ht="14.25">
      <c r="B53" s="15" t="s">
        <v>142</v>
      </c>
      <c r="C53" s="15"/>
      <c r="D53" s="19">
        <f>SUM(R151:R153)</f>
        <v>1461775.2519278368</v>
      </c>
      <c r="L53" s="11">
        <v>40756</v>
      </c>
      <c r="M53" s="1">
        <v>536916.5000000001</v>
      </c>
      <c r="N53" s="1"/>
      <c r="O53" s="1">
        <v>8509.8899</v>
      </c>
      <c r="Q53" s="1">
        <f t="shared" si="0"/>
        <v>545426.3899000001</v>
      </c>
      <c r="R53" s="1"/>
    </row>
    <row r="54" spans="2:18" ht="14.25">
      <c r="B54" s="15" t="s">
        <v>143</v>
      </c>
      <c r="C54" s="15"/>
      <c r="D54" s="19">
        <f>SUM(R154:R156)</f>
        <v>1088673.0944278368</v>
      </c>
      <c r="L54" s="11">
        <v>40787</v>
      </c>
      <c r="M54" s="1">
        <v>727653.7899999999</v>
      </c>
      <c r="N54" s="1"/>
      <c r="O54" s="1">
        <v>-129616.8899</v>
      </c>
      <c r="Q54" s="1">
        <f t="shared" si="0"/>
        <v>598036.9001</v>
      </c>
      <c r="R54" s="1"/>
    </row>
    <row r="55" spans="2:18" ht="14.25">
      <c r="B55" s="15" t="s">
        <v>144</v>
      </c>
      <c r="C55" s="15"/>
      <c r="D55" s="19">
        <f>SUM(R157:R159)</f>
        <v>1361053.670427837</v>
      </c>
      <c r="L55" s="11">
        <v>40817</v>
      </c>
      <c r="M55" s="1">
        <v>651511.06</v>
      </c>
      <c r="N55" s="1"/>
      <c r="O55" s="1">
        <v>-10362</v>
      </c>
      <c r="Q55" s="1">
        <f t="shared" si="0"/>
        <v>641149.06</v>
      </c>
      <c r="R55" s="1"/>
    </row>
    <row r="56" spans="12:18" ht="14.25">
      <c r="L56" s="11">
        <v>40848</v>
      </c>
      <c r="M56" s="1">
        <v>664287.61</v>
      </c>
      <c r="N56" s="1"/>
      <c r="O56" s="1">
        <v>-61757</v>
      </c>
      <c r="Q56" s="1">
        <f t="shared" si="0"/>
        <v>602530.61</v>
      </c>
      <c r="R56" s="1"/>
    </row>
    <row r="57" spans="12:18" ht="14.25">
      <c r="L57" s="11">
        <v>40878</v>
      </c>
      <c r="M57" s="1">
        <v>592682.63</v>
      </c>
      <c r="N57" s="1"/>
      <c r="O57" s="1">
        <v>23292</v>
      </c>
      <c r="Q57" s="1">
        <f t="shared" si="0"/>
        <v>615974.63</v>
      </c>
      <c r="R57" s="1"/>
    </row>
    <row r="58" spans="12:18" ht="14.25">
      <c r="L58" s="11">
        <v>40909</v>
      </c>
      <c r="M58" s="1">
        <v>266541.06</v>
      </c>
      <c r="N58" s="1"/>
      <c r="O58" s="1">
        <v>-26705</v>
      </c>
      <c r="Q58" s="1">
        <f t="shared" si="0"/>
        <v>239836.06</v>
      </c>
      <c r="R58" s="1"/>
    </row>
    <row r="59" spans="12:18" ht="14.25">
      <c r="L59" s="11">
        <v>40940</v>
      </c>
      <c r="M59" s="1">
        <v>601137.69</v>
      </c>
      <c r="N59" s="1"/>
      <c r="O59" s="1">
        <v>-54737</v>
      </c>
      <c r="Q59" s="1">
        <f t="shared" si="0"/>
        <v>546400.69</v>
      </c>
      <c r="R59" s="1"/>
    </row>
    <row r="60" spans="12:18" ht="14.25">
      <c r="L60" s="11">
        <v>40969</v>
      </c>
      <c r="M60" s="1">
        <v>478048.02</v>
      </c>
      <c r="N60" s="1"/>
      <c r="O60" s="1">
        <v>-64109</v>
      </c>
      <c r="Q60" s="1">
        <f t="shared" si="0"/>
        <v>413939.02</v>
      </c>
      <c r="R60" s="1"/>
    </row>
    <row r="61" spans="12:18" ht="14.25">
      <c r="L61" s="11">
        <v>41000</v>
      </c>
      <c r="M61" s="1">
        <v>450227.22</v>
      </c>
      <c r="N61" s="1"/>
      <c r="O61" s="1">
        <v>9939</v>
      </c>
      <c r="Q61" s="1">
        <f t="shared" si="0"/>
        <v>460166.22</v>
      </c>
      <c r="R61" s="1"/>
    </row>
    <row r="62" spans="12:18" ht="14.25">
      <c r="L62" s="11">
        <v>41030</v>
      </c>
      <c r="M62" s="1">
        <v>546872.51</v>
      </c>
      <c r="N62" s="1"/>
      <c r="O62" s="1">
        <v>-22444</v>
      </c>
      <c r="Q62" s="1">
        <f t="shared" si="0"/>
        <v>524428.51</v>
      </c>
      <c r="R62" s="1"/>
    </row>
    <row r="63" spans="12:18" ht="14.25">
      <c r="L63" s="11">
        <v>41061</v>
      </c>
      <c r="M63" s="1">
        <v>766383.29</v>
      </c>
      <c r="N63" s="1"/>
      <c r="O63" s="1">
        <v>-402220</v>
      </c>
      <c r="Q63" s="1">
        <f t="shared" si="0"/>
        <v>364163.29000000004</v>
      </c>
      <c r="R63" s="1"/>
    </row>
    <row r="64" spans="12:18" ht="14.25">
      <c r="L64" s="11">
        <v>41091</v>
      </c>
      <c r="M64" s="1">
        <v>524168.1</v>
      </c>
      <c r="N64" s="1"/>
      <c r="O64" s="1">
        <v>17239</v>
      </c>
      <c r="Q64" s="1">
        <f t="shared" si="0"/>
        <v>541407.1</v>
      </c>
      <c r="R64" s="1"/>
    </row>
    <row r="65" spans="12:18" ht="14.25">
      <c r="L65" s="11">
        <v>41122</v>
      </c>
      <c r="M65" s="1">
        <v>706304.35</v>
      </c>
      <c r="N65" s="1"/>
      <c r="O65" s="1">
        <v>-28202</v>
      </c>
      <c r="Q65" s="1">
        <f t="shared" si="0"/>
        <v>678102.35</v>
      </c>
      <c r="R65" s="1"/>
    </row>
    <row r="66" spans="12:18" ht="14.25">
      <c r="L66" s="11">
        <v>41153</v>
      </c>
      <c r="M66" s="1">
        <v>474211.63</v>
      </c>
      <c r="N66" s="1"/>
      <c r="O66" s="1">
        <v>-102827</v>
      </c>
      <c r="Q66" s="1">
        <f t="shared" si="0"/>
        <v>371384.63</v>
      </c>
      <c r="R66" s="1"/>
    </row>
    <row r="67" spans="12:18" ht="14.25">
      <c r="L67" s="11">
        <v>41183</v>
      </c>
      <c r="M67" s="1">
        <v>530886.94</v>
      </c>
      <c r="N67" s="1"/>
      <c r="O67" s="1">
        <v>-50801</v>
      </c>
      <c r="Q67" s="1">
        <f t="shared" si="0"/>
        <v>480085.93999999994</v>
      </c>
      <c r="R67" s="1"/>
    </row>
    <row r="68" spans="12:18" ht="14.25">
      <c r="L68" s="11">
        <v>41214</v>
      </c>
      <c r="M68" s="1">
        <v>682582.97</v>
      </c>
      <c r="N68" s="1"/>
      <c r="O68" s="1">
        <v>-5658</v>
      </c>
      <c r="Q68" s="1">
        <f t="shared" si="0"/>
        <v>676924.97</v>
      </c>
      <c r="R68" s="1"/>
    </row>
    <row r="69" spans="12:18" ht="14.25">
      <c r="L69" s="11">
        <v>41244</v>
      </c>
      <c r="M69" s="1">
        <v>504402.56000000006</v>
      </c>
      <c r="N69" s="1"/>
      <c r="O69" s="1">
        <v>121717</v>
      </c>
      <c r="Q69" s="1">
        <f aca="true" t="shared" si="1" ref="Q69:R132">M69+O69</f>
        <v>626119.56</v>
      </c>
      <c r="R69" s="1"/>
    </row>
    <row r="70" spans="12:18" ht="14.25">
      <c r="L70" s="11">
        <v>41275</v>
      </c>
      <c r="M70" s="1">
        <v>413583.87</v>
      </c>
      <c r="N70" s="1"/>
      <c r="O70" s="1">
        <v>-20110</v>
      </c>
      <c r="Q70" s="1">
        <f t="shared" si="1"/>
        <v>393473.87</v>
      </c>
      <c r="R70" s="1"/>
    </row>
    <row r="71" spans="12:18" ht="14.25">
      <c r="L71" s="11">
        <v>41306</v>
      </c>
      <c r="M71" s="1">
        <v>571023.3400000001</v>
      </c>
      <c r="N71" s="1"/>
      <c r="O71" s="1">
        <v>-210285</v>
      </c>
      <c r="Q71" s="1">
        <f t="shared" si="1"/>
        <v>360738.3400000001</v>
      </c>
      <c r="R71" s="1"/>
    </row>
    <row r="72" spans="12:18" ht="14.25">
      <c r="L72" s="11">
        <v>41334</v>
      </c>
      <c r="M72" s="1">
        <v>448099.74</v>
      </c>
      <c r="N72" s="1"/>
      <c r="O72" s="1">
        <v>74308</v>
      </c>
      <c r="Q72" s="1">
        <f t="shared" si="1"/>
        <v>522407.74</v>
      </c>
      <c r="R72" s="1"/>
    </row>
    <row r="73" spans="12:18" ht="14.25">
      <c r="L73" s="11">
        <v>41365</v>
      </c>
      <c r="M73" s="1">
        <v>618109.24</v>
      </c>
      <c r="N73" s="1"/>
      <c r="O73" s="1">
        <v>-86985</v>
      </c>
      <c r="Q73" s="1">
        <f t="shared" si="1"/>
        <v>531124.24</v>
      </c>
      <c r="R73" s="1"/>
    </row>
    <row r="74" spans="12:18" ht="14.25">
      <c r="L74" s="21">
        <v>41395</v>
      </c>
      <c r="M74" s="1">
        <v>710745.33</v>
      </c>
      <c r="N74" s="1"/>
      <c r="O74" s="1">
        <v>20181</v>
      </c>
      <c r="Q74" s="1">
        <f t="shared" si="1"/>
        <v>730926.33</v>
      </c>
      <c r="R74" s="1"/>
    </row>
    <row r="75" spans="12:18" ht="14.25">
      <c r="L75" s="21">
        <v>41426</v>
      </c>
      <c r="M75" s="1">
        <v>662367.9</v>
      </c>
      <c r="N75" s="1"/>
      <c r="O75" s="1">
        <v>-406079</v>
      </c>
      <c r="Q75" s="1">
        <f t="shared" si="1"/>
        <v>256288.90000000002</v>
      </c>
      <c r="R75" s="1"/>
    </row>
    <row r="76" spans="12:18" ht="14.25">
      <c r="L76" s="11">
        <v>41456</v>
      </c>
      <c r="M76" s="1">
        <v>507977.77999999997</v>
      </c>
      <c r="N76" s="1"/>
      <c r="O76" s="1">
        <v>84247</v>
      </c>
      <c r="Q76" s="1">
        <f t="shared" si="1"/>
        <v>592224.78</v>
      </c>
      <c r="R76" s="1"/>
    </row>
    <row r="77" spans="12:18" ht="14.25">
      <c r="L77" s="11">
        <v>41487</v>
      </c>
      <c r="M77" s="1">
        <v>602372.82</v>
      </c>
      <c r="N77" s="1"/>
      <c r="O77" s="1">
        <v>73749.72</v>
      </c>
      <c r="Q77" s="1">
        <f t="shared" si="1"/>
        <v>676122.5399999999</v>
      </c>
      <c r="R77" s="1"/>
    </row>
    <row r="78" spans="12:18" ht="14.25">
      <c r="L78" s="11">
        <v>41518</v>
      </c>
      <c r="M78" s="1">
        <v>596928.08</v>
      </c>
      <c r="N78" s="1"/>
      <c r="O78" s="1">
        <v>-24121.64</v>
      </c>
      <c r="Q78" s="1">
        <f t="shared" si="1"/>
        <v>572806.44</v>
      </c>
      <c r="R78" s="1"/>
    </row>
    <row r="79" spans="12:18" ht="14.25">
      <c r="L79" s="11">
        <v>41548</v>
      </c>
      <c r="M79" s="1">
        <v>571719.96</v>
      </c>
      <c r="N79" s="1"/>
      <c r="O79" s="1">
        <v>266722.83</v>
      </c>
      <c r="Q79" s="1">
        <f t="shared" si="1"/>
        <v>838442.79</v>
      </c>
      <c r="R79" s="1"/>
    </row>
    <row r="80" spans="12:18" ht="14.25">
      <c r="L80" s="11">
        <v>41579</v>
      </c>
      <c r="M80" s="1">
        <v>503835.79</v>
      </c>
      <c r="N80" s="1"/>
      <c r="O80" s="1">
        <v>-239111.98</v>
      </c>
      <c r="Q80" s="1">
        <f t="shared" si="1"/>
        <v>264723.80999999994</v>
      </c>
      <c r="R80" s="1"/>
    </row>
    <row r="81" spans="12:18" ht="14.25">
      <c r="L81" s="11">
        <v>41609</v>
      </c>
      <c r="M81" s="1">
        <v>551001.1</v>
      </c>
      <c r="N81" s="1"/>
      <c r="O81" s="1">
        <v>56653.68</v>
      </c>
      <c r="Q81" s="1">
        <f t="shared" si="1"/>
        <v>607654.78</v>
      </c>
      <c r="R81" s="1"/>
    </row>
    <row r="82" spans="12:18" ht="14.25">
      <c r="L82" s="11">
        <v>41640</v>
      </c>
      <c r="M82" s="1">
        <v>255083.73</v>
      </c>
      <c r="N82" s="1"/>
      <c r="O82" s="1">
        <v>-11759.75</v>
      </c>
      <c r="Q82" s="1">
        <f t="shared" si="1"/>
        <v>243323.98</v>
      </c>
      <c r="R82" s="1"/>
    </row>
    <row r="83" spans="12:18" ht="14.25">
      <c r="L83" s="11">
        <v>41671</v>
      </c>
      <c r="M83" s="1">
        <v>504465.46</v>
      </c>
      <c r="N83" s="1"/>
      <c r="O83" s="1">
        <v>-11674.58</v>
      </c>
      <c r="Q83" s="1">
        <f t="shared" si="1"/>
        <v>492790.88</v>
      </c>
      <c r="R83" s="1"/>
    </row>
    <row r="84" spans="12:18" ht="14.25">
      <c r="L84" s="11">
        <v>41699</v>
      </c>
      <c r="M84" s="1">
        <v>479617.98</v>
      </c>
      <c r="N84" s="1"/>
      <c r="O84" s="1">
        <v>-54776.58</v>
      </c>
      <c r="Q84" s="1">
        <f t="shared" si="1"/>
        <v>424841.39999999997</v>
      </c>
      <c r="R84" s="1"/>
    </row>
    <row r="85" spans="12:18" ht="14.25">
      <c r="L85" s="11">
        <v>41730</v>
      </c>
      <c r="M85" s="1">
        <v>422486.76</v>
      </c>
      <c r="N85" s="1"/>
      <c r="O85" s="1">
        <v>9709.06</v>
      </c>
      <c r="Q85" s="1">
        <f t="shared" si="1"/>
        <v>432195.82</v>
      </c>
      <c r="R85" s="1"/>
    </row>
    <row r="86" spans="12:18" ht="14.25">
      <c r="L86" s="11">
        <v>41760</v>
      </c>
      <c r="M86" s="1">
        <v>552340.15</v>
      </c>
      <c r="N86" s="1"/>
      <c r="O86" s="1">
        <v>72541.96</v>
      </c>
      <c r="Q86" s="1">
        <f t="shared" si="1"/>
        <v>624882.11</v>
      </c>
      <c r="R86" s="1"/>
    </row>
    <row r="87" spans="12:18" ht="15" thickBot="1">
      <c r="L87" s="22">
        <v>41791</v>
      </c>
      <c r="M87" s="1">
        <v>734814.0399999999</v>
      </c>
      <c r="N87" s="1"/>
      <c r="O87" s="1">
        <v>-148498.38</v>
      </c>
      <c r="Q87" s="1">
        <f t="shared" si="1"/>
        <v>586315.6599999999</v>
      </c>
      <c r="R87" s="1"/>
    </row>
    <row r="88" spans="12:18" ht="15" thickTop="1">
      <c r="L88" s="11">
        <v>41821</v>
      </c>
      <c r="M88" s="1">
        <v>541937.93</v>
      </c>
      <c r="N88" s="1"/>
      <c r="O88" s="1">
        <v>62301.66</v>
      </c>
      <c r="P88" s="1"/>
      <c r="Q88" s="1">
        <f t="shared" si="1"/>
        <v>604239.5900000001</v>
      </c>
      <c r="R88" s="1"/>
    </row>
    <row r="89" spans="12:18" ht="14.25">
      <c r="L89" s="11">
        <v>41852</v>
      </c>
      <c r="M89" s="1">
        <v>596905.88</v>
      </c>
      <c r="N89" s="1"/>
      <c r="O89" s="1">
        <v>-171816</v>
      </c>
      <c r="P89" s="1"/>
      <c r="Q89" s="1">
        <f t="shared" si="1"/>
        <v>425089.88</v>
      </c>
      <c r="R89" s="1"/>
    </row>
    <row r="90" spans="12:18" ht="14.25">
      <c r="L90" s="11">
        <v>41883</v>
      </c>
      <c r="M90" s="1">
        <v>403902.81</v>
      </c>
      <c r="N90" s="1"/>
      <c r="O90" s="1">
        <v>-124289</v>
      </c>
      <c r="P90" s="1"/>
      <c r="Q90" s="1">
        <f t="shared" si="1"/>
        <v>279613.81</v>
      </c>
      <c r="R90" s="1"/>
    </row>
    <row r="91" spans="12:18" ht="14.25">
      <c r="L91" s="11">
        <v>41913</v>
      </c>
      <c r="M91" s="1">
        <v>566240.61</v>
      </c>
      <c r="N91" s="1"/>
      <c r="O91" s="1">
        <v>13029.31</v>
      </c>
      <c r="P91" s="1"/>
      <c r="Q91" s="1">
        <f t="shared" si="1"/>
        <v>579269.92</v>
      </c>
      <c r="R91" s="1"/>
    </row>
    <row r="92" spans="12:18" ht="14.25">
      <c r="L92" s="11">
        <v>41944</v>
      </c>
      <c r="M92" s="1">
        <v>453076.81</v>
      </c>
      <c r="N92" s="1"/>
      <c r="O92" s="1">
        <v>63693.21</v>
      </c>
      <c r="P92" s="1"/>
      <c r="Q92" s="1">
        <f t="shared" si="1"/>
        <v>516770.02</v>
      </c>
      <c r="R92" s="1"/>
    </row>
    <row r="93" spans="12:18" ht="14.25">
      <c r="L93" s="11">
        <v>41974</v>
      </c>
      <c r="M93" s="1">
        <v>589564.12</v>
      </c>
      <c r="N93" s="1"/>
      <c r="O93" s="1">
        <v>-35415.14</v>
      </c>
      <c r="P93" s="1"/>
      <c r="Q93" s="1">
        <f t="shared" si="1"/>
        <v>554148.98</v>
      </c>
      <c r="R93" s="1"/>
    </row>
    <row r="94" spans="12:18" ht="14.25">
      <c r="L94" s="11">
        <v>42005</v>
      </c>
      <c r="M94" s="1">
        <v>273398.04000000004</v>
      </c>
      <c r="N94" s="1"/>
      <c r="O94" s="1">
        <v>130533.92</v>
      </c>
      <c r="P94" s="1"/>
      <c r="Q94" s="1">
        <f t="shared" si="1"/>
        <v>403931.96</v>
      </c>
      <c r="R94" s="1"/>
    </row>
    <row r="95" spans="12:18" ht="14.25">
      <c r="L95" s="11">
        <v>42036</v>
      </c>
      <c r="M95" s="1">
        <v>397060.86</v>
      </c>
      <c r="N95" s="1"/>
      <c r="O95" s="1">
        <v>-152047.04</v>
      </c>
      <c r="P95" s="1"/>
      <c r="Q95" s="1">
        <f t="shared" si="1"/>
        <v>245013.81999999998</v>
      </c>
      <c r="R95" s="1"/>
    </row>
    <row r="96" spans="12:18" ht="14.25">
      <c r="L96" s="11">
        <v>42064</v>
      </c>
      <c r="M96" s="1">
        <v>436625.75</v>
      </c>
      <c r="N96" s="1"/>
      <c r="O96" s="1">
        <v>-22096.26</v>
      </c>
      <c r="P96" s="1"/>
      <c r="Q96" s="1">
        <f t="shared" si="1"/>
        <v>414529.49</v>
      </c>
      <c r="R96" s="1"/>
    </row>
    <row r="97" spans="12:18" ht="14.25">
      <c r="L97" s="11">
        <v>42095</v>
      </c>
      <c r="M97" s="1">
        <v>373711.14</v>
      </c>
      <c r="N97" s="1"/>
      <c r="O97" s="1">
        <v>-27197</v>
      </c>
      <c r="P97" s="1"/>
      <c r="Q97" s="1">
        <f t="shared" si="1"/>
        <v>346514.14</v>
      </c>
      <c r="R97" s="1"/>
    </row>
    <row r="98" spans="12:18" ht="14.25">
      <c r="L98" s="11">
        <v>42125</v>
      </c>
      <c r="M98" s="1">
        <v>456025.92</v>
      </c>
      <c r="N98" s="1"/>
      <c r="O98" s="1">
        <v>25975</v>
      </c>
      <c r="P98" s="1"/>
      <c r="Q98" s="1">
        <f t="shared" si="1"/>
        <v>482000.92</v>
      </c>
      <c r="R98" s="1"/>
    </row>
    <row r="99" spans="12:18" ht="14.25">
      <c r="L99" s="11">
        <v>42156</v>
      </c>
      <c r="M99" s="1">
        <v>579693.48</v>
      </c>
      <c r="N99" s="1"/>
      <c r="O99" s="1">
        <v>-26443</v>
      </c>
      <c r="P99" s="1"/>
      <c r="Q99" s="1">
        <f t="shared" si="1"/>
        <v>553250.48</v>
      </c>
      <c r="R99" s="1"/>
    </row>
    <row r="100" spans="12:18" ht="14.25">
      <c r="L100" s="11">
        <v>42186</v>
      </c>
      <c r="M100" s="1">
        <v>456251.9</v>
      </c>
      <c r="N100" s="1">
        <v>533908.452</v>
      </c>
      <c r="O100" s="1">
        <v>81280.69</v>
      </c>
      <c r="P100" s="1">
        <v>-989.2822927264255</v>
      </c>
      <c r="Q100" s="1">
        <f t="shared" si="1"/>
        <v>537532.5900000001</v>
      </c>
      <c r="R100" s="1">
        <f t="shared" si="1"/>
        <v>532919.1697072736</v>
      </c>
    </row>
    <row r="101" spans="12:18" ht="14.25">
      <c r="L101" s="11">
        <v>42217</v>
      </c>
      <c r="M101" s="1">
        <v>576550.61</v>
      </c>
      <c r="N101" s="1">
        <v>572336.3159</v>
      </c>
      <c r="O101" s="1">
        <v>23618.31</v>
      </c>
      <c r="P101" s="1">
        <v>-989.2822927264255</v>
      </c>
      <c r="Q101" s="1">
        <f t="shared" si="1"/>
        <v>600168.92</v>
      </c>
      <c r="R101" s="1">
        <f t="shared" si="1"/>
        <v>571347.0336072736</v>
      </c>
    </row>
    <row r="102" spans="12:18" ht="14.25">
      <c r="L102" s="11">
        <v>42248</v>
      </c>
      <c r="N102" s="1">
        <v>512484.3921</v>
      </c>
      <c r="P102" s="1">
        <v>-989.2822927264255</v>
      </c>
      <c r="Q102" s="1"/>
      <c r="R102" s="1">
        <f t="shared" si="1"/>
        <v>511495.10980727355</v>
      </c>
    </row>
    <row r="103" spans="12:18" ht="14.25">
      <c r="L103" s="11">
        <v>42278</v>
      </c>
      <c r="N103" s="1">
        <v>527499.2578</v>
      </c>
      <c r="P103" s="1">
        <v>-989.2822927264255</v>
      </c>
      <c r="Q103" s="1"/>
      <c r="R103" s="1">
        <f t="shared" si="1"/>
        <v>526509.9755072736</v>
      </c>
    </row>
    <row r="104" spans="12:18" ht="14.25">
      <c r="L104" s="11">
        <v>42309</v>
      </c>
      <c r="N104" s="1">
        <v>448548.6815</v>
      </c>
      <c r="P104" s="1">
        <v>-989.2822927264255</v>
      </c>
      <c r="Q104" s="1"/>
      <c r="R104" s="1">
        <f t="shared" si="1"/>
        <v>447559.39920727356</v>
      </c>
    </row>
    <row r="105" spans="12:18" ht="14.25">
      <c r="L105" s="11">
        <v>42339</v>
      </c>
      <c r="N105" s="1">
        <v>498799.8635</v>
      </c>
      <c r="P105" s="1">
        <v>-989.2822927264255</v>
      </c>
      <c r="Q105" s="1"/>
      <c r="R105" s="1">
        <f t="shared" si="1"/>
        <v>497810.5812072735</v>
      </c>
    </row>
    <row r="106" spans="12:18" ht="14.25">
      <c r="L106" s="11">
        <v>42370</v>
      </c>
      <c r="N106" s="1">
        <v>298595.5102</v>
      </c>
      <c r="P106" s="1">
        <v>-989.2822927264255</v>
      </c>
      <c r="Q106" s="1"/>
      <c r="R106" s="1">
        <f t="shared" si="1"/>
        <v>297606.22790727357</v>
      </c>
    </row>
    <row r="107" spans="12:18" ht="14.25">
      <c r="L107" s="11">
        <v>42401</v>
      </c>
      <c r="N107" s="1">
        <v>387881.4132</v>
      </c>
      <c r="P107" s="1">
        <v>-989.2822927264255</v>
      </c>
      <c r="Q107" s="1"/>
      <c r="R107" s="1">
        <f t="shared" si="1"/>
        <v>386892.13090727356</v>
      </c>
    </row>
    <row r="108" spans="12:18" ht="14.25">
      <c r="L108" s="11">
        <v>42430</v>
      </c>
      <c r="N108" s="1">
        <v>443806.6772</v>
      </c>
      <c r="P108" s="1">
        <v>-989.2822927264255</v>
      </c>
      <c r="Q108" s="1"/>
      <c r="R108" s="1">
        <f t="shared" si="1"/>
        <v>442817.3949072735</v>
      </c>
    </row>
    <row r="109" spans="12:18" ht="14.25">
      <c r="L109" s="11">
        <v>42461</v>
      </c>
      <c r="N109" s="1">
        <v>437692.0737</v>
      </c>
      <c r="P109" s="1">
        <v>-989.2822927264255</v>
      </c>
      <c r="Q109" s="1"/>
      <c r="R109" s="1">
        <f t="shared" si="1"/>
        <v>436702.79140727356</v>
      </c>
    </row>
    <row r="110" spans="12:18" ht="14.25">
      <c r="L110" s="11">
        <v>42491</v>
      </c>
      <c r="N110" s="1">
        <v>406720.5914</v>
      </c>
      <c r="P110" s="1">
        <v>-989.2822927264255</v>
      </c>
      <c r="Q110" s="1"/>
      <c r="R110" s="1">
        <f t="shared" si="1"/>
        <v>405731.3091072735</v>
      </c>
    </row>
    <row r="111" spans="12:18" ht="14.25">
      <c r="L111" s="11">
        <v>42522</v>
      </c>
      <c r="N111" s="1">
        <v>522529.2472</v>
      </c>
      <c r="P111" s="1">
        <v>-989.2822927264255</v>
      </c>
      <c r="Q111" s="1"/>
      <c r="R111" s="1">
        <f t="shared" si="1"/>
        <v>521539.96490727353</v>
      </c>
    </row>
    <row r="112" spans="12:18" ht="14.25">
      <c r="L112" s="11">
        <v>42552</v>
      </c>
      <c r="N112" s="1">
        <v>549491.8263</v>
      </c>
      <c r="P112" s="1">
        <v>-1668.368237670157</v>
      </c>
      <c r="Q112" s="1"/>
      <c r="R112" s="1">
        <f t="shared" si="1"/>
        <v>547823.4580623298</v>
      </c>
    </row>
    <row r="113" spans="12:18" ht="14.25">
      <c r="L113" s="11">
        <v>42583</v>
      </c>
      <c r="N113" s="1">
        <v>544569.1904</v>
      </c>
      <c r="P113" s="1">
        <v>-1668.368237670157</v>
      </c>
      <c r="Q113" s="1"/>
      <c r="R113" s="1">
        <f t="shared" si="1"/>
        <v>542900.8221623298</v>
      </c>
    </row>
    <row r="114" spans="12:18" ht="14.25">
      <c r="L114" s="11">
        <v>42614</v>
      </c>
      <c r="N114" s="1">
        <v>533824.2335</v>
      </c>
      <c r="P114" s="1">
        <v>-1668.368237670157</v>
      </c>
      <c r="Q114" s="1"/>
      <c r="R114" s="1">
        <f t="shared" si="1"/>
        <v>532155.8652623298</v>
      </c>
    </row>
    <row r="115" spans="12:18" ht="14.25">
      <c r="L115" s="11">
        <v>42644</v>
      </c>
      <c r="N115" s="1">
        <v>546781.0672</v>
      </c>
      <c r="P115" s="1">
        <v>-1668.368237670157</v>
      </c>
      <c r="Q115" s="1"/>
      <c r="R115" s="1">
        <f t="shared" si="1"/>
        <v>545112.6989623299</v>
      </c>
    </row>
    <row r="116" spans="12:18" ht="14.25">
      <c r="L116" s="11">
        <v>42675</v>
      </c>
      <c r="N116" s="1">
        <v>406338.555</v>
      </c>
      <c r="P116" s="1">
        <v>-1668.368237670157</v>
      </c>
      <c r="Q116" s="1"/>
      <c r="R116" s="1">
        <f t="shared" si="1"/>
        <v>404670.18676232983</v>
      </c>
    </row>
    <row r="117" spans="12:18" ht="14.25">
      <c r="L117" s="11">
        <v>42705</v>
      </c>
      <c r="N117" s="1">
        <v>463052.4009</v>
      </c>
      <c r="P117" s="1">
        <v>-1668.368237670157</v>
      </c>
      <c r="Q117" s="1"/>
      <c r="R117" s="1">
        <f t="shared" si="1"/>
        <v>461384.03266232985</v>
      </c>
    </row>
    <row r="118" spans="12:18" ht="14.25">
      <c r="L118" s="11">
        <v>42736</v>
      </c>
      <c r="N118" s="1">
        <v>276731.3029</v>
      </c>
      <c r="P118" s="1">
        <v>-1668.368237670157</v>
      </c>
      <c r="Q118" s="1"/>
      <c r="R118" s="1">
        <f t="shared" si="1"/>
        <v>275062.93466232985</v>
      </c>
    </row>
    <row r="119" spans="12:18" ht="14.25">
      <c r="L119" s="11">
        <v>42767</v>
      </c>
      <c r="N119" s="1">
        <v>364837.2418</v>
      </c>
      <c r="P119" s="1">
        <v>-1668.368237670157</v>
      </c>
      <c r="Q119" s="1"/>
      <c r="R119" s="1">
        <f t="shared" si="1"/>
        <v>363168.87356232986</v>
      </c>
    </row>
    <row r="120" spans="12:18" ht="14.25">
      <c r="L120" s="11">
        <v>42795</v>
      </c>
      <c r="N120" s="1">
        <v>418371.2754</v>
      </c>
      <c r="P120" s="1">
        <v>-1668.368237670157</v>
      </c>
      <c r="Q120" s="1"/>
      <c r="R120" s="1">
        <f t="shared" si="1"/>
        <v>416702.9071623298</v>
      </c>
    </row>
    <row r="121" spans="12:18" ht="14.25">
      <c r="L121" s="11">
        <v>42826</v>
      </c>
      <c r="N121" s="1">
        <v>476183.7763</v>
      </c>
      <c r="P121" s="1">
        <v>-1668.368237670157</v>
      </c>
      <c r="Q121" s="1"/>
      <c r="R121" s="1">
        <f t="shared" si="1"/>
        <v>474515.40806232987</v>
      </c>
    </row>
    <row r="122" spans="12:18" ht="14.25">
      <c r="L122" s="11">
        <v>42856</v>
      </c>
      <c r="N122" s="1">
        <v>395541.9475</v>
      </c>
      <c r="P122" s="1">
        <v>-1668.368237670157</v>
      </c>
      <c r="Q122" s="1"/>
      <c r="R122" s="1">
        <f t="shared" si="1"/>
        <v>393873.57926232985</v>
      </c>
    </row>
    <row r="123" spans="12:18" ht="14.25">
      <c r="L123" s="11">
        <v>42887</v>
      </c>
      <c r="N123" s="1">
        <v>482819.04</v>
      </c>
      <c r="P123" s="1">
        <v>-1668.368237670157</v>
      </c>
      <c r="Q123" s="1"/>
      <c r="R123" s="1">
        <f t="shared" si="1"/>
        <v>481150.6717623298</v>
      </c>
    </row>
    <row r="124" spans="12:18" ht="14.25">
      <c r="L124" s="11">
        <v>42917</v>
      </c>
      <c r="N124" s="1">
        <v>568861.1907</v>
      </c>
      <c r="P124" s="1">
        <v>2204.3272708691607</v>
      </c>
      <c r="Q124" s="1"/>
      <c r="R124" s="1">
        <f t="shared" si="1"/>
        <v>571065.5179708692</v>
      </c>
    </row>
    <row r="125" spans="12:18" ht="14.25">
      <c r="L125" s="11">
        <v>42948</v>
      </c>
      <c r="N125" s="1">
        <v>587075.9984</v>
      </c>
      <c r="P125" s="1">
        <v>2204.3272708691607</v>
      </c>
      <c r="Q125" s="1"/>
      <c r="R125" s="1">
        <f t="shared" si="1"/>
        <v>589280.3256708692</v>
      </c>
    </row>
    <row r="126" spans="12:18" ht="14.25">
      <c r="L126" s="11">
        <v>42979</v>
      </c>
      <c r="N126" s="1">
        <v>550276.452</v>
      </c>
      <c r="P126" s="1">
        <v>2204.3272708691607</v>
      </c>
      <c r="Q126" s="1"/>
      <c r="R126" s="1">
        <f t="shared" si="1"/>
        <v>552480.7792708692</v>
      </c>
    </row>
    <row r="127" spans="12:18" ht="14.25">
      <c r="L127" s="11">
        <v>43009</v>
      </c>
      <c r="N127" s="1">
        <v>565377.6647</v>
      </c>
      <c r="P127" s="1">
        <v>2204.3272708691607</v>
      </c>
      <c r="Q127" s="1"/>
      <c r="R127" s="1">
        <f t="shared" si="1"/>
        <v>567581.9919708691</v>
      </c>
    </row>
    <row r="128" spans="12:18" ht="14.25">
      <c r="L128" s="11">
        <v>43040</v>
      </c>
      <c r="N128" s="1">
        <v>427920.1142</v>
      </c>
      <c r="P128" s="1">
        <v>2204.3272708691607</v>
      </c>
      <c r="Q128" s="1"/>
      <c r="R128" s="1">
        <f t="shared" si="1"/>
        <v>430124.4414708692</v>
      </c>
    </row>
    <row r="129" spans="12:18" ht="14.25">
      <c r="L129" s="11">
        <v>43070</v>
      </c>
      <c r="N129" s="1">
        <v>481329.6733</v>
      </c>
      <c r="P129" s="1">
        <v>2204.3272708691607</v>
      </c>
      <c r="Q129" s="1"/>
      <c r="R129" s="1">
        <f t="shared" si="1"/>
        <v>483534.0005708692</v>
      </c>
    </row>
    <row r="130" spans="12:18" ht="14.25">
      <c r="L130" s="11">
        <v>43101</v>
      </c>
      <c r="N130" s="1">
        <v>287910.2243</v>
      </c>
      <c r="P130" s="1">
        <v>2204.3272708691607</v>
      </c>
      <c r="Q130" s="1"/>
      <c r="R130" s="1">
        <f t="shared" si="1"/>
        <v>290114.55157086917</v>
      </c>
    </row>
    <row r="131" spans="12:18" ht="14.25">
      <c r="L131" s="11">
        <v>43132</v>
      </c>
      <c r="N131" s="1">
        <v>376619.4654</v>
      </c>
      <c r="P131" s="1">
        <v>2204.3272708691607</v>
      </c>
      <c r="Q131" s="1"/>
      <c r="R131" s="1">
        <f t="shared" si="1"/>
        <v>378823.79267086915</v>
      </c>
    </row>
    <row r="132" spans="12:18" ht="14.25">
      <c r="L132" s="11">
        <v>43160</v>
      </c>
      <c r="N132" s="1">
        <v>431376.108</v>
      </c>
      <c r="P132" s="1">
        <v>2204.3272708691607</v>
      </c>
      <c r="Q132" s="1"/>
      <c r="R132" s="1">
        <f t="shared" si="1"/>
        <v>433580.4352708692</v>
      </c>
    </row>
    <row r="133" spans="12:18" ht="14.25">
      <c r="L133" s="11">
        <v>43191</v>
      </c>
      <c r="N133" s="1">
        <v>456503.4051</v>
      </c>
      <c r="P133" s="1">
        <v>2204.3272708691607</v>
      </c>
      <c r="Q133" s="1"/>
      <c r="R133" s="1">
        <f aca="true" t="shared" si="2" ref="R133:R159">N133+P133</f>
        <v>458707.73237086914</v>
      </c>
    </row>
    <row r="134" spans="12:18" ht="14.25">
      <c r="L134" s="11">
        <v>43221</v>
      </c>
      <c r="N134" s="1">
        <v>401257.4614</v>
      </c>
      <c r="P134" s="1">
        <v>2204.3272708691607</v>
      </c>
      <c r="Q134" s="1"/>
      <c r="R134" s="1">
        <f t="shared" si="2"/>
        <v>403461.78867086914</v>
      </c>
    </row>
    <row r="135" spans="12:18" ht="14.25">
      <c r="L135" s="11">
        <v>43252</v>
      </c>
      <c r="N135" s="1">
        <v>503122.4188</v>
      </c>
      <c r="P135" s="1">
        <v>2204.3272708691607</v>
      </c>
      <c r="Q135" s="1"/>
      <c r="R135" s="1">
        <f t="shared" si="2"/>
        <v>505326.74607086915</v>
      </c>
    </row>
    <row r="136" spans="12:18" ht="14.25">
      <c r="L136" s="11">
        <v>43282</v>
      </c>
      <c r="N136" s="1">
        <v>558957.8542</v>
      </c>
      <c r="P136" s="1">
        <v>-1162.850011570384</v>
      </c>
      <c r="Q136" s="1"/>
      <c r="R136" s="1">
        <f t="shared" si="2"/>
        <v>557795.0041884296</v>
      </c>
    </row>
    <row r="137" spans="12:18" ht="14.25">
      <c r="L137" s="11">
        <v>43313</v>
      </c>
      <c r="N137" s="1">
        <v>565342.7493</v>
      </c>
      <c r="P137" s="1">
        <v>-1162.850011570384</v>
      </c>
      <c r="Q137" s="1"/>
      <c r="R137" s="1">
        <f t="shared" si="2"/>
        <v>564179.8992884296</v>
      </c>
    </row>
    <row r="138" spans="12:18" ht="14.25">
      <c r="L138" s="11">
        <v>43344</v>
      </c>
      <c r="N138" s="1">
        <v>541864.6192</v>
      </c>
      <c r="P138" s="1">
        <v>-1162.850011570384</v>
      </c>
      <c r="Q138" s="1"/>
      <c r="R138" s="1">
        <f t="shared" si="2"/>
        <v>540701.7691884296</v>
      </c>
    </row>
    <row r="139" spans="12:18" ht="14.25">
      <c r="L139" s="11">
        <v>43374</v>
      </c>
      <c r="N139" s="1">
        <v>555869.4352</v>
      </c>
      <c r="P139" s="1">
        <v>-1162.850011570384</v>
      </c>
      <c r="Q139" s="1"/>
      <c r="R139" s="1">
        <f t="shared" si="2"/>
        <v>554706.5851884296</v>
      </c>
    </row>
    <row r="140" spans="12:18" ht="14.25">
      <c r="L140" s="11">
        <v>43405</v>
      </c>
      <c r="N140" s="1">
        <v>416885.7076</v>
      </c>
      <c r="P140" s="1">
        <v>-1162.850011570384</v>
      </c>
      <c r="Q140" s="1"/>
      <c r="R140" s="1">
        <f t="shared" si="2"/>
        <v>415722.85758842964</v>
      </c>
    </row>
    <row r="141" spans="12:18" ht="14.25">
      <c r="L141" s="11">
        <v>43435</v>
      </c>
      <c r="N141" s="1">
        <v>471984.7111</v>
      </c>
      <c r="P141" s="1">
        <v>-1162.850011570384</v>
      </c>
      <c r="Q141" s="1"/>
      <c r="R141" s="1">
        <f t="shared" si="2"/>
        <v>470821.86108842964</v>
      </c>
    </row>
    <row r="142" spans="12:18" ht="14.25">
      <c r="L142" s="11">
        <v>43466</v>
      </c>
      <c r="N142" s="1">
        <v>282194.5685</v>
      </c>
      <c r="P142" s="1">
        <v>-1162.850011570384</v>
      </c>
      <c r="Q142" s="1"/>
      <c r="R142" s="1">
        <f t="shared" si="2"/>
        <v>281031.7184884296</v>
      </c>
    </row>
    <row r="143" spans="12:18" ht="14.25">
      <c r="L143" s="11">
        <v>43497</v>
      </c>
      <c r="N143" s="1">
        <v>370595.348</v>
      </c>
      <c r="P143" s="1">
        <v>-1162.850011570384</v>
      </c>
      <c r="Q143" s="1"/>
      <c r="R143" s="1">
        <f t="shared" si="2"/>
        <v>369432.4979884296</v>
      </c>
    </row>
    <row r="144" spans="12:18" ht="14.25">
      <c r="L144" s="11">
        <v>43525</v>
      </c>
      <c r="N144" s="1">
        <v>424726.8845</v>
      </c>
      <c r="P144" s="1">
        <v>-1162.850011570384</v>
      </c>
      <c r="Q144" s="1"/>
      <c r="R144" s="1">
        <f t="shared" si="2"/>
        <v>423564.0344884296</v>
      </c>
    </row>
    <row r="145" spans="12:18" ht="14.25">
      <c r="L145" s="11">
        <v>43556</v>
      </c>
      <c r="N145" s="1">
        <v>466565.7558</v>
      </c>
      <c r="P145" s="1">
        <v>-1162.850011570384</v>
      </c>
      <c r="Q145" s="1"/>
      <c r="R145" s="1">
        <f t="shared" si="2"/>
        <v>465402.9057884296</v>
      </c>
    </row>
    <row r="146" spans="12:18" ht="14.25">
      <c r="L146" s="11">
        <v>43586</v>
      </c>
      <c r="N146" s="1">
        <v>398335.1839</v>
      </c>
      <c r="P146" s="1">
        <v>-1162.850011570384</v>
      </c>
      <c r="Q146" s="1"/>
      <c r="R146" s="1">
        <f t="shared" si="2"/>
        <v>397172.3338884296</v>
      </c>
    </row>
    <row r="147" spans="12:18" ht="14.25">
      <c r="L147" s="11">
        <v>43617</v>
      </c>
      <c r="N147" s="1">
        <v>492741.5314</v>
      </c>
      <c r="P147" s="1">
        <v>-1162.850011570384</v>
      </c>
      <c r="Q147" s="1"/>
      <c r="R147" s="1">
        <f t="shared" si="2"/>
        <v>491578.6813884296</v>
      </c>
    </row>
    <row r="148" spans="12:18" ht="14.25">
      <c r="L148" s="11">
        <v>43647</v>
      </c>
      <c r="N148" s="1">
        <v>564021.3179</v>
      </c>
      <c r="P148" s="1">
        <v>584.7359426122761</v>
      </c>
      <c r="R148" s="1">
        <f t="shared" si="2"/>
        <v>564606.0538426123</v>
      </c>
    </row>
    <row r="149" spans="12:18" ht="14.25">
      <c r="L149" s="11">
        <v>43678</v>
      </c>
      <c r="N149" s="1">
        <v>576454.7132</v>
      </c>
      <c r="P149" s="1">
        <v>584.7359426122761</v>
      </c>
      <c r="R149" s="1">
        <f t="shared" si="2"/>
        <v>577039.4491426123</v>
      </c>
    </row>
    <row r="150" spans="12:18" ht="14.25">
      <c r="L150" s="11">
        <v>43709</v>
      </c>
      <c r="N150" s="1">
        <v>546165.494</v>
      </c>
      <c r="P150" s="1">
        <v>584.7359426122761</v>
      </c>
      <c r="R150" s="1">
        <f t="shared" si="2"/>
        <v>546750.2299426122</v>
      </c>
    </row>
    <row r="151" spans="12:18" ht="14.25">
      <c r="L151" s="11">
        <v>43739</v>
      </c>
      <c r="N151" s="1">
        <v>560730.8852</v>
      </c>
      <c r="P151" s="1">
        <v>584.7359426122761</v>
      </c>
      <c r="R151" s="1">
        <f t="shared" si="2"/>
        <v>561315.6211426123</v>
      </c>
    </row>
    <row r="152" spans="12:18" ht="14.25">
      <c r="L152" s="11">
        <v>43770</v>
      </c>
      <c r="N152" s="1">
        <v>422527.4746</v>
      </c>
      <c r="P152" s="1">
        <v>584.7359426122761</v>
      </c>
      <c r="R152" s="1">
        <f t="shared" si="2"/>
        <v>423112.2105426123</v>
      </c>
    </row>
    <row r="153" spans="12:18" ht="14.25">
      <c r="L153" s="11">
        <v>43800</v>
      </c>
      <c r="N153" s="1">
        <v>476762.6843</v>
      </c>
      <c r="P153" s="1">
        <v>584.7359426122761</v>
      </c>
      <c r="R153" s="1">
        <f t="shared" si="2"/>
        <v>477347.4202426123</v>
      </c>
    </row>
    <row r="154" spans="12:18" ht="14.25">
      <c r="L154" s="11">
        <v>43831</v>
      </c>
      <c r="N154" s="1">
        <v>285116.9185</v>
      </c>
      <c r="P154" s="1">
        <v>584.7359426122761</v>
      </c>
      <c r="R154" s="1">
        <f t="shared" si="2"/>
        <v>285701.6544426123</v>
      </c>
    </row>
    <row r="155" spans="12:18" ht="14.25">
      <c r="L155" s="11">
        <v>43862</v>
      </c>
      <c r="N155" s="1">
        <v>373675.411</v>
      </c>
      <c r="P155" s="1">
        <v>584.7359426122761</v>
      </c>
      <c r="R155" s="1">
        <f t="shared" si="2"/>
        <v>374260.1469426123</v>
      </c>
    </row>
    <row r="156" spans="12:18" ht="14.25">
      <c r="L156" s="11">
        <v>43891</v>
      </c>
      <c r="N156" s="1">
        <v>428126.5571</v>
      </c>
      <c r="P156" s="1">
        <v>584.7359426122761</v>
      </c>
      <c r="R156" s="1">
        <f t="shared" si="2"/>
        <v>428711.29304261226</v>
      </c>
    </row>
    <row r="157" spans="12:18" ht="14.25">
      <c r="L157" s="11">
        <v>43922</v>
      </c>
      <c r="N157" s="1">
        <v>461420.9899</v>
      </c>
      <c r="P157" s="1">
        <v>584.7359426122761</v>
      </c>
      <c r="R157" s="1">
        <f t="shared" si="2"/>
        <v>462005.7258426123</v>
      </c>
    </row>
    <row r="158" spans="12:18" ht="14.25">
      <c r="L158" s="11">
        <v>43952</v>
      </c>
      <c r="N158" s="1">
        <v>399829.3113</v>
      </c>
      <c r="P158" s="1">
        <v>584.7359426122761</v>
      </c>
      <c r="R158" s="1">
        <f t="shared" si="2"/>
        <v>400414.0472426123</v>
      </c>
    </row>
    <row r="159" spans="12:18" ht="14.25">
      <c r="L159" s="11">
        <v>43983</v>
      </c>
      <c r="N159" s="1">
        <v>498049.1614</v>
      </c>
      <c r="P159" s="1">
        <v>584.7359426122761</v>
      </c>
      <c r="R159" s="1">
        <f t="shared" si="2"/>
        <v>498633.89734261227</v>
      </c>
    </row>
  </sheetData>
  <sheetProtection/>
  <mergeCells count="2">
    <mergeCell ref="C2:D2"/>
    <mergeCell ref="G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customWidth="1"/>
    <col min="14" max="14" width="13.00390625" style="17" customWidth="1"/>
    <col min="15" max="15" width="10.50390625" style="17" bestFit="1" customWidth="1"/>
    <col min="16" max="16" width="14.875" style="17" bestFit="1" customWidth="1"/>
    <col min="17" max="17" width="10.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 ca="1">SUM(OFFSET(Q$4,3*ROWS(Q$4:Q4)-3,,3))</f>
        <v>858038.9</v>
      </c>
      <c r="D4" s="15"/>
      <c r="F4" s="15" t="s">
        <v>115</v>
      </c>
      <c r="G4" s="19">
        <f>SUM(C4:C7)</f>
        <v>10962322.96</v>
      </c>
      <c r="H4" s="15"/>
      <c r="L4" s="11">
        <v>39264</v>
      </c>
      <c r="M4" s="1">
        <v>983181.31</v>
      </c>
      <c r="N4" s="1"/>
      <c r="O4" s="1">
        <v>-2107888.29</v>
      </c>
      <c r="Q4" s="1">
        <f>M4+O4</f>
        <v>-1124706.98</v>
      </c>
      <c r="R4" s="1"/>
    </row>
    <row r="5" spans="2:18" ht="14.25">
      <c r="B5" s="15" t="s">
        <v>88</v>
      </c>
      <c r="C5" s="19">
        <f ca="1">SUM(OFFSET(Q$4,3*ROWS(Q$4:Q5)-3,,3))</f>
        <v>5045000.19</v>
      </c>
      <c r="D5" s="15"/>
      <c r="F5" s="15" t="s">
        <v>116</v>
      </c>
      <c r="G5" s="19">
        <f>SUM(C8:C11)</f>
        <v>14182640.75</v>
      </c>
      <c r="H5" s="15"/>
      <c r="L5" s="11">
        <v>39295</v>
      </c>
      <c r="M5" s="1">
        <v>959628.04</v>
      </c>
      <c r="N5" s="1"/>
      <c r="O5" s="1">
        <v>0</v>
      </c>
      <c r="Q5" s="1">
        <f aca="true" t="shared" si="0" ref="Q5:Q68">M5+O5</f>
        <v>959628.04</v>
      </c>
      <c r="R5" s="1"/>
    </row>
    <row r="6" spans="2:18" ht="14.25">
      <c r="B6" s="15" t="s">
        <v>89</v>
      </c>
      <c r="C6" s="19">
        <f ca="1">SUM(OFFSET(Q$4,3*ROWS(Q$4:Q6)-3,,3))</f>
        <v>2362289.76</v>
      </c>
      <c r="D6" s="15"/>
      <c r="F6" s="15" t="s">
        <v>117</v>
      </c>
      <c r="G6" s="19">
        <f>SUM(C12:C15)</f>
        <v>16400550.35</v>
      </c>
      <c r="H6" s="15"/>
      <c r="L6" s="11">
        <v>39326</v>
      </c>
      <c r="M6" s="1">
        <v>1023117.84</v>
      </c>
      <c r="N6" s="1"/>
      <c r="O6" s="1">
        <v>0</v>
      </c>
      <c r="Q6" s="1">
        <f t="shared" si="0"/>
        <v>1023117.84</v>
      </c>
      <c r="R6" s="1"/>
    </row>
    <row r="7" spans="2:18" ht="14.25">
      <c r="B7" s="15" t="s">
        <v>90</v>
      </c>
      <c r="C7" s="19">
        <f ca="1">SUM(OFFSET(Q$4,3*ROWS(Q$4:Q7)-3,,3))</f>
        <v>2696994.1100000003</v>
      </c>
      <c r="D7" s="15"/>
      <c r="F7" s="15" t="s">
        <v>118</v>
      </c>
      <c r="G7" s="19">
        <f>SUM(C16:C19)</f>
        <v>16358662.249899998</v>
      </c>
      <c r="H7" s="15"/>
      <c r="L7" s="11">
        <v>39356</v>
      </c>
      <c r="M7" s="1">
        <v>1027677.7</v>
      </c>
      <c r="N7" s="1"/>
      <c r="O7" s="1">
        <v>2107888.29</v>
      </c>
      <c r="Q7" s="1">
        <f t="shared" si="0"/>
        <v>3135565.99</v>
      </c>
      <c r="R7" s="1"/>
    </row>
    <row r="8" spans="2:18" ht="14.25">
      <c r="B8" s="15" t="s">
        <v>91</v>
      </c>
      <c r="C8" s="19">
        <f ca="1">SUM(OFFSET(Q$4,3*ROWS(Q$4:Q8)-3,,3))</f>
        <v>1018379.33</v>
      </c>
      <c r="D8" s="15"/>
      <c r="F8" s="15" t="s">
        <v>119</v>
      </c>
      <c r="G8" s="19">
        <f>SUM(C20:C23)</f>
        <v>12642288.6299</v>
      </c>
      <c r="H8" s="15"/>
      <c r="L8" s="11">
        <v>39387</v>
      </c>
      <c r="M8" s="1">
        <v>1132854.66</v>
      </c>
      <c r="N8" s="1"/>
      <c r="O8" s="1">
        <v>0</v>
      </c>
      <c r="Q8" s="1">
        <f t="shared" si="0"/>
        <v>1132854.66</v>
      </c>
      <c r="R8" s="1"/>
    </row>
    <row r="9" spans="2:18" ht="14.25">
      <c r="B9" s="15" t="s">
        <v>92</v>
      </c>
      <c r="C9" s="19">
        <f ca="1">SUM(OFFSET(Q$4,3*ROWS(Q$4:Q9)-3,,3))</f>
        <v>3341183.34</v>
      </c>
      <c r="D9" s="15"/>
      <c r="F9" s="15" t="s">
        <v>120</v>
      </c>
      <c r="G9" s="19">
        <f>SUM(C24:C27)</f>
        <v>9161990.349973913</v>
      </c>
      <c r="H9" s="15"/>
      <c r="L9" s="11">
        <v>39417</v>
      </c>
      <c r="M9" s="1">
        <v>776579.54</v>
      </c>
      <c r="N9" s="1"/>
      <c r="O9" s="1">
        <v>0</v>
      </c>
      <c r="Q9" s="1">
        <f t="shared" si="0"/>
        <v>776579.54</v>
      </c>
      <c r="R9" s="1"/>
    </row>
    <row r="10" spans="2:18" ht="14.25">
      <c r="B10" s="15" t="s">
        <v>93</v>
      </c>
      <c r="C10" s="19">
        <f ca="1">SUM(OFFSET(Q$4,3*ROWS(Q$4:Q10)-3,,3))</f>
        <v>2423321.54</v>
      </c>
      <c r="D10" s="15"/>
      <c r="F10" s="15" t="s">
        <v>121</v>
      </c>
      <c r="G10" s="19">
        <f>SUM(C28:C31)</f>
        <v>12503121.94</v>
      </c>
      <c r="H10" s="15"/>
      <c r="L10" s="11">
        <v>39448</v>
      </c>
      <c r="M10" s="1">
        <v>920777.83</v>
      </c>
      <c r="N10" s="1"/>
      <c r="O10" s="1">
        <v>0</v>
      </c>
      <c r="Q10" s="1">
        <f t="shared" si="0"/>
        <v>920777.83</v>
      </c>
      <c r="R10" s="1"/>
    </row>
    <row r="11" spans="2:18" ht="14.25">
      <c r="B11" s="15" t="s">
        <v>94</v>
      </c>
      <c r="C11" s="19">
        <f ca="1">SUM(OFFSET(Q$4,3*ROWS(Q$4:Q11)-3,,3))</f>
        <v>7399756.54</v>
      </c>
      <c r="D11" s="15"/>
      <c r="F11" s="15" t="s">
        <v>122</v>
      </c>
      <c r="G11" s="19">
        <f>SUM(C32:C35)</f>
        <v>13879008.75</v>
      </c>
      <c r="H11" s="19"/>
      <c r="L11" s="11">
        <v>39479</v>
      </c>
      <c r="M11" s="1">
        <v>721996.46</v>
      </c>
      <c r="N11" s="1"/>
      <c r="O11" s="1">
        <v>0</v>
      </c>
      <c r="Q11" s="1">
        <f t="shared" si="0"/>
        <v>721996.46</v>
      </c>
      <c r="R11" s="1"/>
    </row>
    <row r="12" spans="2:18" ht="14.25">
      <c r="B12" s="15" t="s">
        <v>95</v>
      </c>
      <c r="C12" s="19">
        <f ca="1">SUM(OFFSET(Q$4,3*ROWS(Q$4:Q12)-3,,3))</f>
        <v>3876785.2800000003</v>
      </c>
      <c r="D12" s="15"/>
      <c r="F12" s="15" t="s">
        <v>123</v>
      </c>
      <c r="G12" s="15"/>
      <c r="H12" s="19">
        <f>SUM(D36:D39)</f>
        <v>13879008.749900002</v>
      </c>
      <c r="L12" s="11">
        <v>39508</v>
      </c>
      <c r="M12" s="1">
        <v>719515.47</v>
      </c>
      <c r="N12" s="1"/>
      <c r="O12" s="1">
        <v>0</v>
      </c>
      <c r="Q12" s="1">
        <f t="shared" si="0"/>
        <v>719515.47</v>
      </c>
      <c r="R12" s="1"/>
    </row>
    <row r="13" spans="2:18" ht="14.25">
      <c r="B13" s="15" t="s">
        <v>96</v>
      </c>
      <c r="C13" s="19">
        <f ca="1">SUM(OFFSET(Q$4,3*ROWS(Q$4:Q13)-3,,3))</f>
        <v>5174458.54</v>
      </c>
      <c r="D13" s="15"/>
      <c r="F13" s="15" t="s">
        <v>124</v>
      </c>
      <c r="G13" s="15"/>
      <c r="H13" s="19">
        <f>SUM(D40:D43)</f>
        <v>12732689.688347612</v>
      </c>
      <c r="L13" s="11">
        <v>39539</v>
      </c>
      <c r="M13" s="1">
        <v>851077.02</v>
      </c>
      <c r="N13" s="1"/>
      <c r="O13" s="1">
        <v>-2966341</v>
      </c>
      <c r="Q13" s="1">
        <f t="shared" si="0"/>
        <v>-2115263.98</v>
      </c>
      <c r="R13" s="1"/>
    </row>
    <row r="14" spans="2:18" ht="14.25">
      <c r="B14" s="15" t="s">
        <v>99</v>
      </c>
      <c r="C14" s="19">
        <f ca="1">SUM(OFFSET(Q$4,3*ROWS(Q$4:Q14)-3,,3))</f>
        <v>3413607.7199999997</v>
      </c>
      <c r="D14" s="15"/>
      <c r="F14" s="15" t="s">
        <v>125</v>
      </c>
      <c r="G14" s="15"/>
      <c r="H14" s="19">
        <f>SUM(D44:D47)</f>
        <v>11226846.062071392</v>
      </c>
      <c r="L14" s="11">
        <v>39569</v>
      </c>
      <c r="M14" s="1">
        <v>1713661.23</v>
      </c>
      <c r="N14" s="1"/>
      <c r="O14" s="1">
        <v>0</v>
      </c>
      <c r="Q14" s="1">
        <f t="shared" si="0"/>
        <v>1713661.23</v>
      </c>
      <c r="R14" s="1"/>
    </row>
    <row r="15" spans="2:18" ht="14.25">
      <c r="B15" s="15" t="s">
        <v>97</v>
      </c>
      <c r="C15" s="19">
        <f ca="1">SUM(OFFSET(Q$4,3*ROWS(Q$4:Q15)-3,,3))</f>
        <v>3935698.81</v>
      </c>
      <c r="D15" s="15"/>
      <c r="F15" s="15" t="s">
        <v>126</v>
      </c>
      <c r="G15" s="15"/>
      <c r="H15" s="19">
        <f>SUM(D48:D51)</f>
        <v>9880171.855582263</v>
      </c>
      <c r="L15" s="11">
        <v>39600</v>
      </c>
      <c r="M15" s="1">
        <v>1270305.27</v>
      </c>
      <c r="N15" s="1"/>
      <c r="O15" s="1">
        <v>1828291.59</v>
      </c>
      <c r="Q15" s="1">
        <f t="shared" si="0"/>
        <v>3098596.8600000003</v>
      </c>
      <c r="R15" s="1"/>
    </row>
    <row r="16" spans="2:18" ht="14.25">
      <c r="B16" s="15" t="s">
        <v>98</v>
      </c>
      <c r="C16" s="19">
        <f ca="1">SUM(OFFSET(Q$4,3*ROWS(Q$4:Q16)-3,,3))</f>
        <v>4668514.389900001</v>
      </c>
      <c r="D16" s="15"/>
      <c r="F16" s="15" t="s">
        <v>145</v>
      </c>
      <c r="G16" s="15"/>
      <c r="H16" s="19">
        <f>SUM(D52:D55)</f>
        <v>9963029.85167067</v>
      </c>
      <c r="L16" s="11">
        <v>39630</v>
      </c>
      <c r="M16" s="1">
        <v>993151.02</v>
      </c>
      <c r="N16" s="1"/>
      <c r="O16" s="1">
        <v>-1828291.59</v>
      </c>
      <c r="Q16" s="1">
        <f t="shared" si="0"/>
        <v>-835140.5700000001</v>
      </c>
      <c r="R16" s="1"/>
    </row>
    <row r="17" spans="2:18" ht="14.25">
      <c r="B17" s="15" t="s">
        <v>100</v>
      </c>
      <c r="C17" s="19">
        <f ca="1">SUM(OFFSET(Q$4,3*ROWS(Q$4:Q17)-3,,3))</f>
        <v>3771378.1900000004</v>
      </c>
      <c r="D17" s="15"/>
      <c r="L17" s="11">
        <v>39661</v>
      </c>
      <c r="M17" s="1">
        <v>833576.01</v>
      </c>
      <c r="N17" s="1"/>
      <c r="O17" s="1">
        <v>0</v>
      </c>
      <c r="Q17" s="1">
        <f t="shared" si="0"/>
        <v>833576.01</v>
      </c>
      <c r="R17" s="1"/>
    </row>
    <row r="18" spans="2:18" ht="14.25">
      <c r="B18" s="15" t="s">
        <v>101</v>
      </c>
      <c r="C18" s="19">
        <f ca="1">SUM(OFFSET(Q$4,3*ROWS(Q$4:Q18)-3,,3))</f>
        <v>4548380.88</v>
      </c>
      <c r="D18" s="15"/>
      <c r="L18" s="11">
        <v>39692</v>
      </c>
      <c r="M18" s="1">
        <v>1019943.89</v>
      </c>
      <c r="N18" s="1"/>
      <c r="O18" s="1">
        <v>0</v>
      </c>
      <c r="Q18" s="1">
        <f t="shared" si="0"/>
        <v>1019943.89</v>
      </c>
      <c r="R18" s="1"/>
    </row>
    <row r="19" spans="2:18" ht="14.25">
      <c r="B19" s="15" t="s">
        <v>102</v>
      </c>
      <c r="C19" s="19">
        <f ca="1">SUM(OFFSET(Q$4,3*ROWS(Q$4:Q19)-3,,3))</f>
        <v>3370388.79</v>
      </c>
      <c r="D19" s="15"/>
      <c r="L19" s="11">
        <v>39722</v>
      </c>
      <c r="M19" s="1">
        <v>1026326.56</v>
      </c>
      <c r="N19" s="1"/>
      <c r="O19" s="1">
        <v>0</v>
      </c>
      <c r="Q19" s="1">
        <f t="shared" si="0"/>
        <v>1026326.56</v>
      </c>
      <c r="R19" s="1"/>
    </row>
    <row r="20" spans="2:18" ht="14.25">
      <c r="B20" s="15" t="s">
        <v>103</v>
      </c>
      <c r="C20" s="19">
        <f ca="1">SUM(OFFSET(Q$4,3*ROWS(Q$4:Q20)-3,,3))</f>
        <v>3945028.9899999998</v>
      </c>
      <c r="D20" s="15"/>
      <c r="L20" s="11">
        <v>39753</v>
      </c>
      <c r="M20" s="1">
        <v>1146084.48</v>
      </c>
      <c r="N20" s="1"/>
      <c r="O20" s="1">
        <v>0</v>
      </c>
      <c r="Q20" s="1">
        <f t="shared" si="0"/>
        <v>1146084.48</v>
      </c>
      <c r="R20" s="1"/>
    </row>
    <row r="21" spans="2:18" ht="14.25">
      <c r="B21" s="15" t="s">
        <v>104</v>
      </c>
      <c r="C21" s="19">
        <f ca="1">SUM(OFFSET(Q$4,3*ROWS(Q$4:Q21)-3,,3))</f>
        <v>2542602.0200000005</v>
      </c>
      <c r="D21" s="15"/>
      <c r="L21" s="11">
        <v>39783</v>
      </c>
      <c r="M21" s="1">
        <v>1168772.3</v>
      </c>
      <c r="N21" s="1"/>
      <c r="O21" s="1">
        <v>0</v>
      </c>
      <c r="Q21" s="1">
        <f t="shared" si="0"/>
        <v>1168772.3</v>
      </c>
      <c r="R21" s="1"/>
    </row>
    <row r="22" spans="2:18" ht="14.25">
      <c r="B22" s="15" t="s">
        <v>105</v>
      </c>
      <c r="C22" s="19">
        <f ca="1">SUM(OFFSET(Q$4,3*ROWS(Q$4:Q22)-3,,3))</f>
        <v>2435490.18</v>
      </c>
      <c r="D22" s="15"/>
      <c r="L22" s="11">
        <v>39814</v>
      </c>
      <c r="M22" s="1">
        <v>1111901.37</v>
      </c>
      <c r="N22" s="1"/>
      <c r="O22" s="1">
        <v>0</v>
      </c>
      <c r="Q22" s="1">
        <f t="shared" si="0"/>
        <v>1111901.37</v>
      </c>
      <c r="R22" s="1"/>
    </row>
    <row r="23" spans="2:18" ht="14.25">
      <c r="B23" s="15" t="s">
        <v>106</v>
      </c>
      <c r="C23" s="19">
        <f ca="1">SUM(OFFSET(Q$4,3*ROWS(Q$4:Q23)-3,,3))</f>
        <v>3719167.4398999996</v>
      </c>
      <c r="D23" s="15"/>
      <c r="L23" s="11">
        <v>39845</v>
      </c>
      <c r="M23" s="1">
        <v>440289.3</v>
      </c>
      <c r="N23" s="1"/>
      <c r="O23" s="1">
        <v>0</v>
      </c>
      <c r="Q23" s="1">
        <f t="shared" si="0"/>
        <v>440289.3</v>
      </c>
      <c r="R23" s="1"/>
    </row>
    <row r="24" spans="2:18" ht="14.25">
      <c r="B24" s="15" t="s">
        <v>107</v>
      </c>
      <c r="C24" s="19">
        <f ca="1">SUM(OFFSET(Q$4,3*ROWS(Q$4:Q24)-3,,3))</f>
        <v>2908661.29</v>
      </c>
      <c r="D24" s="15"/>
      <c r="L24" s="11">
        <v>39873</v>
      </c>
      <c r="M24" s="1">
        <v>871130.87</v>
      </c>
      <c r="N24" s="1"/>
      <c r="O24" s="1">
        <v>0</v>
      </c>
      <c r="Q24" s="1">
        <f t="shared" si="0"/>
        <v>871130.87</v>
      </c>
      <c r="R24" s="1"/>
    </row>
    <row r="25" spans="2:18" ht="14.25">
      <c r="B25" s="15" t="s">
        <v>108</v>
      </c>
      <c r="C25" s="19">
        <f ca="1">SUM(OFFSET(Q$4,3*ROWS(Q$4:Q25)-3,,3))</f>
        <v>3835900.38</v>
      </c>
      <c r="D25" s="15"/>
      <c r="L25" s="11">
        <v>39904</v>
      </c>
      <c r="M25" s="1">
        <v>1183718.37</v>
      </c>
      <c r="N25" s="1"/>
      <c r="O25" s="1">
        <v>0</v>
      </c>
      <c r="Q25" s="1">
        <f t="shared" si="0"/>
        <v>1183718.37</v>
      </c>
      <c r="R25" s="1"/>
    </row>
    <row r="26" spans="2:18" ht="14.25">
      <c r="B26" s="15" t="s">
        <v>109</v>
      </c>
      <c r="C26" s="19">
        <f ca="1">SUM(OFFSET(Q$4,3*ROWS(Q$4:Q26)-3,,3))</f>
        <v>2151467.0999999996</v>
      </c>
      <c r="D26" s="15"/>
      <c r="L26" s="11">
        <v>39934</v>
      </c>
      <c r="M26" s="1">
        <v>1032190.87</v>
      </c>
      <c r="N26" s="1"/>
      <c r="O26" s="1">
        <v>0</v>
      </c>
      <c r="Q26" s="1">
        <f t="shared" si="0"/>
        <v>1032190.87</v>
      </c>
      <c r="R26" s="1"/>
    </row>
    <row r="27" spans="2:18" ht="14.25">
      <c r="B27" s="15" t="s">
        <v>110</v>
      </c>
      <c r="C27" s="19">
        <f ca="1">SUM(OFFSET(Q$4,3*ROWS(Q$4:Q27)-3,,3))</f>
        <v>265961.57997391466</v>
      </c>
      <c r="D27" s="15"/>
      <c r="L27" s="11">
        <v>39965</v>
      </c>
      <c r="M27" s="1">
        <v>838847.3</v>
      </c>
      <c r="N27" s="1"/>
      <c r="O27" s="1">
        <v>4345000</v>
      </c>
      <c r="Q27" s="1">
        <f t="shared" si="0"/>
        <v>5183847.3</v>
      </c>
      <c r="R27" s="1"/>
    </row>
    <row r="28" spans="2:18" ht="14.25">
      <c r="B28" s="15" t="s">
        <v>111</v>
      </c>
      <c r="C28" s="19">
        <f ca="1">SUM(OFFSET(Q$4,3*ROWS(Q$4:Q28)-3,,3))</f>
        <v>2498094.3200000003</v>
      </c>
      <c r="D28" s="15"/>
      <c r="L28" s="11">
        <v>39995</v>
      </c>
      <c r="M28" s="1">
        <v>1088350.18</v>
      </c>
      <c r="N28" s="1"/>
      <c r="O28" s="1">
        <v>0</v>
      </c>
      <c r="Q28" s="1">
        <f t="shared" si="0"/>
        <v>1088350.18</v>
      </c>
      <c r="R28" s="1"/>
    </row>
    <row r="29" spans="2:18" ht="14.25">
      <c r="B29" s="15" t="s">
        <v>112</v>
      </c>
      <c r="C29" s="19">
        <f ca="1">SUM(OFFSET(Q$4,3*ROWS(Q$4:Q29)-3,,3))</f>
        <v>3661305.7800000003</v>
      </c>
      <c r="D29" s="20"/>
      <c r="L29" s="11">
        <v>40026</v>
      </c>
      <c r="M29" s="1">
        <v>1207078.1</v>
      </c>
      <c r="N29" s="1"/>
      <c r="O29" s="1">
        <v>0</v>
      </c>
      <c r="Q29" s="1">
        <f t="shared" si="0"/>
        <v>1207078.1</v>
      </c>
      <c r="R29" s="1"/>
    </row>
    <row r="30" spans="2:18" ht="14.25">
      <c r="B30" s="15" t="s">
        <v>113</v>
      </c>
      <c r="C30" s="19">
        <f ca="1">SUM(OFFSET(Q$4,3*ROWS(Q$4:Q30)-3,,3))</f>
        <v>2983471.76</v>
      </c>
      <c r="D30" s="15"/>
      <c r="L30" s="11">
        <v>40057</v>
      </c>
      <c r="M30" s="1">
        <v>1581357</v>
      </c>
      <c r="N30" s="1"/>
      <c r="O30" s="1">
        <v>0</v>
      </c>
      <c r="Q30" s="1">
        <f t="shared" si="0"/>
        <v>1581357</v>
      </c>
      <c r="R30" s="1"/>
    </row>
    <row r="31" spans="2:18" ht="14.25">
      <c r="B31" s="15" t="s">
        <v>114</v>
      </c>
      <c r="C31" s="19">
        <f ca="1">SUM(OFFSET(Q$4,3*ROWS(Q$4:Q31)-3,,3))</f>
        <v>3360250.0799999996</v>
      </c>
      <c r="D31" s="15"/>
      <c r="L31" s="11">
        <v>40087</v>
      </c>
      <c r="M31" s="1">
        <v>1593780.23</v>
      </c>
      <c r="N31" s="1"/>
      <c r="O31" s="1">
        <v>0</v>
      </c>
      <c r="Q31" s="1">
        <f t="shared" si="0"/>
        <v>1593780.23</v>
      </c>
      <c r="R31" s="1"/>
    </row>
    <row r="32" spans="2:18" ht="14.25">
      <c r="B32" s="15" t="s">
        <v>65</v>
      </c>
      <c r="C32" s="19">
        <f ca="1">SUM(OFFSET(Q$4,3*ROWS(Q$4:Q32)-3,,3))</f>
        <v>3549431.95</v>
      </c>
      <c r="D32" s="19"/>
      <c r="L32" s="11">
        <v>40118</v>
      </c>
      <c r="M32" s="1">
        <v>2318440.06</v>
      </c>
      <c r="N32" s="1"/>
      <c r="O32" s="1">
        <v>0</v>
      </c>
      <c r="Q32" s="1">
        <f t="shared" si="0"/>
        <v>2318440.06</v>
      </c>
      <c r="R32" s="1"/>
    </row>
    <row r="33" spans="2:18" ht="14.25">
      <c r="B33" s="15" t="s">
        <v>66</v>
      </c>
      <c r="C33" s="19">
        <f ca="1">SUM(OFFSET(Q$4,3*ROWS(Q$4:Q33)-3,,3))</f>
        <v>4237782.73</v>
      </c>
      <c r="D33" s="19"/>
      <c r="L33" s="11">
        <v>40148</v>
      </c>
      <c r="M33" s="1">
        <v>1262238.25</v>
      </c>
      <c r="N33" s="1"/>
      <c r="O33" s="1">
        <v>0</v>
      </c>
      <c r="Q33" s="1">
        <f t="shared" si="0"/>
        <v>1262238.25</v>
      </c>
      <c r="R33" s="1"/>
    </row>
    <row r="34" spans="2:18" ht="14.25">
      <c r="B34" s="15" t="s">
        <v>67</v>
      </c>
      <c r="C34" s="19">
        <f ca="1">SUM(OFFSET(Q$4,3*ROWS(Q$4:Q34)-3,,3))</f>
        <v>2888964.1799999997</v>
      </c>
      <c r="D34" s="19"/>
      <c r="L34" s="11">
        <v>40179</v>
      </c>
      <c r="M34" s="1">
        <v>829437.36</v>
      </c>
      <c r="N34" s="1"/>
      <c r="O34" s="1">
        <v>0</v>
      </c>
      <c r="Q34" s="1">
        <f t="shared" si="0"/>
        <v>829437.36</v>
      </c>
      <c r="R34" s="1"/>
    </row>
    <row r="35" spans="2:18" ht="14.25">
      <c r="B35" s="15" t="s">
        <v>68</v>
      </c>
      <c r="C35" s="19">
        <f ca="1">SUM(OFFSET(Q$4,3*ROWS(Q$4:Q35)-3,,3))</f>
        <v>3202829.8899999997</v>
      </c>
      <c r="D35" s="19"/>
      <c r="L35" s="11">
        <v>40210</v>
      </c>
      <c r="M35" s="1">
        <v>954699.04</v>
      </c>
      <c r="N35" s="1"/>
      <c r="O35" s="1">
        <v>0</v>
      </c>
      <c r="Q35" s="1">
        <f t="shared" si="0"/>
        <v>954699.04</v>
      </c>
      <c r="R35" s="1"/>
    </row>
    <row r="36" spans="2:18" ht="14.25">
      <c r="B36" s="15" t="s">
        <v>69</v>
      </c>
      <c r="C36" s="15"/>
      <c r="D36" s="19">
        <f ca="1">SUM(OFFSET(R$4,3*ROWS(R$4:R36)-3,,3))</f>
        <v>3236265.5204186626</v>
      </c>
      <c r="L36" s="11">
        <v>40238</v>
      </c>
      <c r="M36" s="1">
        <v>1629471.32</v>
      </c>
      <c r="N36" s="1"/>
      <c r="O36" s="1">
        <v>0</v>
      </c>
      <c r="Q36" s="1">
        <f t="shared" si="0"/>
        <v>1629471.32</v>
      </c>
      <c r="R36" s="1"/>
    </row>
    <row r="37" spans="2:18" ht="14.25">
      <c r="B37" s="15" t="s">
        <v>70</v>
      </c>
      <c r="C37" s="15"/>
      <c r="D37" s="19">
        <f ca="1">SUM(OFFSET(R$4,3*ROWS(R$4:R37)-3,,3))</f>
        <v>4134847.5512190033</v>
      </c>
      <c r="L37" s="11">
        <v>40269</v>
      </c>
      <c r="M37" s="1">
        <v>1467086.85</v>
      </c>
      <c r="N37" s="1"/>
      <c r="O37" s="1">
        <v>0</v>
      </c>
      <c r="Q37" s="1">
        <f t="shared" si="0"/>
        <v>1467086.85</v>
      </c>
      <c r="R37" s="1"/>
    </row>
    <row r="38" spans="2:18" ht="14.25">
      <c r="B38" s="15" t="s">
        <v>71</v>
      </c>
      <c r="C38" s="15"/>
      <c r="D38" s="19">
        <f ca="1">SUM(OFFSET(R$4,3*ROWS(R$4:R38)-3,,3))</f>
        <v>3083088.587142574</v>
      </c>
      <c r="L38" s="11">
        <v>40299</v>
      </c>
      <c r="M38" s="1">
        <v>1470609.92</v>
      </c>
      <c r="N38" s="1"/>
      <c r="O38" s="1">
        <v>0</v>
      </c>
      <c r="Q38" s="1">
        <f t="shared" si="0"/>
        <v>1470609.92</v>
      </c>
      <c r="R38" s="1"/>
    </row>
    <row r="39" spans="2:18" ht="14.25">
      <c r="B39" s="15" t="s">
        <v>72</v>
      </c>
      <c r="C39" s="15"/>
      <c r="D39" s="19">
        <f ca="1">SUM(OFFSET(R$4,3*ROWS(R$4:R39)-3,,3))</f>
        <v>3424807.0911197634</v>
      </c>
      <c r="L39" s="11">
        <v>40330</v>
      </c>
      <c r="M39" s="1">
        <v>1343002.04</v>
      </c>
      <c r="N39" s="1"/>
      <c r="O39" s="1">
        <v>-345000</v>
      </c>
      <c r="Q39" s="1">
        <f t="shared" si="0"/>
        <v>998002.04</v>
      </c>
      <c r="R39" s="1"/>
    </row>
    <row r="40" spans="2:18" ht="14.25">
      <c r="B40" s="15" t="s">
        <v>73</v>
      </c>
      <c r="C40" s="15"/>
      <c r="D40" s="19">
        <f ca="1">SUM(OFFSET(R$4,3*ROWS(R$4:R40)-3,,3))</f>
        <v>3088331.410343795</v>
      </c>
      <c r="L40" s="11">
        <v>40360</v>
      </c>
      <c r="M40" s="1">
        <v>1070740.8799</v>
      </c>
      <c r="N40" s="1"/>
      <c r="O40" s="1">
        <v>0</v>
      </c>
      <c r="Q40" s="1">
        <f t="shared" si="0"/>
        <v>1070740.8799</v>
      </c>
      <c r="R40" s="1"/>
    </row>
    <row r="41" spans="2:18" ht="14.25">
      <c r="B41" s="15" t="s">
        <v>74</v>
      </c>
      <c r="C41" s="15"/>
      <c r="D41" s="19">
        <f ca="1">SUM(OFFSET(R$4,3*ROWS(R$4:R41)-3,,3))</f>
        <v>3893839.4498835057</v>
      </c>
      <c r="L41" s="11">
        <v>40391</v>
      </c>
      <c r="M41" s="1">
        <v>1476152.06</v>
      </c>
      <c r="N41" s="1"/>
      <c r="O41" s="1">
        <v>0</v>
      </c>
      <c r="Q41" s="1">
        <f t="shared" si="0"/>
        <v>1476152.06</v>
      </c>
      <c r="R41" s="1"/>
    </row>
    <row r="42" spans="2:18" ht="14.25">
      <c r="B42" s="15" t="s">
        <v>75</v>
      </c>
      <c r="C42" s="15"/>
      <c r="D42" s="19">
        <f ca="1">SUM(OFFSET(R$4,3*ROWS(R$4:R42)-3,,3))</f>
        <v>2710565.6838352885</v>
      </c>
      <c r="L42" s="11">
        <v>40422</v>
      </c>
      <c r="M42" s="1">
        <v>2121621.45</v>
      </c>
      <c r="N42" s="1"/>
      <c r="O42" s="1">
        <v>0</v>
      </c>
      <c r="Q42" s="1">
        <f t="shared" si="0"/>
        <v>2121621.45</v>
      </c>
      <c r="R42" s="1"/>
    </row>
    <row r="43" spans="2:18" ht="14.25">
      <c r="B43" s="15" t="s">
        <v>76</v>
      </c>
      <c r="C43" s="15"/>
      <c r="D43" s="19">
        <f ca="1">SUM(OFFSET(R$4,3*ROWS(R$4:R43)-3,,3))</f>
        <v>3039953.144285023</v>
      </c>
      <c r="L43" s="11">
        <v>40452</v>
      </c>
      <c r="M43" s="1">
        <v>428390.15</v>
      </c>
      <c r="N43" s="1"/>
      <c r="O43" s="1">
        <v>0</v>
      </c>
      <c r="Q43" s="1">
        <f t="shared" si="0"/>
        <v>428390.15</v>
      </c>
      <c r="R43" s="1"/>
    </row>
    <row r="44" spans="2:18" ht="14.25">
      <c r="B44" s="15" t="s">
        <v>77</v>
      </c>
      <c r="C44" s="15"/>
      <c r="D44" s="19">
        <f ca="1">SUM(OFFSET(R$4,3*ROWS(R$4:R44)-3,,3))</f>
        <v>2650489.027576697</v>
      </c>
      <c r="L44" s="11">
        <v>40483</v>
      </c>
      <c r="M44" s="1">
        <v>1667679.51</v>
      </c>
      <c r="N44" s="1"/>
      <c r="O44" s="1">
        <v>0</v>
      </c>
      <c r="Q44" s="1">
        <f t="shared" si="0"/>
        <v>1667679.51</v>
      </c>
      <c r="R44" s="1"/>
    </row>
    <row r="45" spans="2:18" ht="14.25">
      <c r="B45" s="15" t="s">
        <v>78</v>
      </c>
      <c r="C45" s="15"/>
      <c r="D45" s="19">
        <f ca="1">SUM(OFFSET(R$4,3*ROWS(R$4:R45)-3,,3))</f>
        <v>3497202.966906879</v>
      </c>
      <c r="L45" s="11">
        <v>40513</v>
      </c>
      <c r="M45" s="1">
        <v>1675308.53</v>
      </c>
      <c r="N45" s="1"/>
      <c r="O45" s="1">
        <v>0</v>
      </c>
      <c r="Q45" s="1">
        <f t="shared" si="0"/>
        <v>1675308.53</v>
      </c>
      <c r="R45" s="1"/>
    </row>
    <row r="46" spans="2:18" ht="14.25">
      <c r="B46" s="15" t="s">
        <v>79</v>
      </c>
      <c r="C46" s="15"/>
      <c r="D46" s="19">
        <f ca="1">SUM(OFFSET(R$4,3*ROWS(R$4:R46)-3,,3))</f>
        <v>2372153.6916923923</v>
      </c>
      <c r="L46" s="11">
        <v>40544</v>
      </c>
      <c r="M46" s="1">
        <v>1336456.12</v>
      </c>
      <c r="N46" s="1"/>
      <c r="O46" s="1">
        <v>0</v>
      </c>
      <c r="Q46" s="1">
        <f t="shared" si="0"/>
        <v>1336456.12</v>
      </c>
      <c r="R46" s="1"/>
    </row>
    <row r="47" spans="2:18" ht="14.25">
      <c r="B47" s="15" t="s">
        <v>80</v>
      </c>
      <c r="C47" s="15"/>
      <c r="D47" s="19">
        <f ca="1">SUM(OFFSET(R$4,3*ROWS(R$4:R47)-3,,3))</f>
        <v>2707000.3758954243</v>
      </c>
      <c r="L47" s="11">
        <v>40575</v>
      </c>
      <c r="M47" s="1">
        <v>1165570.51</v>
      </c>
      <c r="N47" s="1"/>
      <c r="O47" s="1">
        <v>0</v>
      </c>
      <c r="Q47" s="1">
        <f t="shared" si="0"/>
        <v>1165570.51</v>
      </c>
      <c r="R47" s="1"/>
    </row>
    <row r="48" spans="2:18" ht="14.25">
      <c r="B48" s="15" t="s">
        <v>81</v>
      </c>
      <c r="C48" s="15"/>
      <c r="D48" s="19">
        <f ca="1">SUM(OFFSET(R$4,3*ROWS(R$4:R48)-3,,3))</f>
        <v>2340995.4033745266</v>
      </c>
      <c r="L48" s="11">
        <v>40603</v>
      </c>
      <c r="M48" s="1">
        <v>2046354.25</v>
      </c>
      <c r="N48" s="1"/>
      <c r="O48" s="1">
        <v>0</v>
      </c>
      <c r="Q48" s="1">
        <f t="shared" si="0"/>
        <v>2046354.25</v>
      </c>
      <c r="R48" s="1"/>
    </row>
    <row r="49" spans="2:18" ht="14.25">
      <c r="B49" s="15" t="s">
        <v>82</v>
      </c>
      <c r="C49" s="15"/>
      <c r="D49" s="19">
        <f ca="1">SUM(OFFSET(R$4,3*ROWS(R$4:R49)-3,,3))</f>
        <v>3169466.5860060323</v>
      </c>
      <c r="L49" s="11">
        <v>40634</v>
      </c>
      <c r="M49" s="1">
        <v>1049598.28</v>
      </c>
      <c r="N49" s="1"/>
      <c r="O49" s="1">
        <v>0</v>
      </c>
      <c r="Q49" s="1">
        <f t="shared" si="0"/>
        <v>1049598.28</v>
      </c>
      <c r="R49" s="1"/>
    </row>
    <row r="50" spans="2:18" ht="14.25">
      <c r="B50" s="15" t="s">
        <v>83</v>
      </c>
      <c r="C50" s="15"/>
      <c r="D50" s="19">
        <f ca="1">SUM(OFFSET(R$4,3*ROWS(R$4:R50)-3,,3))</f>
        <v>2018640.0501180715</v>
      </c>
      <c r="L50" s="11">
        <v>40664</v>
      </c>
      <c r="M50" s="1">
        <v>1183984.61</v>
      </c>
      <c r="N50" s="1"/>
      <c r="O50" s="1">
        <v>0</v>
      </c>
      <c r="Q50" s="1">
        <f t="shared" si="0"/>
        <v>1183984.61</v>
      </c>
      <c r="R50" s="1"/>
    </row>
    <row r="51" spans="2:18" ht="14.25">
      <c r="B51" s="15" t="s">
        <v>84</v>
      </c>
      <c r="C51" s="15"/>
      <c r="D51" s="19">
        <f ca="1">SUM(OFFSET(R$4,3*ROWS(R$4:R51)-3,,3))</f>
        <v>2351069.8160836315</v>
      </c>
      <c r="L51" s="11">
        <v>40695</v>
      </c>
      <c r="M51" s="1">
        <v>1006766.9</v>
      </c>
      <c r="N51" s="1"/>
      <c r="O51" s="1">
        <v>130039</v>
      </c>
      <c r="Q51" s="1">
        <f t="shared" si="0"/>
        <v>1136805.9</v>
      </c>
      <c r="R51" s="1"/>
    </row>
    <row r="52" spans="2:18" ht="14.25">
      <c r="B52" s="15" t="s">
        <v>141</v>
      </c>
      <c r="C52" s="15"/>
      <c r="D52" s="19">
        <f ca="1">SUM(OFFSET(R$4,3*ROWS(R$4:R52)-3,,3))</f>
        <v>2349678.9652796104</v>
      </c>
      <c r="L52" s="11">
        <v>40725</v>
      </c>
      <c r="M52" s="1">
        <v>1442746.59</v>
      </c>
      <c r="N52" s="1"/>
      <c r="O52" s="1">
        <v>0</v>
      </c>
      <c r="Q52" s="1">
        <f t="shared" si="0"/>
        <v>1442746.59</v>
      </c>
      <c r="R52" s="1"/>
    </row>
    <row r="53" spans="2:18" ht="14.25">
      <c r="B53" s="15" t="s">
        <v>142</v>
      </c>
      <c r="C53" s="15"/>
      <c r="D53" s="19">
        <f ca="1">SUM(OFFSET(R$4,3*ROWS(R$4:R53)-3,,3))</f>
        <v>3186226.616903648</v>
      </c>
      <c r="L53" s="11">
        <v>40756</v>
      </c>
      <c r="M53" s="1">
        <v>1230946.38</v>
      </c>
      <c r="N53" s="1"/>
      <c r="O53" s="1">
        <v>0</v>
      </c>
      <c r="Q53" s="1">
        <f t="shared" si="0"/>
        <v>1230946.38</v>
      </c>
      <c r="R53" s="1"/>
    </row>
    <row r="54" spans="2:18" ht="14.25">
      <c r="B54" s="15" t="s">
        <v>143</v>
      </c>
      <c r="C54" s="15"/>
      <c r="D54" s="19">
        <f ca="1">SUM(OFFSET(R$4,3*ROWS(R$4:R54)-3,,3))</f>
        <v>2046812.2403718887</v>
      </c>
      <c r="L54" s="11">
        <v>40787</v>
      </c>
      <c r="M54" s="1">
        <v>1271336.02</v>
      </c>
      <c r="N54" s="1"/>
      <c r="O54" s="1">
        <v>0</v>
      </c>
      <c r="Q54" s="1">
        <f t="shared" si="0"/>
        <v>1271336.02</v>
      </c>
      <c r="R54" s="1"/>
    </row>
    <row r="55" spans="2:18" ht="14.25">
      <c r="B55" s="15" t="s">
        <v>144</v>
      </c>
      <c r="C55" s="15"/>
      <c r="D55" s="19">
        <f ca="1">SUM(OFFSET(R$4,3*ROWS(R$4:R55)-3,,3))</f>
        <v>2380312.029115522</v>
      </c>
      <c r="L55" s="11">
        <v>40817</v>
      </c>
      <c r="M55" s="1">
        <v>1074593.85</v>
      </c>
      <c r="N55" s="1"/>
      <c r="O55" s="1">
        <v>0</v>
      </c>
      <c r="Q55" s="1">
        <f t="shared" si="0"/>
        <v>1074593.85</v>
      </c>
      <c r="R55" s="1"/>
    </row>
    <row r="56" spans="12:18" ht="14.25">
      <c r="L56" s="11">
        <v>40848</v>
      </c>
      <c r="M56" s="1">
        <v>437004.34</v>
      </c>
      <c r="N56" s="1"/>
      <c r="O56" s="1">
        <v>0</v>
      </c>
      <c r="Q56" s="1">
        <f t="shared" si="0"/>
        <v>437004.34</v>
      </c>
      <c r="R56" s="1"/>
    </row>
    <row r="57" spans="12:18" ht="14.25">
      <c r="L57" s="11">
        <v>40878</v>
      </c>
      <c r="M57" s="1">
        <v>1030339.66</v>
      </c>
      <c r="N57" s="1"/>
      <c r="O57" s="1">
        <v>664.17</v>
      </c>
      <c r="Q57" s="1">
        <f t="shared" si="0"/>
        <v>1031003.8300000001</v>
      </c>
      <c r="R57" s="1"/>
    </row>
    <row r="58" spans="12:18" ht="14.25">
      <c r="L58" s="11">
        <v>40909</v>
      </c>
      <c r="M58" s="1">
        <v>334457.31</v>
      </c>
      <c r="N58" s="1"/>
      <c r="O58" s="1">
        <v>0</v>
      </c>
      <c r="Q58" s="1">
        <f t="shared" si="0"/>
        <v>334457.31</v>
      </c>
      <c r="R58" s="1"/>
    </row>
    <row r="59" spans="12:18" ht="14.25">
      <c r="L59" s="11">
        <v>40940</v>
      </c>
      <c r="M59" s="1">
        <v>1180091.46</v>
      </c>
      <c r="N59" s="1"/>
      <c r="O59" s="1">
        <v>0</v>
      </c>
      <c r="Q59" s="1">
        <f t="shared" si="0"/>
        <v>1180091.46</v>
      </c>
      <c r="R59" s="1"/>
    </row>
    <row r="60" spans="12:18" ht="14.25">
      <c r="L60" s="11">
        <v>40969</v>
      </c>
      <c r="M60" s="1">
        <v>920941.41</v>
      </c>
      <c r="N60" s="1"/>
      <c r="O60" s="1">
        <v>0</v>
      </c>
      <c r="Q60" s="1">
        <f t="shared" si="0"/>
        <v>920941.41</v>
      </c>
      <c r="R60" s="1"/>
    </row>
    <row r="61" spans="12:18" ht="14.25">
      <c r="L61" s="11">
        <v>41000</v>
      </c>
      <c r="M61" s="1">
        <v>580729.12</v>
      </c>
      <c r="N61" s="1"/>
      <c r="O61" s="1">
        <v>-664.17</v>
      </c>
      <c r="Q61" s="1">
        <f t="shared" si="0"/>
        <v>580064.95</v>
      </c>
      <c r="R61" s="1"/>
    </row>
    <row r="62" spans="12:18" ht="14.25">
      <c r="L62" s="11">
        <v>41030</v>
      </c>
      <c r="M62" s="1">
        <v>1062173.27</v>
      </c>
      <c r="N62" s="1"/>
      <c r="O62" s="1">
        <v>0</v>
      </c>
      <c r="Q62" s="1">
        <f t="shared" si="0"/>
        <v>1062173.27</v>
      </c>
      <c r="R62" s="1"/>
    </row>
    <row r="63" spans="12:18" ht="14.25">
      <c r="L63" s="11">
        <v>41061</v>
      </c>
      <c r="M63" s="1">
        <v>966954.3999</v>
      </c>
      <c r="N63" s="1"/>
      <c r="O63" s="1">
        <v>1109974.82</v>
      </c>
      <c r="Q63" s="1">
        <f t="shared" si="0"/>
        <v>2076929.2199</v>
      </c>
      <c r="R63" s="1"/>
    </row>
    <row r="64" spans="12:18" ht="14.25">
      <c r="L64" s="11">
        <v>41091</v>
      </c>
      <c r="M64" s="1">
        <v>1090246.95</v>
      </c>
      <c r="N64" s="1"/>
      <c r="O64" s="1">
        <v>0</v>
      </c>
      <c r="Q64" s="1">
        <f t="shared" si="0"/>
        <v>1090246.95</v>
      </c>
      <c r="R64" s="1"/>
    </row>
    <row r="65" spans="12:18" ht="14.25">
      <c r="L65" s="11">
        <v>41122</v>
      </c>
      <c r="M65" s="1">
        <v>990312.48</v>
      </c>
      <c r="N65" s="1"/>
      <c r="O65" s="1">
        <v>0</v>
      </c>
      <c r="Q65" s="1">
        <f t="shared" si="0"/>
        <v>990312.48</v>
      </c>
      <c r="R65" s="1"/>
    </row>
    <row r="66" spans="12:18" ht="14.25">
      <c r="L66" s="11">
        <v>41153</v>
      </c>
      <c r="M66" s="1">
        <v>828101.86</v>
      </c>
      <c r="N66" s="1"/>
      <c r="O66" s="1">
        <v>0</v>
      </c>
      <c r="Q66" s="1">
        <f t="shared" si="0"/>
        <v>828101.86</v>
      </c>
      <c r="R66" s="1"/>
    </row>
    <row r="67" spans="12:18" ht="14.25">
      <c r="L67" s="11">
        <v>41183</v>
      </c>
      <c r="M67" s="1">
        <v>1416566.43</v>
      </c>
      <c r="N67" s="1"/>
      <c r="O67" s="1">
        <v>0</v>
      </c>
      <c r="Q67" s="1">
        <f t="shared" si="0"/>
        <v>1416566.43</v>
      </c>
      <c r="R67" s="1"/>
    </row>
    <row r="68" spans="12:18" ht="14.25">
      <c r="L68" s="11">
        <v>41214</v>
      </c>
      <c r="M68" s="1">
        <v>1306588</v>
      </c>
      <c r="N68" s="1"/>
      <c r="O68" s="1">
        <v>0</v>
      </c>
      <c r="Q68" s="1">
        <f t="shared" si="0"/>
        <v>1306588</v>
      </c>
      <c r="R68" s="1"/>
    </row>
    <row r="69" spans="12:18" ht="14.25">
      <c r="L69" s="11">
        <v>41244</v>
      </c>
      <c r="M69" s="1">
        <v>1112745.95</v>
      </c>
      <c r="N69" s="1"/>
      <c r="O69" s="1">
        <v>0</v>
      </c>
      <c r="Q69" s="1">
        <f aca="true" t="shared" si="1" ref="Q69:Q101">M69+O69</f>
        <v>1112745.95</v>
      </c>
      <c r="R69" s="1"/>
    </row>
    <row r="70" spans="12:18" ht="14.25">
      <c r="L70" s="11">
        <v>41275</v>
      </c>
      <c r="M70" s="1">
        <v>671638.01</v>
      </c>
      <c r="N70" s="1"/>
      <c r="O70" s="1">
        <v>0</v>
      </c>
      <c r="Q70" s="1">
        <f t="shared" si="1"/>
        <v>671638.01</v>
      </c>
      <c r="R70" s="1"/>
    </row>
    <row r="71" spans="12:18" ht="14.25">
      <c r="L71" s="11">
        <v>41306</v>
      </c>
      <c r="M71" s="1">
        <v>692010.64</v>
      </c>
      <c r="N71" s="1"/>
      <c r="O71" s="1">
        <v>0</v>
      </c>
      <c r="Q71" s="1">
        <f t="shared" si="1"/>
        <v>692010.64</v>
      </c>
      <c r="R71" s="1"/>
    </row>
    <row r="72" spans="12:18" ht="14.25">
      <c r="L72" s="11">
        <v>41334</v>
      </c>
      <c r="M72" s="1">
        <v>787818.45</v>
      </c>
      <c r="N72" s="1"/>
      <c r="O72" s="1">
        <v>0</v>
      </c>
      <c r="Q72" s="1">
        <f t="shared" si="1"/>
        <v>787818.45</v>
      </c>
      <c r="R72" s="1"/>
    </row>
    <row r="73" spans="12:18" ht="14.25">
      <c r="L73" s="11">
        <v>41365</v>
      </c>
      <c r="M73" s="1">
        <v>1422951.76</v>
      </c>
      <c r="N73" s="1"/>
      <c r="O73" s="1">
        <v>0</v>
      </c>
      <c r="Q73" s="1">
        <f t="shared" si="1"/>
        <v>1422951.76</v>
      </c>
      <c r="R73" s="1"/>
    </row>
    <row r="74" spans="12:18" ht="14.25">
      <c r="L74" s="21">
        <v>41395</v>
      </c>
      <c r="M74" s="1">
        <v>1982282.05</v>
      </c>
      <c r="N74" s="1"/>
      <c r="O74" s="1">
        <v>0</v>
      </c>
      <c r="Q74" s="1">
        <f t="shared" si="1"/>
        <v>1982282.05</v>
      </c>
      <c r="R74" s="1"/>
    </row>
    <row r="75" spans="12:18" ht="14.25">
      <c r="L75" s="21">
        <v>41426</v>
      </c>
      <c r="M75" s="1">
        <v>1037679.3703</v>
      </c>
      <c r="N75" s="1"/>
      <c r="O75" s="1">
        <v>-4176951.6003260855</v>
      </c>
      <c r="Q75" s="1">
        <f t="shared" si="1"/>
        <v>-3139272.2300260854</v>
      </c>
      <c r="R75" s="1"/>
    </row>
    <row r="76" spans="11:18" ht="14.25">
      <c r="K76" s="6"/>
      <c r="L76" s="11">
        <v>41456</v>
      </c>
      <c r="M76" s="9">
        <v>1039725.63</v>
      </c>
      <c r="N76" s="1"/>
      <c r="O76" s="1">
        <v>0</v>
      </c>
      <c r="Q76" s="1">
        <f t="shared" si="1"/>
        <v>1039725.63</v>
      </c>
      <c r="R76" s="1"/>
    </row>
    <row r="77" spans="11:18" ht="14.25">
      <c r="K77" s="6"/>
      <c r="L77" s="11">
        <v>41487</v>
      </c>
      <c r="M77" s="9">
        <v>606497.99</v>
      </c>
      <c r="N77" s="1"/>
      <c r="O77" s="1">
        <v>0</v>
      </c>
      <c r="Q77" s="1">
        <f t="shared" si="1"/>
        <v>606497.99</v>
      </c>
      <c r="R77" s="1"/>
    </row>
    <row r="78" spans="11:18" ht="14.25">
      <c r="K78" s="6"/>
      <c r="L78" s="11">
        <v>41518</v>
      </c>
      <c r="M78" s="9">
        <v>851870.7</v>
      </c>
      <c r="N78" s="1"/>
      <c r="O78" s="1">
        <v>0</v>
      </c>
      <c r="Q78" s="1">
        <f t="shared" si="1"/>
        <v>851870.7</v>
      </c>
      <c r="R78" s="1"/>
    </row>
    <row r="79" spans="11:18" ht="14.25">
      <c r="K79" s="6"/>
      <c r="L79" s="11">
        <v>41548</v>
      </c>
      <c r="M79" s="9">
        <v>847539.63</v>
      </c>
      <c r="N79" s="1"/>
      <c r="O79" s="1">
        <v>0</v>
      </c>
      <c r="Q79" s="1">
        <f t="shared" si="1"/>
        <v>847539.63</v>
      </c>
      <c r="R79" s="1"/>
    </row>
    <row r="80" spans="11:18" ht="14.25">
      <c r="K80" s="6"/>
      <c r="L80" s="11">
        <v>41579</v>
      </c>
      <c r="M80" s="9">
        <v>1462016.35</v>
      </c>
      <c r="N80" s="1"/>
      <c r="O80" s="1">
        <v>0</v>
      </c>
      <c r="Q80" s="1">
        <f t="shared" si="1"/>
        <v>1462016.35</v>
      </c>
      <c r="R80" s="1"/>
    </row>
    <row r="81" spans="11:18" ht="14.25">
      <c r="K81" s="6"/>
      <c r="L81" s="11">
        <v>41609</v>
      </c>
      <c r="M81" s="9">
        <v>1351749.8</v>
      </c>
      <c r="N81" s="1"/>
      <c r="O81" s="1">
        <v>0</v>
      </c>
      <c r="Q81" s="1">
        <f t="shared" si="1"/>
        <v>1351749.8</v>
      </c>
      <c r="R81" s="1"/>
    </row>
    <row r="82" spans="11:18" ht="14.25">
      <c r="K82" s="6"/>
      <c r="L82" s="11">
        <v>41640</v>
      </c>
      <c r="M82" s="9">
        <v>938808.45</v>
      </c>
      <c r="N82" s="1"/>
      <c r="O82" s="1">
        <v>0</v>
      </c>
      <c r="Q82" s="1">
        <f t="shared" si="1"/>
        <v>938808.45</v>
      </c>
      <c r="R82" s="1"/>
    </row>
    <row r="83" spans="11:18" ht="14.25">
      <c r="K83" s="6"/>
      <c r="L83" s="11">
        <v>41671</v>
      </c>
      <c r="M83" s="9">
        <v>1001935.74</v>
      </c>
      <c r="N83" s="1"/>
      <c r="O83" s="1">
        <v>0</v>
      </c>
      <c r="Q83" s="1">
        <f t="shared" si="1"/>
        <v>1001935.74</v>
      </c>
      <c r="R83" s="1"/>
    </row>
    <row r="84" spans="11:18" ht="14.25">
      <c r="K84" s="6"/>
      <c r="L84" s="11">
        <v>41699</v>
      </c>
      <c r="M84" s="9">
        <v>1042727.57</v>
      </c>
      <c r="N84" s="1"/>
      <c r="O84" s="1">
        <v>0</v>
      </c>
      <c r="Q84" s="1">
        <f t="shared" si="1"/>
        <v>1042727.57</v>
      </c>
      <c r="R84" s="1"/>
    </row>
    <row r="85" spans="11:18" ht="14.25">
      <c r="K85" s="6"/>
      <c r="L85" s="11">
        <v>41730</v>
      </c>
      <c r="M85" s="9">
        <v>1130842.15</v>
      </c>
      <c r="N85" s="1"/>
      <c r="O85" s="1">
        <v>0</v>
      </c>
      <c r="Q85" s="1">
        <f t="shared" si="1"/>
        <v>1130842.15</v>
      </c>
      <c r="R85" s="1"/>
    </row>
    <row r="86" spans="11:18" ht="14.25">
      <c r="K86" s="6"/>
      <c r="L86" s="11">
        <v>41760</v>
      </c>
      <c r="M86" s="9">
        <v>1099756.7</v>
      </c>
      <c r="N86" s="1"/>
      <c r="O86" s="1">
        <v>0</v>
      </c>
      <c r="Q86" s="1">
        <f t="shared" si="1"/>
        <v>1099756.7</v>
      </c>
      <c r="R86" s="1"/>
    </row>
    <row r="87" spans="11:18" ht="15" thickBot="1">
      <c r="K87" s="6"/>
      <c r="L87" s="22">
        <v>41791</v>
      </c>
      <c r="M87" s="9">
        <v>1367360.45</v>
      </c>
      <c r="N87" s="1"/>
      <c r="O87" s="1">
        <v>-237709.22</v>
      </c>
      <c r="Q87" s="1">
        <f t="shared" si="1"/>
        <v>1129651.23</v>
      </c>
      <c r="R87" s="1"/>
    </row>
    <row r="88" spans="11:18" ht="15" thickTop="1">
      <c r="K88" s="6"/>
      <c r="L88" s="11">
        <v>41821</v>
      </c>
      <c r="M88" s="1">
        <v>905482.78</v>
      </c>
      <c r="N88" s="1"/>
      <c r="O88" s="1">
        <v>0</v>
      </c>
      <c r="P88" s="1"/>
      <c r="Q88" s="1">
        <f t="shared" si="1"/>
        <v>905482.78</v>
      </c>
      <c r="R88" s="1"/>
    </row>
    <row r="89" spans="11:18" ht="14.25">
      <c r="K89" s="6"/>
      <c r="L89" s="11">
        <v>41852</v>
      </c>
      <c r="M89" s="1">
        <v>1355688.03</v>
      </c>
      <c r="N89" s="1"/>
      <c r="O89" s="1">
        <v>0</v>
      </c>
      <c r="P89" s="1"/>
      <c r="Q89" s="1">
        <f t="shared" si="1"/>
        <v>1355688.03</v>
      </c>
      <c r="R89" s="1"/>
    </row>
    <row r="90" spans="11:18" ht="14.25">
      <c r="K90" s="6"/>
      <c r="L90" s="11">
        <v>41883</v>
      </c>
      <c r="M90" s="1">
        <v>1288261.14</v>
      </c>
      <c r="N90" s="1"/>
      <c r="O90" s="1">
        <v>0</v>
      </c>
      <c r="P90" s="1"/>
      <c r="Q90" s="1">
        <f t="shared" si="1"/>
        <v>1288261.14</v>
      </c>
      <c r="R90" s="1"/>
    </row>
    <row r="91" spans="11:18" ht="14.25">
      <c r="K91" s="6"/>
      <c r="L91" s="11">
        <v>41913</v>
      </c>
      <c r="M91" s="1">
        <v>1421540.08</v>
      </c>
      <c r="N91" s="1"/>
      <c r="O91" s="1">
        <v>0</v>
      </c>
      <c r="P91" s="1"/>
      <c r="Q91" s="1">
        <f t="shared" si="1"/>
        <v>1421540.08</v>
      </c>
      <c r="R91" s="1"/>
    </row>
    <row r="92" spans="11:18" ht="14.25">
      <c r="K92" s="6"/>
      <c r="L92" s="11">
        <v>41944</v>
      </c>
      <c r="M92" s="1">
        <v>1318742.1</v>
      </c>
      <c r="N92" s="1"/>
      <c r="O92" s="1">
        <v>0</v>
      </c>
      <c r="P92" s="1"/>
      <c r="Q92" s="1">
        <f t="shared" si="1"/>
        <v>1318742.1</v>
      </c>
      <c r="R92" s="1"/>
    </row>
    <row r="93" spans="11:18" ht="14.25">
      <c r="K93" s="6"/>
      <c r="L93" s="11">
        <v>41974</v>
      </c>
      <c r="M93" s="1">
        <v>1497500.55</v>
      </c>
      <c r="N93" s="1"/>
      <c r="O93" s="1">
        <v>0</v>
      </c>
      <c r="P93" s="1"/>
      <c r="Q93" s="1">
        <f t="shared" si="1"/>
        <v>1497500.55</v>
      </c>
      <c r="R93" s="1"/>
    </row>
    <row r="94" spans="11:18" ht="14.25">
      <c r="K94" s="6"/>
      <c r="L94" s="11">
        <v>42005</v>
      </c>
      <c r="M94" s="1">
        <v>787301.68</v>
      </c>
      <c r="N94" s="1"/>
      <c r="O94" s="1">
        <v>0</v>
      </c>
      <c r="P94" s="1"/>
      <c r="Q94" s="1">
        <f t="shared" si="1"/>
        <v>787301.68</v>
      </c>
      <c r="R94" s="1"/>
    </row>
    <row r="95" spans="11:18" ht="14.25">
      <c r="K95" s="6"/>
      <c r="L95" s="11">
        <v>42036</v>
      </c>
      <c r="M95" s="1">
        <v>804962.05</v>
      </c>
      <c r="N95" s="1"/>
      <c r="O95" s="1">
        <v>0</v>
      </c>
      <c r="P95" s="1"/>
      <c r="Q95" s="1">
        <f t="shared" si="1"/>
        <v>804962.05</v>
      </c>
      <c r="R95" s="1"/>
    </row>
    <row r="96" spans="12:18" ht="14.25">
      <c r="L96" s="11">
        <v>42064</v>
      </c>
      <c r="M96" s="1">
        <v>1296700.45</v>
      </c>
      <c r="N96" s="1"/>
      <c r="O96" s="1">
        <v>0</v>
      </c>
      <c r="P96" s="1"/>
      <c r="Q96" s="1">
        <f t="shared" si="1"/>
        <v>1296700.45</v>
      </c>
      <c r="R96" s="1"/>
    </row>
    <row r="97" spans="12:18" ht="14.25">
      <c r="L97" s="11">
        <v>42095</v>
      </c>
      <c r="M97" s="1">
        <v>1028994.39</v>
      </c>
      <c r="N97" s="1"/>
      <c r="O97" s="1">
        <v>0</v>
      </c>
      <c r="P97" s="1"/>
      <c r="Q97" s="1">
        <f t="shared" si="1"/>
        <v>1028994.39</v>
      </c>
      <c r="R97" s="1"/>
    </row>
    <row r="98" spans="12:18" ht="14.25">
      <c r="L98" s="11">
        <v>42125</v>
      </c>
      <c r="M98" s="1">
        <v>1086116.3</v>
      </c>
      <c r="N98" s="1"/>
      <c r="O98" s="1">
        <v>0</v>
      </c>
      <c r="P98" s="1"/>
      <c r="Q98" s="1">
        <f t="shared" si="1"/>
        <v>1086116.3</v>
      </c>
      <c r="R98" s="1"/>
    </row>
    <row r="99" spans="12:18" ht="14.25">
      <c r="L99" s="11">
        <v>42156</v>
      </c>
      <c r="M99" s="1">
        <v>1032785.25</v>
      </c>
      <c r="N99" s="1"/>
      <c r="O99" s="1">
        <v>54933.95</v>
      </c>
      <c r="P99" s="1"/>
      <c r="Q99" s="1">
        <f t="shared" si="1"/>
        <v>1087719.2</v>
      </c>
      <c r="R99" s="1"/>
    </row>
    <row r="100" spans="12:18" ht="14.25">
      <c r="L100" s="11">
        <v>42186</v>
      </c>
      <c r="M100" s="1">
        <v>819945.6</v>
      </c>
      <c r="N100" s="1">
        <v>1015676.3129811801</v>
      </c>
      <c r="O100" s="1">
        <v>0</v>
      </c>
      <c r="P100" s="1">
        <v>0</v>
      </c>
      <c r="Q100" s="1">
        <f t="shared" si="1"/>
        <v>819945.6</v>
      </c>
      <c r="R100" s="1">
        <f>N100+P100</f>
        <v>1015676.3129811801</v>
      </c>
    </row>
    <row r="101" spans="12:18" ht="14.25">
      <c r="L101" s="11">
        <v>42217</v>
      </c>
      <c r="M101" s="1">
        <v>1134508.3</v>
      </c>
      <c r="N101" s="1">
        <v>1074766.4228233825</v>
      </c>
      <c r="O101" s="1">
        <v>0</v>
      </c>
      <c r="P101" s="1">
        <v>0</v>
      </c>
      <c r="Q101" s="1">
        <f t="shared" si="1"/>
        <v>1134508.3</v>
      </c>
      <c r="R101" s="1">
        <f aca="true" t="shared" si="2" ref="R101:R159">N101+P101</f>
        <v>1074766.4228233825</v>
      </c>
    </row>
    <row r="102" spans="12:18" ht="14.25">
      <c r="L102" s="11">
        <v>42248</v>
      </c>
      <c r="M102" s="1"/>
      <c r="N102" s="1">
        <v>1145822.7846141001</v>
      </c>
      <c r="O102" s="1"/>
      <c r="P102" s="1">
        <v>0</v>
      </c>
      <c r="Q102" s="1"/>
      <c r="R102" s="1">
        <f t="shared" si="2"/>
        <v>1145822.7846141001</v>
      </c>
    </row>
    <row r="103" spans="12:18" ht="14.25">
      <c r="L103" s="11">
        <v>42278</v>
      </c>
      <c r="M103" s="1"/>
      <c r="N103" s="1">
        <v>1218178.751394217</v>
      </c>
      <c r="O103" s="1"/>
      <c r="P103" s="1">
        <v>0</v>
      </c>
      <c r="Q103" s="1"/>
      <c r="R103" s="1">
        <f t="shared" si="2"/>
        <v>1218178.751394217</v>
      </c>
    </row>
    <row r="104" spans="12:18" ht="14.25">
      <c r="L104" s="11">
        <v>42309</v>
      </c>
      <c r="M104" s="1"/>
      <c r="N104" s="1">
        <v>1432934.0320863135</v>
      </c>
      <c r="O104" s="1"/>
      <c r="P104" s="1">
        <v>0</v>
      </c>
      <c r="Q104" s="1"/>
      <c r="R104" s="1">
        <f t="shared" si="2"/>
        <v>1432934.0320863135</v>
      </c>
    </row>
    <row r="105" spans="12:18" ht="14.25">
      <c r="L105" s="11">
        <v>42339</v>
      </c>
      <c r="M105" s="1"/>
      <c r="N105" s="1">
        <v>1483734.7677384727</v>
      </c>
      <c r="O105" s="1"/>
      <c r="P105" s="1">
        <v>0</v>
      </c>
      <c r="Q105" s="1"/>
      <c r="R105" s="1">
        <f t="shared" si="2"/>
        <v>1483734.7677384727</v>
      </c>
    </row>
    <row r="106" spans="12:18" ht="14.25">
      <c r="L106" s="11">
        <v>42370</v>
      </c>
      <c r="M106" s="1"/>
      <c r="N106" s="1">
        <v>905138.3294724319</v>
      </c>
      <c r="O106" s="1"/>
      <c r="P106" s="1">
        <v>0</v>
      </c>
      <c r="Q106" s="1"/>
      <c r="R106" s="1">
        <f t="shared" si="2"/>
        <v>905138.3294724319</v>
      </c>
    </row>
    <row r="107" spans="12:18" ht="14.25">
      <c r="L107" s="11">
        <v>42401</v>
      </c>
      <c r="M107" s="1"/>
      <c r="N107" s="1">
        <v>942927.9033877891</v>
      </c>
      <c r="O107" s="1"/>
      <c r="P107" s="1">
        <v>0</v>
      </c>
      <c r="Q107" s="1"/>
      <c r="R107" s="1">
        <f t="shared" si="2"/>
        <v>942927.9033877891</v>
      </c>
    </row>
    <row r="108" spans="12:18" ht="14.25">
      <c r="L108" s="11">
        <v>42430</v>
      </c>
      <c r="M108" s="1"/>
      <c r="N108" s="1">
        <v>1235022.354282353</v>
      </c>
      <c r="O108" s="1"/>
      <c r="P108" s="1">
        <v>0</v>
      </c>
      <c r="Q108" s="1"/>
      <c r="R108" s="1">
        <f t="shared" si="2"/>
        <v>1235022.354282353</v>
      </c>
    </row>
    <row r="109" spans="12:18" ht="14.25">
      <c r="L109" s="11">
        <v>42461</v>
      </c>
      <c r="M109" s="1"/>
      <c r="N109" s="1">
        <v>1124845.9052578255</v>
      </c>
      <c r="O109" s="1"/>
      <c r="P109" s="1">
        <v>0</v>
      </c>
      <c r="Q109" s="1"/>
      <c r="R109" s="1">
        <f t="shared" si="2"/>
        <v>1124845.9052578255</v>
      </c>
    </row>
    <row r="110" spans="12:18" ht="14.25">
      <c r="L110" s="11">
        <v>42491</v>
      </c>
      <c r="M110" s="1"/>
      <c r="N110" s="1">
        <v>1142916.4799952803</v>
      </c>
      <c r="O110" s="1"/>
      <c r="P110" s="1">
        <v>0</v>
      </c>
      <c r="Q110" s="1"/>
      <c r="R110" s="1">
        <f t="shared" si="2"/>
        <v>1142916.4799952803</v>
      </c>
    </row>
    <row r="111" spans="12:18" ht="14.25">
      <c r="L111" s="11">
        <v>42522</v>
      </c>
      <c r="M111" s="1"/>
      <c r="N111" s="1">
        <v>1157044.7058666574</v>
      </c>
      <c r="O111" s="1"/>
      <c r="P111" s="1">
        <v>0</v>
      </c>
      <c r="Q111" s="1"/>
      <c r="R111" s="1">
        <f t="shared" si="2"/>
        <v>1157044.7058666574</v>
      </c>
    </row>
    <row r="112" spans="12:18" ht="14.25">
      <c r="L112" s="11">
        <v>42552</v>
      </c>
      <c r="M112" s="1"/>
      <c r="N112" s="1">
        <v>871364.6276715468</v>
      </c>
      <c r="O112" s="1"/>
      <c r="P112" s="1">
        <v>0</v>
      </c>
      <c r="Q112" s="1"/>
      <c r="R112" s="1">
        <f t="shared" si="2"/>
        <v>871364.6276715468</v>
      </c>
    </row>
    <row r="113" spans="12:18" ht="14.25">
      <c r="L113" s="11">
        <v>42583</v>
      </c>
      <c r="M113" s="1"/>
      <c r="N113" s="1">
        <v>1103609.9987590641</v>
      </c>
      <c r="O113" s="1"/>
      <c r="P113" s="1">
        <v>0</v>
      </c>
      <c r="Q113" s="1"/>
      <c r="R113" s="1">
        <f t="shared" si="2"/>
        <v>1103609.9987590641</v>
      </c>
    </row>
    <row r="114" spans="12:18" ht="14.25">
      <c r="L114" s="11">
        <v>42614</v>
      </c>
      <c r="M114" s="1"/>
      <c r="N114" s="1">
        <v>1113356.7839131844</v>
      </c>
      <c r="O114" s="1"/>
      <c r="P114" s="1">
        <v>0</v>
      </c>
      <c r="Q114" s="1"/>
      <c r="R114" s="1">
        <f t="shared" si="2"/>
        <v>1113356.7839131844</v>
      </c>
    </row>
    <row r="115" spans="12:18" ht="14.25">
      <c r="L115" s="11">
        <v>42644</v>
      </c>
      <c r="M115" s="1"/>
      <c r="N115" s="1">
        <v>1212684.6888207528</v>
      </c>
      <c r="O115" s="1"/>
      <c r="P115" s="1">
        <v>0</v>
      </c>
      <c r="Q115" s="1"/>
      <c r="R115" s="1">
        <f t="shared" si="2"/>
        <v>1212684.6888207528</v>
      </c>
    </row>
    <row r="116" spans="12:18" ht="14.25">
      <c r="L116" s="11">
        <v>42675</v>
      </c>
      <c r="M116" s="1"/>
      <c r="N116" s="1">
        <v>1286852.1676899458</v>
      </c>
      <c r="O116" s="1"/>
      <c r="P116" s="1">
        <v>0</v>
      </c>
      <c r="Q116" s="1"/>
      <c r="R116" s="1">
        <f t="shared" si="2"/>
        <v>1286852.1676899458</v>
      </c>
    </row>
    <row r="117" spans="12:18" ht="14.25">
      <c r="L117" s="11">
        <v>42705</v>
      </c>
      <c r="M117" s="1"/>
      <c r="N117" s="1">
        <v>1394302.593372807</v>
      </c>
      <c r="O117" s="1"/>
      <c r="P117" s="1">
        <v>0</v>
      </c>
      <c r="Q117" s="1"/>
      <c r="R117" s="1">
        <f t="shared" si="2"/>
        <v>1394302.593372807</v>
      </c>
    </row>
    <row r="118" spans="12:18" ht="14.25">
      <c r="L118" s="11">
        <v>42736</v>
      </c>
      <c r="M118" s="1"/>
      <c r="N118" s="1">
        <v>757442.8686530159</v>
      </c>
      <c r="O118" s="1"/>
      <c r="P118" s="1">
        <v>0</v>
      </c>
      <c r="Q118" s="1"/>
      <c r="R118" s="1">
        <f t="shared" si="2"/>
        <v>757442.8686530159</v>
      </c>
    </row>
    <row r="119" spans="12:18" ht="14.25">
      <c r="L119" s="11">
        <v>42767</v>
      </c>
      <c r="M119" s="1"/>
      <c r="N119" s="1">
        <v>786320.8019675576</v>
      </c>
      <c r="O119" s="1"/>
      <c r="P119" s="1">
        <v>0</v>
      </c>
      <c r="Q119" s="1"/>
      <c r="R119" s="1">
        <f t="shared" si="2"/>
        <v>786320.8019675576</v>
      </c>
    </row>
    <row r="120" spans="12:18" ht="14.25">
      <c r="L120" s="11">
        <v>42795</v>
      </c>
      <c r="M120" s="1"/>
      <c r="N120" s="1">
        <v>1166802.0132147148</v>
      </c>
      <c r="O120" s="1"/>
      <c r="P120" s="1">
        <v>0</v>
      </c>
      <c r="Q120" s="1"/>
      <c r="R120" s="1">
        <f t="shared" si="2"/>
        <v>1166802.0132147148</v>
      </c>
    </row>
    <row r="121" spans="12:18" ht="14.25">
      <c r="L121" s="11">
        <v>42826</v>
      </c>
      <c r="M121" s="1"/>
      <c r="N121" s="1">
        <v>986883.7461380258</v>
      </c>
      <c r="O121" s="1"/>
      <c r="P121" s="1">
        <v>0</v>
      </c>
      <c r="Q121" s="1"/>
      <c r="R121" s="1">
        <f t="shared" si="2"/>
        <v>986883.7461380258</v>
      </c>
    </row>
    <row r="122" spans="12:18" ht="14.25">
      <c r="L122" s="11">
        <v>42856</v>
      </c>
      <c r="M122" s="1"/>
      <c r="N122" s="1">
        <v>1022243.204544459</v>
      </c>
      <c r="O122" s="1"/>
      <c r="P122" s="1">
        <v>0</v>
      </c>
      <c r="Q122" s="1"/>
      <c r="R122" s="1">
        <f t="shared" si="2"/>
        <v>1022243.204544459</v>
      </c>
    </row>
    <row r="123" spans="12:18" ht="14.25">
      <c r="L123" s="11">
        <v>42887</v>
      </c>
      <c r="M123" s="1"/>
      <c r="N123" s="1">
        <v>1030826.1936025387</v>
      </c>
      <c r="O123" s="1"/>
      <c r="P123" s="1">
        <v>0</v>
      </c>
      <c r="Q123" s="1"/>
      <c r="R123" s="1">
        <f t="shared" si="2"/>
        <v>1030826.1936025387</v>
      </c>
    </row>
    <row r="124" spans="12:18" ht="14.25">
      <c r="L124" s="11">
        <v>42917</v>
      </c>
      <c r="M124" s="1"/>
      <c r="N124" s="1">
        <v>767475.892486233</v>
      </c>
      <c r="O124" s="1"/>
      <c r="P124" s="1">
        <v>0</v>
      </c>
      <c r="Q124" s="1"/>
      <c r="R124" s="1">
        <f t="shared" si="2"/>
        <v>767475.892486233</v>
      </c>
    </row>
    <row r="125" spans="12:18" ht="14.25">
      <c r="L125" s="11">
        <v>42948</v>
      </c>
      <c r="M125" s="1"/>
      <c r="N125" s="1">
        <v>923061.6270154812</v>
      </c>
      <c r="O125" s="1"/>
      <c r="P125" s="1">
        <v>0</v>
      </c>
      <c r="Q125" s="1"/>
      <c r="R125" s="1">
        <f t="shared" si="2"/>
        <v>923061.6270154812</v>
      </c>
    </row>
    <row r="126" spans="12:18" ht="14.25">
      <c r="L126" s="11">
        <v>42979</v>
      </c>
      <c r="M126" s="1"/>
      <c r="N126" s="1">
        <v>959951.5080749826</v>
      </c>
      <c r="O126" s="1"/>
      <c r="P126" s="1">
        <v>0</v>
      </c>
      <c r="Q126" s="1"/>
      <c r="R126" s="1">
        <f t="shared" si="2"/>
        <v>959951.5080749826</v>
      </c>
    </row>
    <row r="127" spans="12:18" ht="14.25">
      <c r="L127" s="11">
        <v>43009</v>
      </c>
      <c r="M127" s="1"/>
      <c r="N127" s="1">
        <v>1047338.3436829399</v>
      </c>
      <c r="O127" s="1"/>
      <c r="P127" s="1">
        <v>0</v>
      </c>
      <c r="Q127" s="1"/>
      <c r="R127" s="1">
        <f t="shared" si="2"/>
        <v>1047338.3436829399</v>
      </c>
    </row>
    <row r="128" spans="12:18" ht="14.25">
      <c r="L128" s="11">
        <v>43040</v>
      </c>
      <c r="M128" s="1"/>
      <c r="N128" s="1">
        <v>1183747.1296585975</v>
      </c>
      <c r="O128" s="1"/>
      <c r="P128" s="1">
        <v>0</v>
      </c>
      <c r="Q128" s="1"/>
      <c r="R128" s="1">
        <f t="shared" si="2"/>
        <v>1183747.1296585975</v>
      </c>
    </row>
    <row r="129" spans="12:18" ht="14.25">
      <c r="L129" s="11">
        <v>43070</v>
      </c>
      <c r="M129" s="1"/>
      <c r="N129" s="1">
        <v>1266117.4935653415</v>
      </c>
      <c r="O129" s="1"/>
      <c r="P129" s="1">
        <v>0</v>
      </c>
      <c r="Q129" s="1"/>
      <c r="R129" s="1">
        <f t="shared" si="2"/>
        <v>1266117.4935653415</v>
      </c>
    </row>
    <row r="130" spans="12:18" ht="14.25">
      <c r="L130" s="11">
        <v>43101</v>
      </c>
      <c r="M130" s="1"/>
      <c r="N130" s="1">
        <v>655052.2051919405</v>
      </c>
      <c r="O130" s="1"/>
      <c r="P130" s="1">
        <v>0</v>
      </c>
      <c r="Q130" s="1"/>
      <c r="R130" s="1">
        <f t="shared" si="2"/>
        <v>655052.2051919405</v>
      </c>
    </row>
    <row r="131" spans="12:18" ht="14.25">
      <c r="L131" s="11">
        <v>43132</v>
      </c>
      <c r="M131" s="1"/>
      <c r="N131" s="1">
        <v>687875.5174957385</v>
      </c>
      <c r="O131" s="1"/>
      <c r="P131" s="1">
        <v>0</v>
      </c>
      <c r="Q131" s="1"/>
      <c r="R131" s="1">
        <f t="shared" si="2"/>
        <v>687875.5174957385</v>
      </c>
    </row>
    <row r="132" spans="12:18" ht="14.25">
      <c r="L132" s="11">
        <v>43160</v>
      </c>
      <c r="M132" s="1"/>
      <c r="N132" s="1">
        <v>1029225.9690047132</v>
      </c>
      <c r="O132" s="1"/>
      <c r="P132" s="1">
        <v>0</v>
      </c>
      <c r="Q132" s="1"/>
      <c r="R132" s="1">
        <f t="shared" si="2"/>
        <v>1029225.9690047132</v>
      </c>
    </row>
    <row r="133" spans="12:18" ht="14.25">
      <c r="L133" s="11">
        <v>43191</v>
      </c>
      <c r="M133" s="1"/>
      <c r="N133" s="1">
        <v>880183.9362759786</v>
      </c>
      <c r="O133" s="1"/>
      <c r="P133" s="1">
        <v>0</v>
      </c>
      <c r="Q133" s="1"/>
      <c r="R133" s="1">
        <f t="shared" si="2"/>
        <v>880183.9362759786</v>
      </c>
    </row>
    <row r="134" spans="12:18" ht="14.25">
      <c r="L134" s="11">
        <v>43221</v>
      </c>
      <c r="M134" s="1"/>
      <c r="N134" s="1">
        <v>907889.2262267135</v>
      </c>
      <c r="O134" s="1"/>
      <c r="P134" s="1">
        <v>0</v>
      </c>
      <c r="Q134" s="1"/>
      <c r="R134" s="1">
        <f t="shared" si="2"/>
        <v>907889.2262267135</v>
      </c>
    </row>
    <row r="135" spans="12:18" ht="14.25">
      <c r="L135" s="11">
        <v>43252</v>
      </c>
      <c r="M135" s="1"/>
      <c r="N135" s="1">
        <v>918927.2133927322</v>
      </c>
      <c r="O135" s="1"/>
      <c r="P135" s="1">
        <v>0</v>
      </c>
      <c r="Q135" s="1"/>
      <c r="R135" s="1">
        <f t="shared" si="2"/>
        <v>918927.2133927322</v>
      </c>
    </row>
    <row r="136" spans="12:18" ht="14.25">
      <c r="L136" s="11">
        <v>43282</v>
      </c>
      <c r="M136" s="1"/>
      <c r="N136" s="1">
        <v>645691.0296126407</v>
      </c>
      <c r="O136" s="1"/>
      <c r="P136" s="1">
        <v>0</v>
      </c>
      <c r="Q136" s="1"/>
      <c r="R136" s="1">
        <f t="shared" si="2"/>
        <v>645691.0296126407</v>
      </c>
    </row>
    <row r="137" spans="12:18" ht="14.25">
      <c r="L137" s="11">
        <v>43313</v>
      </c>
      <c r="M137" s="1"/>
      <c r="N137" s="1">
        <v>835215.6686544132</v>
      </c>
      <c r="O137" s="1"/>
      <c r="P137" s="1">
        <v>0</v>
      </c>
      <c r="Q137" s="1"/>
      <c r="R137" s="1">
        <f t="shared" si="2"/>
        <v>835215.6686544132</v>
      </c>
    </row>
    <row r="138" spans="12:18" ht="14.25">
      <c r="L138" s="11">
        <v>43344</v>
      </c>
      <c r="M138" s="1"/>
      <c r="N138" s="1">
        <v>860088.7051074728</v>
      </c>
      <c r="O138" s="1"/>
      <c r="P138" s="1">
        <v>0</v>
      </c>
      <c r="Q138" s="1"/>
      <c r="R138" s="1">
        <f t="shared" si="2"/>
        <v>860088.7051074728</v>
      </c>
    </row>
    <row r="139" spans="12:18" ht="14.25">
      <c r="L139" s="11">
        <v>43374</v>
      </c>
      <c r="M139" s="1"/>
      <c r="N139" s="1">
        <v>952762.1143144178</v>
      </c>
      <c r="O139" s="1"/>
      <c r="P139" s="1">
        <v>0</v>
      </c>
      <c r="Q139" s="1"/>
      <c r="R139" s="1">
        <f t="shared" si="2"/>
        <v>952762.1143144178</v>
      </c>
    </row>
    <row r="140" spans="12:18" ht="14.25">
      <c r="L140" s="11">
        <v>43405</v>
      </c>
      <c r="M140" s="1"/>
      <c r="N140" s="1">
        <v>1061615.306845338</v>
      </c>
      <c r="O140" s="1"/>
      <c r="P140" s="1">
        <v>0</v>
      </c>
      <c r="Q140" s="1"/>
      <c r="R140" s="1">
        <f t="shared" si="2"/>
        <v>1061615.306845338</v>
      </c>
    </row>
    <row r="141" spans="12:18" ht="14.25">
      <c r="L141" s="11">
        <v>43435</v>
      </c>
      <c r="M141" s="1"/>
      <c r="N141" s="1">
        <v>1155089.1648462766</v>
      </c>
      <c r="O141" s="1"/>
      <c r="P141" s="1">
        <v>0</v>
      </c>
      <c r="Q141" s="1"/>
      <c r="R141" s="1">
        <f t="shared" si="2"/>
        <v>1155089.1648462766</v>
      </c>
    </row>
    <row r="142" spans="12:18" ht="14.25">
      <c r="L142" s="11">
        <v>43466</v>
      </c>
      <c r="M142" s="1"/>
      <c r="N142" s="1">
        <v>532604.1130691046</v>
      </c>
      <c r="O142" s="1"/>
      <c r="P142" s="1">
        <v>0</v>
      </c>
      <c r="Q142" s="1"/>
      <c r="R142" s="1">
        <f t="shared" si="2"/>
        <v>532604.1130691046</v>
      </c>
    </row>
    <row r="143" spans="12:18" ht="14.25">
      <c r="L143" s="11">
        <v>43497</v>
      </c>
      <c r="M143" s="1"/>
      <c r="N143" s="1">
        <v>563680.7194557631</v>
      </c>
      <c r="O143" s="1"/>
      <c r="P143" s="1">
        <v>0</v>
      </c>
      <c r="Q143" s="1"/>
      <c r="R143" s="1">
        <f t="shared" si="2"/>
        <v>563680.7194557631</v>
      </c>
    </row>
    <row r="144" spans="12:18" ht="14.25">
      <c r="L144" s="11">
        <v>43525</v>
      </c>
      <c r="M144" s="1"/>
      <c r="N144" s="1">
        <v>922355.2175932038</v>
      </c>
      <c r="O144" s="1"/>
      <c r="P144" s="1">
        <v>0</v>
      </c>
      <c r="Q144" s="1"/>
      <c r="R144" s="1">
        <f t="shared" si="2"/>
        <v>922355.2175932038</v>
      </c>
    </row>
    <row r="145" spans="12:18" ht="14.25">
      <c r="L145" s="11">
        <v>43556</v>
      </c>
      <c r="M145" s="1"/>
      <c r="N145" s="1">
        <v>759643.5978916034</v>
      </c>
      <c r="O145" s="1"/>
      <c r="P145" s="1">
        <v>0</v>
      </c>
      <c r="Q145" s="1"/>
      <c r="R145" s="1">
        <f t="shared" si="2"/>
        <v>759643.5978916034</v>
      </c>
    </row>
    <row r="146" spans="12:18" ht="14.25">
      <c r="L146" s="11">
        <v>43586</v>
      </c>
      <c r="M146" s="1"/>
      <c r="N146" s="1">
        <v>790737.5562994769</v>
      </c>
      <c r="O146" s="1"/>
      <c r="P146" s="1">
        <v>0</v>
      </c>
      <c r="Q146" s="1"/>
      <c r="R146" s="1">
        <f t="shared" si="2"/>
        <v>790737.5562994769</v>
      </c>
    </row>
    <row r="147" spans="12:18" ht="14.25">
      <c r="L147" s="11">
        <v>43617</v>
      </c>
      <c r="M147" s="1"/>
      <c r="N147" s="1">
        <v>800688.6618925515</v>
      </c>
      <c r="O147" s="1"/>
      <c r="P147" s="1">
        <v>0</v>
      </c>
      <c r="Q147" s="1"/>
      <c r="R147" s="1">
        <f t="shared" si="2"/>
        <v>800688.6618925515</v>
      </c>
    </row>
    <row r="148" spans="12:18" ht="14.25">
      <c r="L148" s="11">
        <v>43647</v>
      </c>
      <c r="M148" s="1"/>
      <c r="N148" s="1">
        <v>656829.1754568731</v>
      </c>
      <c r="O148" s="1"/>
      <c r="P148" s="1">
        <v>0</v>
      </c>
      <c r="Q148" s="1"/>
      <c r="R148" s="1">
        <f t="shared" si="2"/>
        <v>656829.1754568731</v>
      </c>
    </row>
    <row r="149" spans="12:18" ht="14.25">
      <c r="L149" s="11">
        <v>43678</v>
      </c>
      <c r="M149" s="1"/>
      <c r="N149" s="1">
        <v>831328.3161891836</v>
      </c>
      <c r="O149" s="1"/>
      <c r="P149" s="1">
        <v>0</v>
      </c>
      <c r="Q149" s="1"/>
      <c r="R149" s="1">
        <f t="shared" si="2"/>
        <v>831328.3161891836</v>
      </c>
    </row>
    <row r="150" spans="12:18" ht="14.25">
      <c r="L150" s="11">
        <v>43709</v>
      </c>
      <c r="M150" s="1"/>
      <c r="N150" s="1">
        <v>861521.4736335536</v>
      </c>
      <c r="O150" s="1"/>
      <c r="P150" s="1">
        <v>0</v>
      </c>
      <c r="Q150" s="1"/>
      <c r="R150" s="1">
        <f t="shared" si="2"/>
        <v>861521.4736335536</v>
      </c>
    </row>
    <row r="151" spans="12:18" ht="14.25">
      <c r="L151" s="11">
        <v>43739</v>
      </c>
      <c r="M151" s="1"/>
      <c r="N151" s="1">
        <v>951854.4006176526</v>
      </c>
      <c r="O151" s="1"/>
      <c r="P151" s="1">
        <v>0</v>
      </c>
      <c r="Q151" s="1"/>
      <c r="R151" s="1">
        <f t="shared" si="2"/>
        <v>951854.4006176526</v>
      </c>
    </row>
    <row r="152" spans="12:18" ht="14.25">
      <c r="L152" s="11">
        <v>43770</v>
      </c>
      <c r="M152" s="1"/>
      <c r="N152" s="1">
        <v>1072907.059473932</v>
      </c>
      <c r="O152" s="1"/>
      <c r="P152" s="1">
        <v>0</v>
      </c>
      <c r="Q152" s="1"/>
      <c r="R152" s="1">
        <f t="shared" si="2"/>
        <v>1072907.059473932</v>
      </c>
    </row>
    <row r="153" spans="12:18" ht="14.25">
      <c r="L153" s="11">
        <v>43800</v>
      </c>
      <c r="M153" s="1"/>
      <c r="N153" s="1">
        <v>1161465.1568120632</v>
      </c>
      <c r="O153" s="1"/>
      <c r="P153" s="1">
        <v>0</v>
      </c>
      <c r="Q153" s="1"/>
      <c r="R153" s="1">
        <f t="shared" si="2"/>
        <v>1161465.1568120632</v>
      </c>
    </row>
    <row r="154" spans="12:18" ht="14.25">
      <c r="L154" s="11">
        <v>43831</v>
      </c>
      <c r="M154" s="1"/>
      <c r="N154" s="1">
        <v>544035.8850661676</v>
      </c>
      <c r="O154" s="1"/>
      <c r="P154" s="1">
        <v>0</v>
      </c>
      <c r="Q154" s="1"/>
      <c r="R154" s="1">
        <f t="shared" si="2"/>
        <v>544035.8850661676</v>
      </c>
    </row>
    <row r="155" spans="12:18" ht="14.25">
      <c r="L155" s="11">
        <v>43862</v>
      </c>
      <c r="M155" s="1"/>
      <c r="N155" s="1">
        <v>575885.7965191526</v>
      </c>
      <c r="O155" s="1"/>
      <c r="P155" s="1">
        <v>0</v>
      </c>
      <c r="Q155" s="1"/>
      <c r="R155" s="1">
        <f t="shared" si="2"/>
        <v>575885.7965191526</v>
      </c>
    </row>
    <row r="156" spans="12:18" ht="14.25">
      <c r="L156" s="11">
        <v>43891</v>
      </c>
      <c r="M156" s="1"/>
      <c r="N156" s="1">
        <v>926890.5587865685</v>
      </c>
      <c r="O156" s="1"/>
      <c r="P156" s="1">
        <v>0</v>
      </c>
      <c r="Q156" s="1"/>
      <c r="R156" s="1">
        <f t="shared" si="2"/>
        <v>926890.5587865685</v>
      </c>
    </row>
    <row r="157" spans="12:18" ht="14.25">
      <c r="L157" s="11">
        <v>43922</v>
      </c>
      <c r="M157" s="1"/>
      <c r="N157" s="1">
        <v>770230.7654153095</v>
      </c>
      <c r="O157" s="1"/>
      <c r="P157" s="1">
        <v>0</v>
      </c>
      <c r="Q157" s="1"/>
      <c r="R157" s="1">
        <f t="shared" si="2"/>
        <v>770230.7654153095</v>
      </c>
    </row>
    <row r="158" spans="12:18" ht="14.25">
      <c r="L158" s="11">
        <v>43952</v>
      </c>
      <c r="M158" s="1"/>
      <c r="N158" s="1">
        <v>799824.4858837035</v>
      </c>
      <c r="O158" s="1"/>
      <c r="P158" s="1">
        <v>0</v>
      </c>
      <c r="Q158" s="1"/>
      <c r="R158" s="1">
        <f t="shared" si="2"/>
        <v>799824.4858837035</v>
      </c>
    </row>
    <row r="159" spans="12:18" ht="14.25">
      <c r="L159" s="11">
        <v>43983</v>
      </c>
      <c r="M159" s="1"/>
      <c r="N159" s="1">
        <v>810256.7778165089</v>
      </c>
      <c r="P159" s="1">
        <v>0</v>
      </c>
      <c r="Q159" s="1"/>
      <c r="R159" s="1">
        <f t="shared" si="2"/>
        <v>810256.7778165089</v>
      </c>
    </row>
  </sheetData>
  <sheetProtection/>
  <mergeCells count="2">
    <mergeCell ref="C2:D2"/>
    <mergeCell ref="G2:H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1.50390625" style="17" bestFit="1" customWidth="1"/>
    <col min="14" max="14" width="13.75390625" style="17" bestFit="1"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13</v>
      </c>
      <c r="N3" s="17" t="s">
        <v>132</v>
      </c>
    </row>
    <row r="4" spans="2:14" ht="14.25">
      <c r="B4" s="18" t="s">
        <v>87</v>
      </c>
      <c r="C4" s="19">
        <f>SUM(M4:M6)</f>
        <v>2137034.5099</v>
      </c>
      <c r="D4" s="15"/>
      <c r="F4" s="15" t="s">
        <v>115</v>
      </c>
      <c r="G4" s="19">
        <f>SUM(C4:C7)</f>
        <v>8463849.1398</v>
      </c>
      <c r="H4" s="15"/>
      <c r="L4" s="11">
        <v>39264</v>
      </c>
      <c r="M4" s="1">
        <v>710571.36</v>
      </c>
      <c r="N4" s="1"/>
    </row>
    <row r="5" spans="2:14" ht="14.25">
      <c r="B5" s="15" t="s">
        <v>88</v>
      </c>
      <c r="C5" s="19">
        <f>SUM(M7:M9)</f>
        <v>2016922.7999999998</v>
      </c>
      <c r="D5" s="15"/>
      <c r="F5" s="15" t="s">
        <v>116</v>
      </c>
      <c r="G5" s="19">
        <f>SUM(C8:C11)</f>
        <v>10458468.57</v>
      </c>
      <c r="H5" s="15"/>
      <c r="L5" s="11">
        <v>39295</v>
      </c>
      <c r="M5" s="1">
        <v>751962.83</v>
      </c>
      <c r="N5" s="1"/>
    </row>
    <row r="6" spans="2:14" ht="14.25">
      <c r="B6" s="15" t="s">
        <v>89</v>
      </c>
      <c r="C6" s="19">
        <f>SUM(M10:M12)</f>
        <v>2080580.0499</v>
      </c>
      <c r="D6" s="15"/>
      <c r="F6" s="15" t="s">
        <v>117</v>
      </c>
      <c r="G6" s="19">
        <f>SUM(C12:C15)</f>
        <v>10555135.790000001</v>
      </c>
      <c r="H6" s="15"/>
      <c r="L6" s="11">
        <v>39326</v>
      </c>
      <c r="M6" s="1">
        <v>674500.3199</v>
      </c>
      <c r="N6" s="1"/>
    </row>
    <row r="7" spans="2:14" ht="14.25">
      <c r="B7" s="15" t="s">
        <v>90</v>
      </c>
      <c r="C7" s="19">
        <f>SUM(M13:M15)</f>
        <v>2229311.78</v>
      </c>
      <c r="D7" s="15"/>
      <c r="F7" s="15" t="s">
        <v>118</v>
      </c>
      <c r="G7" s="19">
        <f>SUM(C16:C19)</f>
        <v>10348747.3099</v>
      </c>
      <c r="H7" s="15"/>
      <c r="L7" s="11">
        <v>39356</v>
      </c>
      <c r="M7" s="1">
        <v>730598.2</v>
      </c>
      <c r="N7" s="1"/>
    </row>
    <row r="8" spans="2:14" ht="14.25">
      <c r="B8" s="15" t="s">
        <v>91</v>
      </c>
      <c r="C8" s="19">
        <f>SUM(M16:M18)</f>
        <v>2474728.87</v>
      </c>
      <c r="D8" s="15"/>
      <c r="F8" s="15" t="s">
        <v>119</v>
      </c>
      <c r="G8" s="19">
        <f>SUM(C20:C23)</f>
        <v>9858389.649600001</v>
      </c>
      <c r="H8" s="15"/>
      <c r="L8" s="11">
        <v>39387</v>
      </c>
      <c r="M8" s="1">
        <v>703224.51</v>
      </c>
      <c r="N8" s="1"/>
    </row>
    <row r="9" spans="2:14" ht="14.25">
      <c r="B9" s="15" t="s">
        <v>92</v>
      </c>
      <c r="C9" s="19">
        <f>SUM(M19:M21)</f>
        <v>2514041.13</v>
      </c>
      <c r="D9" s="15"/>
      <c r="F9" s="15" t="s">
        <v>120</v>
      </c>
      <c r="G9" s="19">
        <f>SUM(C24:C27)</f>
        <v>9511011.8299</v>
      </c>
      <c r="H9" s="15"/>
      <c r="L9" s="11">
        <v>39417</v>
      </c>
      <c r="M9" s="1">
        <v>583100.09</v>
      </c>
      <c r="N9" s="1"/>
    </row>
    <row r="10" spans="2:14" ht="14.25">
      <c r="B10" s="15" t="s">
        <v>93</v>
      </c>
      <c r="C10" s="19">
        <f>SUM(M22:M24)</f>
        <v>2715838.55</v>
      </c>
      <c r="D10" s="15"/>
      <c r="F10" s="15" t="s">
        <v>121</v>
      </c>
      <c r="G10" s="19">
        <f>SUM(C28:C31)</f>
        <v>9190441.25</v>
      </c>
      <c r="H10" s="15"/>
      <c r="L10" s="11">
        <v>39448</v>
      </c>
      <c r="M10" s="1">
        <v>697132.93</v>
      </c>
      <c r="N10" s="1"/>
    </row>
    <row r="11" spans="2:14" ht="14.25">
      <c r="B11" s="15" t="s">
        <v>94</v>
      </c>
      <c r="C11" s="19">
        <f>SUM(M25:M27)</f>
        <v>2753860.02</v>
      </c>
      <c r="D11" s="15"/>
      <c r="F11" s="15" t="s">
        <v>122</v>
      </c>
      <c r="G11" s="19">
        <f>SUM(C32:C35)</f>
        <v>9728653.0799</v>
      </c>
      <c r="H11" s="19"/>
      <c r="L11" s="11">
        <v>39479</v>
      </c>
      <c r="M11" s="1">
        <v>707878.9399</v>
      </c>
      <c r="N11" s="1"/>
    </row>
    <row r="12" spans="2:14" ht="14.25">
      <c r="B12" s="15" t="s">
        <v>95</v>
      </c>
      <c r="C12" s="19">
        <f>SUM(M28:M30)</f>
        <v>2796274.42</v>
      </c>
      <c r="D12" s="15"/>
      <c r="F12" s="15" t="s">
        <v>123</v>
      </c>
      <c r="G12" s="15"/>
      <c r="H12" s="19">
        <f>SUM(D36:D39)</f>
        <v>10104236.15510694</v>
      </c>
      <c r="L12" s="11">
        <v>39508</v>
      </c>
      <c r="M12" s="1">
        <v>675568.18</v>
      </c>
      <c r="N12" s="1"/>
    </row>
    <row r="13" spans="2:14" ht="14.25">
      <c r="B13" s="15" t="s">
        <v>96</v>
      </c>
      <c r="C13" s="19">
        <f>SUM(M31:M33)</f>
        <v>2506436.24</v>
      </c>
      <c r="D13" s="15"/>
      <c r="F13" s="15" t="s">
        <v>124</v>
      </c>
      <c r="G13" s="15"/>
      <c r="H13" s="19">
        <f>SUM(D40:D43)</f>
        <v>10264025.685560241</v>
      </c>
      <c r="L13" s="11">
        <v>39539</v>
      </c>
      <c r="M13" s="1">
        <v>739973.06</v>
      </c>
      <c r="N13" s="1"/>
    </row>
    <row r="14" spans="2:14" ht="14.25">
      <c r="B14" s="15" t="s">
        <v>99</v>
      </c>
      <c r="C14" s="19">
        <f>SUM(M34:M36)</f>
        <v>2614670.4</v>
      </c>
      <c r="D14" s="15"/>
      <c r="F14" s="15" t="s">
        <v>125</v>
      </c>
      <c r="G14" s="15"/>
      <c r="H14" s="19">
        <f>SUM(D44:D47)</f>
        <v>10264025.685560241</v>
      </c>
      <c r="L14" s="11">
        <v>39569</v>
      </c>
      <c r="M14" s="1">
        <v>758910.34</v>
      </c>
      <c r="N14" s="1"/>
    </row>
    <row r="15" spans="2:14" ht="14.25">
      <c r="B15" s="15" t="s">
        <v>97</v>
      </c>
      <c r="C15" s="19">
        <f>SUM(M37:M39)</f>
        <v>2637754.73</v>
      </c>
      <c r="D15" s="15"/>
      <c r="F15" s="15" t="s">
        <v>126</v>
      </c>
      <c r="G15" s="15"/>
      <c r="H15" s="19">
        <f>SUM(D48:D51)</f>
        <v>10264025.685560241</v>
      </c>
      <c r="L15" s="11">
        <v>39600</v>
      </c>
      <c r="M15" s="1">
        <v>730428.38</v>
      </c>
      <c r="N15" s="1"/>
    </row>
    <row r="16" spans="2:14" ht="14.25">
      <c r="B16" s="15" t="s">
        <v>98</v>
      </c>
      <c r="C16" s="19">
        <f>SUM(M40:M42)</f>
        <v>2542807.31</v>
      </c>
      <c r="D16" s="15"/>
      <c r="F16" s="15" t="s">
        <v>145</v>
      </c>
      <c r="G16" s="15"/>
      <c r="H16" s="19">
        <f>SUM(D52:D55)</f>
        <v>10264025.685560241</v>
      </c>
      <c r="L16" s="11">
        <v>39630</v>
      </c>
      <c r="M16" s="1">
        <v>832674.56</v>
      </c>
      <c r="N16" s="1"/>
    </row>
    <row r="17" spans="2:14" ht="14.25">
      <c r="B17" s="15" t="s">
        <v>100</v>
      </c>
      <c r="C17" s="19">
        <f>SUM(M43:M45)</f>
        <v>2622554.17</v>
      </c>
      <c r="D17" s="15"/>
      <c r="L17" s="11">
        <v>39661</v>
      </c>
      <c r="M17" s="1">
        <v>793755.79</v>
      </c>
      <c r="N17" s="1"/>
    </row>
    <row r="18" spans="2:14" ht="14.25">
      <c r="B18" s="15" t="s">
        <v>101</v>
      </c>
      <c r="C18" s="19">
        <f>SUM(M46:M48)</f>
        <v>2570666.66</v>
      </c>
      <c r="D18" s="15"/>
      <c r="L18" s="11">
        <v>39692</v>
      </c>
      <c r="M18" s="1">
        <v>848298.52</v>
      </c>
      <c r="N18" s="1"/>
    </row>
    <row r="19" spans="2:14" ht="14.25">
      <c r="B19" s="15" t="s">
        <v>102</v>
      </c>
      <c r="C19" s="19">
        <f>SUM(M49:M51)</f>
        <v>2612719.1699</v>
      </c>
      <c r="D19" s="15"/>
      <c r="L19" s="11">
        <v>39722</v>
      </c>
      <c r="M19" s="1">
        <v>876755.95</v>
      </c>
      <c r="N19" s="1"/>
    </row>
    <row r="20" spans="2:14" ht="14.25">
      <c r="B20" s="15" t="s">
        <v>103</v>
      </c>
      <c r="C20" s="19">
        <f>SUM(M52:M54)</f>
        <v>2641408.6997</v>
      </c>
      <c r="D20" s="15"/>
      <c r="L20" s="11">
        <v>39753</v>
      </c>
      <c r="M20" s="1">
        <v>862915.03</v>
      </c>
      <c r="N20" s="1"/>
    </row>
    <row r="21" spans="2:14" ht="14.25">
      <c r="B21" s="15" t="s">
        <v>104</v>
      </c>
      <c r="C21" s="19">
        <f>SUM(M55:M57)</f>
        <v>2490017.62</v>
      </c>
      <c r="D21" s="15"/>
      <c r="L21" s="11">
        <v>39783</v>
      </c>
      <c r="M21" s="1">
        <v>774370.15</v>
      </c>
      <c r="N21" s="1"/>
    </row>
    <row r="22" spans="2:14" ht="14.25">
      <c r="B22" s="15" t="s">
        <v>105</v>
      </c>
      <c r="C22" s="19">
        <f>SUM(M58:M60)</f>
        <v>2255224.29</v>
      </c>
      <c r="D22" s="15"/>
      <c r="L22" s="11">
        <v>39814</v>
      </c>
      <c r="M22" s="1">
        <v>891161.38</v>
      </c>
      <c r="N22" s="1"/>
    </row>
    <row r="23" spans="2:14" ht="14.25">
      <c r="B23" s="15" t="s">
        <v>106</v>
      </c>
      <c r="C23" s="19">
        <f>SUM(M61:M63)</f>
        <v>2471739.0399</v>
      </c>
      <c r="D23" s="15"/>
      <c r="L23" s="11">
        <v>39845</v>
      </c>
      <c r="M23" s="1">
        <v>906775.19</v>
      </c>
      <c r="N23" s="1"/>
    </row>
    <row r="24" spans="2:14" ht="14.25">
      <c r="B24" s="15" t="s">
        <v>107</v>
      </c>
      <c r="C24" s="19">
        <f>SUM(M64:M66)</f>
        <v>2374797.08</v>
      </c>
      <c r="D24" s="15"/>
      <c r="L24" s="11">
        <v>39873</v>
      </c>
      <c r="M24" s="1">
        <v>917901.98</v>
      </c>
      <c r="N24" s="1"/>
    </row>
    <row r="25" spans="2:14" ht="14.25">
      <c r="B25" s="15" t="s">
        <v>108</v>
      </c>
      <c r="C25" s="19">
        <f>SUM(M67:M69)</f>
        <v>2407038.9999</v>
      </c>
      <c r="D25" s="15"/>
      <c r="L25" s="11">
        <v>39904</v>
      </c>
      <c r="M25" s="1">
        <v>910470.54</v>
      </c>
      <c r="N25" s="1"/>
    </row>
    <row r="26" spans="2:14" ht="14.25">
      <c r="B26" s="15" t="s">
        <v>109</v>
      </c>
      <c r="C26" s="19">
        <f>SUM(M70:M72)</f>
        <v>2279577.65</v>
      </c>
      <c r="D26" s="15"/>
      <c r="L26" s="11">
        <v>39934</v>
      </c>
      <c r="M26" s="1">
        <v>933402.47</v>
      </c>
      <c r="N26" s="1"/>
    </row>
    <row r="27" spans="2:14" ht="14.25">
      <c r="B27" s="15" t="s">
        <v>110</v>
      </c>
      <c r="C27" s="19">
        <f>SUM(M73:M75)</f>
        <v>2449598.1</v>
      </c>
      <c r="D27" s="15"/>
      <c r="L27" s="11">
        <v>39965</v>
      </c>
      <c r="M27" s="1">
        <v>909987.01</v>
      </c>
      <c r="N27" s="1"/>
    </row>
    <row r="28" spans="2:14" ht="14.25">
      <c r="B28" s="15" t="s">
        <v>111</v>
      </c>
      <c r="C28" s="19">
        <f>SUM(M76:M78)</f>
        <v>2281556.55</v>
      </c>
      <c r="D28" s="15"/>
      <c r="L28" s="11">
        <v>39995</v>
      </c>
      <c r="M28" s="1">
        <v>994473.68</v>
      </c>
      <c r="N28" s="1"/>
    </row>
    <row r="29" spans="2:14" ht="14.25">
      <c r="B29" s="15" t="s">
        <v>112</v>
      </c>
      <c r="C29" s="19">
        <f>SUM(M79:M81)</f>
        <v>2353502.05</v>
      </c>
      <c r="D29" s="20"/>
      <c r="L29" s="11">
        <v>40026</v>
      </c>
      <c r="M29" s="1">
        <v>867435.53</v>
      </c>
      <c r="N29" s="1"/>
    </row>
    <row r="30" spans="2:14" ht="14.25">
      <c r="B30" s="15" t="s">
        <v>113</v>
      </c>
      <c r="C30" s="19">
        <f>SUM(M82:M84)</f>
        <v>2111920.3400000003</v>
      </c>
      <c r="D30" s="15"/>
      <c r="L30" s="11">
        <v>40057</v>
      </c>
      <c r="M30" s="1">
        <v>934365.21</v>
      </c>
      <c r="N30" s="1"/>
    </row>
    <row r="31" spans="2:14" ht="14.25">
      <c r="B31" s="15" t="s">
        <v>114</v>
      </c>
      <c r="C31" s="19">
        <f>SUM(M85:M87)</f>
        <v>2443462.31</v>
      </c>
      <c r="D31" s="15"/>
      <c r="L31" s="11">
        <v>40087</v>
      </c>
      <c r="M31" s="1">
        <v>862466.55</v>
      </c>
      <c r="N31" s="1"/>
    </row>
    <row r="32" spans="2:14" ht="14.25">
      <c r="B32" s="15" t="s">
        <v>65</v>
      </c>
      <c r="C32" s="19">
        <f>SUM(M88:M90)</f>
        <v>2362706.06</v>
      </c>
      <c r="D32" s="19"/>
      <c r="L32" s="11">
        <v>40118</v>
      </c>
      <c r="M32" s="1">
        <v>853636.17</v>
      </c>
      <c r="N32" s="1"/>
    </row>
    <row r="33" spans="2:14" ht="14.25">
      <c r="B33" s="15" t="s">
        <v>66</v>
      </c>
      <c r="C33" s="19">
        <f>SUM(M91:M93)</f>
        <v>2451843.94</v>
      </c>
      <c r="D33" s="19"/>
      <c r="L33" s="11">
        <v>40148</v>
      </c>
      <c r="M33" s="1">
        <v>790333.52</v>
      </c>
      <c r="N33" s="1"/>
    </row>
    <row r="34" spans="2:14" ht="14.25">
      <c r="B34" s="15" t="s">
        <v>67</v>
      </c>
      <c r="C34" s="19">
        <f>SUM(M94:M96)</f>
        <v>2311859.2899</v>
      </c>
      <c r="D34" s="19"/>
      <c r="L34" s="11">
        <v>40179</v>
      </c>
      <c r="M34" s="1">
        <v>802706.53</v>
      </c>
      <c r="N34" s="1"/>
    </row>
    <row r="35" spans="2:14" ht="14.25">
      <c r="B35" s="15" t="s">
        <v>68</v>
      </c>
      <c r="C35" s="19">
        <f>SUM(M97:M99)</f>
        <v>2602243.79</v>
      </c>
      <c r="D35" s="19"/>
      <c r="L35" s="11">
        <v>40210</v>
      </c>
      <c r="M35" s="1">
        <v>865127.04</v>
      </c>
      <c r="N35" s="1"/>
    </row>
    <row r="36" spans="2:14" ht="14.25">
      <c r="B36" s="15" t="s">
        <v>69</v>
      </c>
      <c r="C36" s="15"/>
      <c r="D36" s="19">
        <f>SUM(N100:N102)</f>
        <v>2510947.140911837</v>
      </c>
      <c r="L36" s="11">
        <v>40238</v>
      </c>
      <c r="M36" s="1">
        <v>946836.83</v>
      </c>
      <c r="N36" s="1"/>
    </row>
    <row r="37" spans="2:14" ht="14.25">
      <c r="B37" s="15" t="s">
        <v>70</v>
      </c>
      <c r="C37" s="15"/>
      <c r="D37" s="19">
        <f>SUM(N103:N105)</f>
        <v>2539341.7943019406</v>
      </c>
      <c r="L37" s="11">
        <v>40269</v>
      </c>
      <c r="M37" s="1">
        <v>846724.55</v>
      </c>
      <c r="N37" s="1"/>
    </row>
    <row r="38" spans="2:14" ht="14.25">
      <c r="B38" s="15" t="s">
        <v>71</v>
      </c>
      <c r="C38" s="15"/>
      <c r="D38" s="19">
        <f>SUM(N106:N108)</f>
        <v>2411011.7536089225</v>
      </c>
      <c r="L38" s="11">
        <v>40299</v>
      </c>
      <c r="M38" s="1">
        <v>845901.25</v>
      </c>
      <c r="N38" s="1"/>
    </row>
    <row r="39" spans="2:14" ht="14.25">
      <c r="B39" s="15" t="s">
        <v>72</v>
      </c>
      <c r="C39" s="15"/>
      <c r="D39" s="19">
        <f>SUM(N109:N111)</f>
        <v>2642935.4662842387</v>
      </c>
      <c r="L39" s="11">
        <v>40330</v>
      </c>
      <c r="M39" s="1">
        <v>945128.93</v>
      </c>
      <c r="N39" s="1"/>
    </row>
    <row r="40" spans="2:14" ht="14.25">
      <c r="B40" s="15" t="s">
        <v>73</v>
      </c>
      <c r="C40" s="15"/>
      <c r="D40" s="19">
        <f>SUM(N112:N114)</f>
        <v>2565848.5819332385</v>
      </c>
      <c r="L40" s="11">
        <v>40360</v>
      </c>
      <c r="M40" s="1">
        <v>872497.27</v>
      </c>
      <c r="N40" s="1"/>
    </row>
    <row r="41" spans="2:14" ht="14.25">
      <c r="B41" s="15" t="s">
        <v>74</v>
      </c>
      <c r="C41" s="15"/>
      <c r="D41" s="19">
        <f>SUM(N115:N117)</f>
        <v>2593045.2202386158</v>
      </c>
      <c r="L41" s="11">
        <v>40391</v>
      </c>
      <c r="M41" s="1">
        <v>884535.93</v>
      </c>
      <c r="N41" s="1"/>
    </row>
    <row r="42" spans="2:14" ht="14.25">
      <c r="B42" s="15" t="s">
        <v>75</v>
      </c>
      <c r="C42" s="15"/>
      <c r="D42" s="19">
        <f>SUM(N118:N120)</f>
        <v>2462196.4171041497</v>
      </c>
      <c r="L42" s="11">
        <v>40422</v>
      </c>
      <c r="M42" s="1">
        <v>785774.11</v>
      </c>
      <c r="N42" s="1"/>
    </row>
    <row r="43" spans="2:14" ht="14.25">
      <c r="B43" s="15" t="s">
        <v>76</v>
      </c>
      <c r="C43" s="15"/>
      <c r="D43" s="19">
        <f>SUM(N121:N123)</f>
        <v>2642935.4662842387</v>
      </c>
      <c r="L43" s="11">
        <v>40452</v>
      </c>
      <c r="M43" s="1">
        <v>865473.15</v>
      </c>
      <c r="N43" s="1"/>
    </row>
    <row r="44" spans="2:14" ht="14.25">
      <c r="B44" s="15" t="s">
        <v>77</v>
      </c>
      <c r="C44" s="15"/>
      <c r="D44" s="19">
        <f>SUM(N124:N126)</f>
        <v>2565848.5819332385</v>
      </c>
      <c r="L44" s="11">
        <v>40483</v>
      </c>
      <c r="M44" s="1">
        <v>934782.96</v>
      </c>
      <c r="N44" s="1"/>
    </row>
    <row r="45" spans="2:14" ht="14.25">
      <c r="B45" s="15" t="s">
        <v>78</v>
      </c>
      <c r="C45" s="15"/>
      <c r="D45" s="19">
        <f>SUM(N127:N129)</f>
        <v>2593045.2202386158</v>
      </c>
      <c r="L45" s="11">
        <v>40513</v>
      </c>
      <c r="M45" s="1">
        <v>822298.06</v>
      </c>
      <c r="N45" s="1"/>
    </row>
    <row r="46" spans="2:14" ht="14.25">
      <c r="B46" s="15" t="s">
        <v>79</v>
      </c>
      <c r="C46" s="15"/>
      <c r="D46" s="19">
        <f>SUM(N130:N132)</f>
        <v>2462196.4171041497</v>
      </c>
      <c r="L46" s="11">
        <v>40544</v>
      </c>
      <c r="M46" s="1">
        <v>758025.28</v>
      </c>
      <c r="N46" s="1"/>
    </row>
    <row r="47" spans="2:14" ht="14.25">
      <c r="B47" s="15" t="s">
        <v>80</v>
      </c>
      <c r="C47" s="15"/>
      <c r="D47" s="19">
        <f>SUM(N133:N135)</f>
        <v>2642935.4662842387</v>
      </c>
      <c r="L47" s="11">
        <v>40575</v>
      </c>
      <c r="M47" s="1">
        <v>857037.96</v>
      </c>
      <c r="N47" s="1"/>
    </row>
    <row r="48" spans="2:14" ht="14.25">
      <c r="B48" s="15" t="s">
        <v>81</v>
      </c>
      <c r="C48" s="15"/>
      <c r="D48" s="19">
        <f>SUM(N136:N138)</f>
        <v>2565848.5819332385</v>
      </c>
      <c r="L48" s="11">
        <v>40603</v>
      </c>
      <c r="M48" s="1">
        <v>955603.42</v>
      </c>
      <c r="N48" s="1"/>
    </row>
    <row r="49" spans="2:14" ht="14.25">
      <c r="B49" s="15" t="s">
        <v>82</v>
      </c>
      <c r="C49" s="15"/>
      <c r="D49" s="19">
        <f>SUM(N139:N141)</f>
        <v>2593045.2202386158</v>
      </c>
      <c r="L49" s="11">
        <v>40634</v>
      </c>
      <c r="M49" s="1">
        <v>755022.0699</v>
      </c>
      <c r="N49" s="1"/>
    </row>
    <row r="50" spans="2:14" ht="14.25">
      <c r="B50" s="15" t="s">
        <v>83</v>
      </c>
      <c r="C50" s="15"/>
      <c r="D50" s="19">
        <f>SUM(N142:N144)</f>
        <v>2462196.4171041497</v>
      </c>
      <c r="L50" s="11">
        <v>40664</v>
      </c>
      <c r="M50" s="1">
        <v>970925.2</v>
      </c>
      <c r="N50" s="1"/>
    </row>
    <row r="51" spans="2:14" ht="14.25">
      <c r="B51" s="15" t="s">
        <v>84</v>
      </c>
      <c r="C51" s="15"/>
      <c r="D51" s="19">
        <f>SUM(N145:N147)</f>
        <v>2642935.4662842387</v>
      </c>
      <c r="L51" s="11">
        <v>40695</v>
      </c>
      <c r="M51" s="1">
        <v>886771.9</v>
      </c>
      <c r="N51" s="1"/>
    </row>
    <row r="52" spans="2:14" ht="14.25">
      <c r="B52" s="15" t="s">
        <v>141</v>
      </c>
      <c r="C52" s="15"/>
      <c r="D52" s="19">
        <f>SUM(N148:N150)</f>
        <v>2565848.5819332385</v>
      </c>
      <c r="L52" s="11">
        <v>40725</v>
      </c>
      <c r="M52" s="1">
        <v>852761.9199</v>
      </c>
      <c r="N52" s="1"/>
    </row>
    <row r="53" spans="2:14" ht="14.25">
      <c r="B53" s="15" t="s">
        <v>142</v>
      </c>
      <c r="C53" s="15"/>
      <c r="D53" s="19">
        <f>SUM(N151:N153)</f>
        <v>2593045.2202386158</v>
      </c>
      <c r="L53" s="11">
        <v>40756</v>
      </c>
      <c r="M53" s="1">
        <v>938668.8399</v>
      </c>
      <c r="N53" s="1"/>
    </row>
    <row r="54" spans="2:14" ht="14.25">
      <c r="B54" s="15" t="s">
        <v>143</v>
      </c>
      <c r="C54" s="15"/>
      <c r="D54" s="19">
        <f>SUM(N154:N156)</f>
        <v>2462196.4171041497</v>
      </c>
      <c r="L54" s="11">
        <v>40787</v>
      </c>
      <c r="M54" s="1">
        <v>849977.9399</v>
      </c>
      <c r="N54" s="1"/>
    </row>
    <row r="55" spans="2:14" ht="14.25">
      <c r="B55" s="15" t="s">
        <v>144</v>
      </c>
      <c r="C55" s="15"/>
      <c r="D55" s="19">
        <f>SUM(N157:N159)</f>
        <v>2642935.4662842387</v>
      </c>
      <c r="L55" s="11">
        <v>40817</v>
      </c>
      <c r="M55" s="1">
        <v>922718.73</v>
      </c>
      <c r="N55" s="1"/>
    </row>
    <row r="56" spans="12:14" ht="14.25">
      <c r="L56" s="11">
        <v>40848</v>
      </c>
      <c r="M56" s="1">
        <v>803772.88</v>
      </c>
      <c r="N56" s="1"/>
    </row>
    <row r="57" spans="12:14" ht="14.25">
      <c r="L57" s="11">
        <v>40878</v>
      </c>
      <c r="M57" s="1">
        <v>763526.01</v>
      </c>
      <c r="N57" s="1"/>
    </row>
    <row r="58" spans="12:14" ht="14.25">
      <c r="L58" s="11">
        <v>40909</v>
      </c>
      <c r="M58" s="1">
        <v>669441.92</v>
      </c>
      <c r="N58" s="1"/>
    </row>
    <row r="59" spans="12:14" ht="14.25">
      <c r="L59" s="11">
        <v>40940</v>
      </c>
      <c r="M59" s="1">
        <v>838566.12</v>
      </c>
      <c r="N59" s="1"/>
    </row>
    <row r="60" spans="12:14" ht="14.25">
      <c r="L60" s="11">
        <v>40969</v>
      </c>
      <c r="M60" s="1">
        <v>747216.25</v>
      </c>
      <c r="N60" s="1"/>
    </row>
    <row r="61" spans="12:14" ht="14.25">
      <c r="L61" s="11">
        <v>41000</v>
      </c>
      <c r="M61" s="1">
        <v>662841.1899</v>
      </c>
      <c r="N61" s="1"/>
    </row>
    <row r="62" spans="12:14" ht="14.25">
      <c r="L62" s="11">
        <v>41030</v>
      </c>
      <c r="M62" s="1">
        <v>894465.93</v>
      </c>
      <c r="N62" s="1"/>
    </row>
    <row r="63" spans="12:14" ht="14.25">
      <c r="L63" s="11">
        <v>41061</v>
      </c>
      <c r="M63" s="1">
        <v>914431.92</v>
      </c>
      <c r="N63" s="1"/>
    </row>
    <row r="64" spans="12:14" ht="14.25">
      <c r="L64" s="11">
        <v>41091</v>
      </c>
      <c r="M64" s="1">
        <v>723773.4</v>
      </c>
      <c r="N64" s="1"/>
    </row>
    <row r="65" spans="12:14" ht="14.25">
      <c r="L65" s="11">
        <v>41122</v>
      </c>
      <c r="M65" s="1">
        <v>868062.06</v>
      </c>
      <c r="N65" s="1"/>
    </row>
    <row r="66" spans="12:14" ht="14.25">
      <c r="L66" s="11">
        <v>41153</v>
      </c>
      <c r="M66" s="1">
        <v>782961.62</v>
      </c>
      <c r="N66" s="1"/>
    </row>
    <row r="67" spans="12:14" ht="14.25">
      <c r="L67" s="11">
        <v>41183</v>
      </c>
      <c r="M67" s="1">
        <v>780961.3199</v>
      </c>
      <c r="N67" s="1"/>
    </row>
    <row r="68" spans="12:14" ht="14.25">
      <c r="L68" s="11">
        <v>41214</v>
      </c>
      <c r="M68" s="1">
        <v>956400.05</v>
      </c>
      <c r="N68" s="1"/>
    </row>
    <row r="69" spans="12:14" ht="14.25">
      <c r="L69" s="11">
        <v>41244</v>
      </c>
      <c r="M69" s="1">
        <v>669677.63</v>
      </c>
      <c r="N69" s="1"/>
    </row>
    <row r="70" spans="12:14" ht="14.25">
      <c r="L70" s="11">
        <v>41275</v>
      </c>
      <c r="M70" s="1">
        <v>730068.87</v>
      </c>
      <c r="N70" s="1"/>
    </row>
    <row r="71" spans="12:14" ht="14.25">
      <c r="L71" s="11">
        <v>41306</v>
      </c>
      <c r="M71" s="1">
        <v>771950.61</v>
      </c>
      <c r="N71" s="1"/>
    </row>
    <row r="72" spans="12:14" ht="14.25">
      <c r="L72" s="11">
        <v>41334</v>
      </c>
      <c r="M72" s="1">
        <v>777558.17</v>
      </c>
      <c r="N72" s="1"/>
    </row>
    <row r="73" spans="12:14" ht="14.25">
      <c r="L73" s="11">
        <v>41365</v>
      </c>
      <c r="M73" s="1">
        <v>754863.34</v>
      </c>
      <c r="N73" s="1"/>
    </row>
    <row r="74" spans="12:14" ht="14.25">
      <c r="L74" s="21">
        <v>41395</v>
      </c>
      <c r="M74" s="1">
        <v>912666.22</v>
      </c>
      <c r="N74" s="1"/>
    </row>
    <row r="75" spans="12:14" ht="14.25">
      <c r="L75" s="21">
        <v>41426</v>
      </c>
      <c r="M75" s="1">
        <v>782068.54</v>
      </c>
      <c r="N75" s="1"/>
    </row>
    <row r="76" spans="11:14" ht="14.25">
      <c r="K76" s="6"/>
      <c r="L76" s="11">
        <v>41456</v>
      </c>
      <c r="M76" s="1">
        <v>716766.76</v>
      </c>
      <c r="N76" s="1"/>
    </row>
    <row r="77" spans="11:14" ht="14.25">
      <c r="K77" s="6"/>
      <c r="L77" s="11">
        <v>41487</v>
      </c>
      <c r="M77" s="1">
        <v>838017.78</v>
      </c>
      <c r="N77" s="1"/>
    </row>
    <row r="78" spans="11:14" ht="14.25">
      <c r="K78" s="6"/>
      <c r="L78" s="11">
        <v>41518</v>
      </c>
      <c r="M78" s="1">
        <v>726772.01</v>
      </c>
      <c r="N78" s="1"/>
    </row>
    <row r="79" spans="11:14" ht="14.25">
      <c r="K79" s="6"/>
      <c r="L79" s="11">
        <v>41548</v>
      </c>
      <c r="M79" s="1">
        <v>788863.02</v>
      </c>
      <c r="N79" s="1"/>
    </row>
    <row r="80" spans="11:14" ht="14.25">
      <c r="K80" s="6"/>
      <c r="L80" s="11">
        <v>41579</v>
      </c>
      <c r="M80" s="1">
        <v>786297.73</v>
      </c>
      <c r="N80" s="1"/>
    </row>
    <row r="81" spans="11:14" ht="14.25">
      <c r="K81" s="6"/>
      <c r="L81" s="11">
        <v>41609</v>
      </c>
      <c r="M81" s="1">
        <v>778341.3</v>
      </c>
      <c r="N81" s="1"/>
    </row>
    <row r="82" spans="11:14" ht="14.25">
      <c r="K82" s="6"/>
      <c r="L82" s="11">
        <v>41640</v>
      </c>
      <c r="M82" s="1">
        <v>595443.17</v>
      </c>
      <c r="N82" s="1"/>
    </row>
    <row r="83" spans="11:14" ht="14.25">
      <c r="K83" s="6"/>
      <c r="L83" s="11">
        <v>41671</v>
      </c>
      <c r="M83" s="1">
        <v>793975.78</v>
      </c>
      <c r="N83" s="1"/>
    </row>
    <row r="84" spans="11:14" ht="14.25">
      <c r="K84" s="6"/>
      <c r="L84" s="11">
        <v>41699</v>
      </c>
      <c r="M84" s="1">
        <v>722501.39</v>
      </c>
      <c r="N84" s="1"/>
    </row>
    <row r="85" spans="11:14" ht="14.25">
      <c r="K85" s="6"/>
      <c r="L85" s="11">
        <v>41730</v>
      </c>
      <c r="M85" s="1">
        <v>665677.28</v>
      </c>
      <c r="N85" s="1"/>
    </row>
    <row r="86" spans="11:14" ht="14.25">
      <c r="K86" s="6"/>
      <c r="L86" s="11">
        <v>41760</v>
      </c>
      <c r="M86" s="1">
        <v>931675.92</v>
      </c>
      <c r="N86" s="1"/>
    </row>
    <row r="87" spans="11:14" ht="15" thickBot="1">
      <c r="K87" s="6"/>
      <c r="L87" s="22">
        <v>41791</v>
      </c>
      <c r="M87" s="1">
        <v>846109.11</v>
      </c>
      <c r="N87" s="1"/>
    </row>
    <row r="88" spans="11:14" ht="15" thickTop="1">
      <c r="K88" s="6"/>
      <c r="L88" s="11">
        <v>41821</v>
      </c>
      <c r="M88" s="1">
        <v>739227.01</v>
      </c>
      <c r="N88" s="1"/>
    </row>
    <row r="89" spans="11:14" ht="14.25">
      <c r="K89" s="6"/>
      <c r="L89" s="11">
        <v>41852</v>
      </c>
      <c r="M89" s="1">
        <v>841336.04</v>
      </c>
      <c r="N89" s="1"/>
    </row>
    <row r="90" spans="11:14" ht="14.25">
      <c r="K90" s="6"/>
      <c r="L90" s="11">
        <v>41883</v>
      </c>
      <c r="M90" s="1">
        <v>782143.01</v>
      </c>
      <c r="N90" s="1"/>
    </row>
    <row r="91" spans="11:14" ht="14.25">
      <c r="K91" s="6"/>
      <c r="L91" s="11">
        <v>41913</v>
      </c>
      <c r="M91" s="1">
        <v>881672.22</v>
      </c>
      <c r="N91" s="1"/>
    </row>
    <row r="92" spans="11:14" ht="14.25">
      <c r="K92" s="6"/>
      <c r="L92" s="11">
        <v>41944</v>
      </c>
      <c r="M92" s="1">
        <v>738322.6</v>
      </c>
      <c r="N92" s="1"/>
    </row>
    <row r="93" spans="11:14" ht="14.25">
      <c r="K93" s="6"/>
      <c r="L93" s="11">
        <v>41974</v>
      </c>
      <c r="M93" s="1">
        <v>831849.12</v>
      </c>
      <c r="N93" s="1"/>
    </row>
    <row r="94" spans="11:14" ht="14.25">
      <c r="K94" s="6"/>
      <c r="L94" s="11">
        <v>42005</v>
      </c>
      <c r="M94" s="1">
        <v>685334.0699</v>
      </c>
      <c r="N94" s="1"/>
    </row>
    <row r="95" spans="12:14" ht="14.25">
      <c r="L95" s="11">
        <v>42036</v>
      </c>
      <c r="M95" s="1">
        <v>795729.02</v>
      </c>
      <c r="N95" s="1"/>
    </row>
    <row r="96" spans="12:14" ht="14.25">
      <c r="L96" s="11">
        <v>42064</v>
      </c>
      <c r="M96" s="1">
        <v>830796.2</v>
      </c>
      <c r="N96" s="1"/>
    </row>
    <row r="97" spans="12:14" ht="14.25">
      <c r="L97" s="11">
        <v>42095</v>
      </c>
      <c r="M97" s="1">
        <v>790432.67</v>
      </c>
      <c r="N97" s="1"/>
    </row>
    <row r="98" spans="12:14" ht="14.25">
      <c r="L98" s="11">
        <v>42125</v>
      </c>
      <c r="M98" s="1">
        <v>869703.55</v>
      </c>
      <c r="N98" s="1"/>
    </row>
    <row r="99" spans="12:14" ht="14.25">
      <c r="L99" s="11">
        <v>42156</v>
      </c>
      <c r="M99" s="1">
        <v>942107.57</v>
      </c>
      <c r="N99" s="1"/>
    </row>
    <row r="100" spans="12:14" ht="14.25">
      <c r="L100" s="11">
        <v>42186</v>
      </c>
      <c r="M100" s="1">
        <v>794491.2</v>
      </c>
      <c r="N100" s="1">
        <v>788907.3815223974</v>
      </c>
    </row>
    <row r="101" spans="12:14" ht="14.25">
      <c r="L101" s="11">
        <v>42217</v>
      </c>
      <c r="M101" s="1">
        <v>865636.59</v>
      </c>
      <c r="N101" s="1">
        <v>879341.3927462078</v>
      </c>
    </row>
    <row r="102" spans="12:14" ht="14.25">
      <c r="L102" s="11">
        <v>42248</v>
      </c>
      <c r="M102" s="1"/>
      <c r="N102" s="1">
        <v>842698.3666432321</v>
      </c>
    </row>
    <row r="103" spans="12:14" ht="14.25">
      <c r="L103" s="11">
        <v>42278</v>
      </c>
      <c r="M103" s="1"/>
      <c r="N103" s="1">
        <v>867443.9085870013</v>
      </c>
    </row>
    <row r="104" spans="12:14" ht="14.25">
      <c r="L104" s="11">
        <v>42309</v>
      </c>
      <c r="M104" s="1"/>
      <c r="N104" s="1">
        <v>851548.997203698</v>
      </c>
    </row>
    <row r="105" spans="12:14" ht="14.25">
      <c r="L105" s="11">
        <v>42339</v>
      </c>
      <c r="M105" s="1"/>
      <c r="N105" s="1">
        <v>820348.8885112414</v>
      </c>
    </row>
    <row r="106" spans="12:14" ht="14.25">
      <c r="L106" s="11">
        <v>42370</v>
      </c>
      <c r="M106" s="1"/>
      <c r="N106" s="1">
        <v>722023.0561587487</v>
      </c>
    </row>
    <row r="107" spans="12:14" ht="14.25">
      <c r="L107" s="11">
        <v>42401</v>
      </c>
      <c r="M107" s="1"/>
      <c r="N107" s="1">
        <v>846431.8717388269</v>
      </c>
    </row>
    <row r="108" spans="12:14" ht="14.25">
      <c r="L108" s="11">
        <v>42430</v>
      </c>
      <c r="M108" s="1"/>
      <c r="N108" s="1">
        <v>842556.825711347</v>
      </c>
    </row>
    <row r="109" spans="12:14" ht="14.25">
      <c r="L109" s="11">
        <v>42461</v>
      </c>
      <c r="M109" s="1"/>
      <c r="N109" s="1">
        <v>784224.9364412453</v>
      </c>
    </row>
    <row r="110" spans="12:14" ht="14.25">
      <c r="L110" s="11">
        <v>42491</v>
      </c>
      <c r="M110" s="1"/>
      <c r="N110" s="1">
        <v>938584.0649092154</v>
      </c>
    </row>
    <row r="111" spans="12:14" ht="14.25">
      <c r="L111" s="11">
        <v>42522</v>
      </c>
      <c r="M111" s="1"/>
      <c r="N111" s="1">
        <v>920126.4649337782</v>
      </c>
    </row>
    <row r="112" spans="12:14" ht="14.25">
      <c r="L112" s="11">
        <v>42552</v>
      </c>
      <c r="M112" s="1"/>
      <c r="N112" s="1">
        <v>815527.1685086729</v>
      </c>
    </row>
    <row r="113" spans="12:14" ht="14.25">
      <c r="L113" s="11">
        <v>42583</v>
      </c>
      <c r="M113" s="1"/>
      <c r="N113" s="1">
        <v>905547.376361622</v>
      </c>
    </row>
    <row r="114" spans="12:14" ht="14.25">
      <c r="L114" s="11">
        <v>42614</v>
      </c>
      <c r="M114" s="1"/>
      <c r="N114" s="1">
        <v>844774.0370629437</v>
      </c>
    </row>
    <row r="115" spans="12:14" ht="14.25">
      <c r="L115" s="11">
        <v>42644</v>
      </c>
      <c r="M115" s="1"/>
      <c r="N115" s="1">
        <v>892697.9130859713</v>
      </c>
    </row>
    <row r="116" spans="12:14" ht="14.25">
      <c r="L116" s="11">
        <v>42675</v>
      </c>
      <c r="M116" s="1"/>
      <c r="N116" s="1">
        <v>866915.9143521602</v>
      </c>
    </row>
    <row r="117" spans="12:14" ht="14.25">
      <c r="L117" s="11">
        <v>42705</v>
      </c>
      <c r="M117" s="1"/>
      <c r="N117" s="1">
        <v>833431.3928004846</v>
      </c>
    </row>
    <row r="118" spans="12:14" ht="14.25">
      <c r="L118" s="11">
        <v>42736</v>
      </c>
      <c r="M118" s="1"/>
      <c r="N118" s="1">
        <v>742269.1469433528</v>
      </c>
    </row>
    <row r="119" spans="12:14" ht="14.25">
      <c r="L119" s="11">
        <v>42767</v>
      </c>
      <c r="M119" s="1"/>
      <c r="N119" s="1">
        <v>861011.703702973</v>
      </c>
    </row>
    <row r="120" spans="12:14" ht="14.25">
      <c r="L120" s="11">
        <v>42795</v>
      </c>
      <c r="M120" s="1"/>
      <c r="N120" s="1">
        <v>858915.5664578237</v>
      </c>
    </row>
    <row r="121" spans="12:14" ht="14.25">
      <c r="L121" s="11">
        <v>42826</v>
      </c>
      <c r="M121" s="1"/>
      <c r="N121" s="1">
        <v>784224.9364412453</v>
      </c>
    </row>
    <row r="122" spans="12:14" ht="14.25">
      <c r="L122" s="11">
        <v>42856</v>
      </c>
      <c r="M122" s="1"/>
      <c r="N122" s="1">
        <v>938584.0649092154</v>
      </c>
    </row>
    <row r="123" spans="12:14" ht="14.25">
      <c r="L123" s="11">
        <v>42887</v>
      </c>
      <c r="M123" s="1"/>
      <c r="N123" s="1">
        <v>920126.4649337782</v>
      </c>
    </row>
    <row r="124" spans="12:14" ht="14.25">
      <c r="L124" s="11">
        <v>42917</v>
      </c>
      <c r="M124" s="1"/>
      <c r="N124" s="1">
        <v>815527.1685086729</v>
      </c>
    </row>
    <row r="125" spans="12:14" ht="14.25">
      <c r="L125" s="11">
        <v>42948</v>
      </c>
      <c r="M125" s="1"/>
      <c r="N125" s="1">
        <v>905547.376361622</v>
      </c>
    </row>
    <row r="126" spans="12:14" ht="14.25">
      <c r="L126" s="11">
        <v>42979</v>
      </c>
      <c r="M126" s="1"/>
      <c r="N126" s="1">
        <v>844774.0370629437</v>
      </c>
    </row>
    <row r="127" spans="12:14" ht="14.25">
      <c r="L127" s="11">
        <v>43009</v>
      </c>
      <c r="M127" s="1"/>
      <c r="N127" s="1">
        <v>892697.9130859713</v>
      </c>
    </row>
    <row r="128" spans="12:14" ht="14.25">
      <c r="L128" s="11">
        <v>43040</v>
      </c>
      <c r="M128" s="1"/>
      <c r="N128" s="1">
        <v>866915.9143521602</v>
      </c>
    </row>
    <row r="129" spans="12:14" ht="14.25">
      <c r="L129" s="11">
        <v>43070</v>
      </c>
      <c r="M129" s="1"/>
      <c r="N129" s="1">
        <v>833431.3928004846</v>
      </c>
    </row>
    <row r="130" spans="12:14" ht="14.25">
      <c r="L130" s="11">
        <v>43101</v>
      </c>
      <c r="M130" s="1"/>
      <c r="N130" s="1">
        <v>742269.1469433528</v>
      </c>
    </row>
    <row r="131" spans="12:14" ht="14.25">
      <c r="L131" s="11">
        <v>43132</v>
      </c>
      <c r="M131" s="1"/>
      <c r="N131" s="1">
        <v>861011.703702973</v>
      </c>
    </row>
    <row r="132" spans="12:14" ht="14.25">
      <c r="L132" s="11">
        <v>43160</v>
      </c>
      <c r="M132" s="1"/>
      <c r="N132" s="1">
        <v>858915.5664578237</v>
      </c>
    </row>
    <row r="133" spans="12:14" ht="14.25">
      <c r="L133" s="11">
        <v>43191</v>
      </c>
      <c r="M133" s="1"/>
      <c r="N133" s="1">
        <v>784224.9364412453</v>
      </c>
    </row>
    <row r="134" spans="12:14" ht="14.25">
      <c r="L134" s="11">
        <v>43221</v>
      </c>
      <c r="M134" s="1"/>
      <c r="N134" s="1">
        <v>938584.0649092154</v>
      </c>
    </row>
    <row r="135" spans="12:14" ht="14.25">
      <c r="L135" s="11">
        <v>43252</v>
      </c>
      <c r="M135" s="1"/>
      <c r="N135" s="1">
        <v>920126.4649337782</v>
      </c>
    </row>
    <row r="136" spans="12:14" ht="14.25">
      <c r="L136" s="11">
        <v>43282</v>
      </c>
      <c r="M136" s="1"/>
      <c r="N136" s="1">
        <v>815527.1685086729</v>
      </c>
    </row>
    <row r="137" spans="12:14" ht="14.25">
      <c r="L137" s="11">
        <v>43313</v>
      </c>
      <c r="M137" s="1"/>
      <c r="N137" s="1">
        <v>905547.376361622</v>
      </c>
    </row>
    <row r="138" spans="12:14" ht="14.25">
      <c r="L138" s="11">
        <v>43344</v>
      </c>
      <c r="M138" s="1"/>
      <c r="N138" s="1">
        <v>844774.0370629437</v>
      </c>
    </row>
    <row r="139" spans="12:14" ht="14.25">
      <c r="L139" s="11">
        <v>43374</v>
      </c>
      <c r="M139" s="1"/>
      <c r="N139" s="1">
        <v>892697.9130859713</v>
      </c>
    </row>
    <row r="140" spans="12:14" ht="14.25">
      <c r="L140" s="11">
        <v>43405</v>
      </c>
      <c r="M140" s="1"/>
      <c r="N140" s="1">
        <v>866915.9143521602</v>
      </c>
    </row>
    <row r="141" spans="12:14" ht="14.25">
      <c r="L141" s="11">
        <v>43435</v>
      </c>
      <c r="M141" s="1"/>
      <c r="N141" s="1">
        <v>833431.3928004846</v>
      </c>
    </row>
    <row r="142" spans="12:14" ht="14.25">
      <c r="L142" s="11">
        <v>43466</v>
      </c>
      <c r="M142" s="1"/>
      <c r="N142" s="1">
        <v>742269.1469433528</v>
      </c>
    </row>
    <row r="143" spans="12:14" ht="14.25">
      <c r="L143" s="11">
        <v>43497</v>
      </c>
      <c r="M143" s="1"/>
      <c r="N143" s="1">
        <v>861011.703702973</v>
      </c>
    </row>
    <row r="144" spans="12:14" ht="14.25">
      <c r="L144" s="11">
        <v>43525</v>
      </c>
      <c r="M144" s="1"/>
      <c r="N144" s="1">
        <v>858915.5664578237</v>
      </c>
    </row>
    <row r="145" spans="12:14" ht="14.25">
      <c r="L145" s="11">
        <v>43556</v>
      </c>
      <c r="M145" s="1"/>
      <c r="N145" s="1">
        <v>784224.9364412453</v>
      </c>
    </row>
    <row r="146" spans="12:14" ht="14.25">
      <c r="L146" s="11">
        <v>43586</v>
      </c>
      <c r="M146" s="1"/>
      <c r="N146" s="1">
        <v>938584.0649092154</v>
      </c>
    </row>
    <row r="147" spans="12:14" ht="14.25">
      <c r="L147" s="11">
        <v>43617</v>
      </c>
      <c r="M147" s="1"/>
      <c r="N147" s="1">
        <v>920126.4649337782</v>
      </c>
    </row>
    <row r="148" spans="12:14" ht="14.25">
      <c r="L148" s="11">
        <v>43647</v>
      </c>
      <c r="N148" s="1">
        <v>815527.1685086729</v>
      </c>
    </row>
    <row r="149" spans="12:14" ht="14.25">
      <c r="L149" s="11">
        <v>43678</v>
      </c>
      <c r="N149" s="1">
        <v>905547.376361622</v>
      </c>
    </row>
    <row r="150" spans="12:14" ht="14.25">
      <c r="L150" s="11">
        <v>43709</v>
      </c>
      <c r="N150" s="1">
        <v>844774.0370629437</v>
      </c>
    </row>
    <row r="151" spans="12:14" ht="14.25">
      <c r="L151" s="11">
        <v>43739</v>
      </c>
      <c r="N151" s="1">
        <v>892697.9130859713</v>
      </c>
    </row>
    <row r="152" spans="12:14" ht="14.25">
      <c r="L152" s="11">
        <v>43770</v>
      </c>
      <c r="N152" s="1">
        <v>866915.9143521602</v>
      </c>
    </row>
    <row r="153" spans="12:14" ht="14.25">
      <c r="L153" s="11">
        <v>43800</v>
      </c>
      <c r="N153" s="1">
        <v>833431.3928004846</v>
      </c>
    </row>
    <row r="154" spans="12:14" ht="14.25">
      <c r="L154" s="11">
        <v>43831</v>
      </c>
      <c r="N154" s="1">
        <v>742269.1469433528</v>
      </c>
    </row>
    <row r="155" spans="12:14" ht="14.25">
      <c r="L155" s="11">
        <v>43862</v>
      </c>
      <c r="N155" s="1">
        <v>861011.703702973</v>
      </c>
    </row>
    <row r="156" spans="12:14" ht="14.25">
      <c r="L156" s="11">
        <v>43891</v>
      </c>
      <c r="N156" s="1">
        <v>858915.5664578237</v>
      </c>
    </row>
    <row r="157" spans="12:14" ht="14.25">
      <c r="L157" s="11">
        <v>43922</v>
      </c>
      <c r="N157" s="1">
        <v>784224.9364412453</v>
      </c>
    </row>
    <row r="158" spans="12:14" ht="14.25">
      <c r="L158" s="11">
        <v>43952</v>
      </c>
      <c r="N158" s="1">
        <v>938584.0649092154</v>
      </c>
    </row>
    <row r="159" spans="12:14" ht="14.25">
      <c r="L159" s="11">
        <v>43983</v>
      </c>
      <c r="N159" s="1">
        <v>920126.4649337782</v>
      </c>
    </row>
  </sheetData>
  <sheetProtection/>
  <mergeCells count="2">
    <mergeCell ref="C2:D2"/>
    <mergeCell ref="G2: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0.50390625" style="17" bestFit="1" customWidth="1"/>
    <col min="14" max="14" width="9.875" style="17"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128</v>
      </c>
      <c r="N3" s="17" t="s">
        <v>130</v>
      </c>
    </row>
    <row r="4" spans="2:14" ht="14.25">
      <c r="B4" s="18" t="s">
        <v>87</v>
      </c>
      <c r="C4" s="19">
        <f>SUM(M4:M6)</f>
        <v>122324.35990000001</v>
      </c>
      <c r="D4" s="15"/>
      <c r="F4" s="15" t="s">
        <v>115</v>
      </c>
      <c r="G4" s="19">
        <f>SUM(C4:C7)</f>
        <v>497841.11980000004</v>
      </c>
      <c r="H4" s="15"/>
      <c r="L4" s="11">
        <v>39264</v>
      </c>
      <c r="M4" s="1">
        <v>38386.5899</v>
      </c>
      <c r="N4" s="1"/>
    </row>
    <row r="5" spans="2:14" ht="14.25">
      <c r="B5" s="15" t="s">
        <v>88</v>
      </c>
      <c r="C5" s="19">
        <f>SUM(M7:M9)</f>
        <v>118471.73000000001</v>
      </c>
      <c r="D5" s="15"/>
      <c r="F5" s="15" t="s">
        <v>116</v>
      </c>
      <c r="G5" s="19">
        <f>SUM(C8:C11)</f>
        <v>539089.1899</v>
      </c>
      <c r="H5" s="15"/>
      <c r="L5" s="11">
        <v>39295</v>
      </c>
      <c r="M5" s="1">
        <v>41636.33</v>
      </c>
      <c r="N5" s="1"/>
    </row>
    <row r="6" spans="2:14" ht="14.25">
      <c r="B6" s="15" t="s">
        <v>89</v>
      </c>
      <c r="C6" s="19">
        <f>SUM(M10:M12)</f>
        <v>128774.09000000001</v>
      </c>
      <c r="D6" s="15"/>
      <c r="F6" s="15" t="s">
        <v>117</v>
      </c>
      <c r="G6" s="19">
        <f>SUM(C12:C15)</f>
        <v>548202.3398</v>
      </c>
      <c r="H6" s="15"/>
      <c r="L6" s="11">
        <v>39326</v>
      </c>
      <c r="M6" s="1">
        <v>42301.44</v>
      </c>
      <c r="N6" s="1"/>
    </row>
    <row r="7" spans="2:14" ht="14.25">
      <c r="B7" s="15" t="s">
        <v>90</v>
      </c>
      <c r="C7" s="19">
        <f>SUM(M13:M15)</f>
        <v>128270.9399</v>
      </c>
      <c r="D7" s="15"/>
      <c r="F7" s="15" t="s">
        <v>118</v>
      </c>
      <c r="G7" s="19">
        <f>SUM(C16:C19)</f>
        <v>547839.5900000001</v>
      </c>
      <c r="H7" s="15"/>
      <c r="L7" s="11">
        <v>39356</v>
      </c>
      <c r="M7" s="1">
        <v>42001.23</v>
      </c>
      <c r="N7" s="1"/>
    </row>
    <row r="8" spans="2:14" ht="14.25">
      <c r="B8" s="15" t="s">
        <v>91</v>
      </c>
      <c r="C8" s="19">
        <f>SUM(M16:M18)</f>
        <v>117824.74</v>
      </c>
      <c r="D8" s="15"/>
      <c r="F8" s="15" t="s">
        <v>119</v>
      </c>
      <c r="G8" s="19">
        <f>SUM(C20:C23)</f>
        <v>472376.2498</v>
      </c>
      <c r="H8" s="15"/>
      <c r="L8" s="11">
        <v>39387</v>
      </c>
      <c r="M8" s="1">
        <v>41782.56</v>
      </c>
      <c r="N8" s="1"/>
    </row>
    <row r="9" spans="2:14" ht="14.25">
      <c r="B9" s="15" t="s">
        <v>92</v>
      </c>
      <c r="C9" s="19">
        <f>SUM(M19:M21)</f>
        <v>134629.6999</v>
      </c>
      <c r="D9" s="15"/>
      <c r="F9" s="15" t="s">
        <v>120</v>
      </c>
      <c r="G9" s="19">
        <f>SUM(C24:C27)</f>
        <v>422067.61</v>
      </c>
      <c r="H9" s="15"/>
      <c r="L9" s="11">
        <v>39417</v>
      </c>
      <c r="M9" s="1">
        <v>34687.94</v>
      </c>
      <c r="N9" s="1"/>
    </row>
    <row r="10" spans="2:14" ht="14.25">
      <c r="B10" s="15" t="s">
        <v>93</v>
      </c>
      <c r="C10" s="19">
        <f>SUM(M22:M24)</f>
        <v>154528.19</v>
      </c>
      <c r="D10" s="15"/>
      <c r="F10" s="15" t="s">
        <v>121</v>
      </c>
      <c r="G10" s="19">
        <f>SUM(C28:C31)</f>
        <v>401054.9798</v>
      </c>
      <c r="H10" s="15"/>
      <c r="L10" s="11">
        <v>39448</v>
      </c>
      <c r="M10" s="1">
        <v>48513.04</v>
      </c>
      <c r="N10" s="1"/>
    </row>
    <row r="11" spans="2:14" ht="14.25">
      <c r="B11" s="15" t="s">
        <v>94</v>
      </c>
      <c r="C11" s="19">
        <f>SUM(M25:M27)</f>
        <v>132106.56</v>
      </c>
      <c r="D11" s="15"/>
      <c r="F11" s="15" t="s">
        <v>122</v>
      </c>
      <c r="G11" s="19">
        <f>SUM(C32:C35)</f>
        <v>396363.28</v>
      </c>
      <c r="H11" s="19"/>
      <c r="L11" s="11">
        <v>39479</v>
      </c>
      <c r="M11" s="1">
        <v>39636.41</v>
      </c>
      <c r="N11" s="1"/>
    </row>
    <row r="12" spans="2:14" ht="14.25">
      <c r="B12" s="15" t="s">
        <v>95</v>
      </c>
      <c r="C12" s="19">
        <f>SUM(M28:M30)</f>
        <v>153898.07</v>
      </c>
      <c r="D12" s="15"/>
      <c r="F12" s="15" t="s">
        <v>123</v>
      </c>
      <c r="G12" s="15"/>
      <c r="H12" s="19">
        <f>SUM(D36:D39)</f>
        <v>391632.2923590473</v>
      </c>
      <c r="L12" s="11">
        <v>39508</v>
      </c>
      <c r="M12" s="1">
        <v>40624.64</v>
      </c>
      <c r="N12" s="1"/>
    </row>
    <row r="13" spans="2:14" ht="14.25">
      <c r="B13" s="15" t="s">
        <v>96</v>
      </c>
      <c r="C13" s="19">
        <f>SUM(M31:M33)</f>
        <v>132402.45</v>
      </c>
      <c r="D13" s="15"/>
      <c r="F13" s="15" t="s">
        <v>124</v>
      </c>
      <c r="G13" s="15"/>
      <c r="H13" s="19">
        <f>SUM(D40:D43)</f>
        <v>397049.6516696732</v>
      </c>
      <c r="L13" s="11">
        <v>39539</v>
      </c>
      <c r="M13" s="1">
        <v>46043</v>
      </c>
      <c r="N13" s="1"/>
    </row>
    <row r="14" spans="2:14" ht="14.25">
      <c r="B14" s="15" t="s">
        <v>99</v>
      </c>
      <c r="C14" s="19">
        <f>SUM(M34:M36)</f>
        <v>124078.3899</v>
      </c>
      <c r="D14" s="15"/>
      <c r="F14" s="15" t="s">
        <v>125</v>
      </c>
      <c r="G14" s="15"/>
      <c r="H14" s="19">
        <f>SUM(D44:D47)</f>
        <v>393214.6388247361</v>
      </c>
      <c r="L14" s="11">
        <v>39569</v>
      </c>
      <c r="M14" s="1">
        <v>41065.1</v>
      </c>
      <c r="N14" s="1"/>
    </row>
    <row r="15" spans="2:14" ht="14.25">
      <c r="B15" s="15" t="s">
        <v>97</v>
      </c>
      <c r="C15" s="19">
        <f>SUM(M37:M39)</f>
        <v>137823.4299</v>
      </c>
      <c r="D15" s="15"/>
      <c r="F15" s="15" t="s">
        <v>126</v>
      </c>
      <c r="G15" s="15"/>
      <c r="H15" s="19">
        <f>SUM(D48:D51)</f>
        <v>395438.78737894644</v>
      </c>
      <c r="L15" s="11">
        <v>39600</v>
      </c>
      <c r="M15" s="1">
        <v>41162.8399</v>
      </c>
      <c r="N15" s="1"/>
    </row>
    <row r="16" spans="2:14" ht="14.25">
      <c r="B16" s="15" t="s">
        <v>98</v>
      </c>
      <c r="C16" s="19">
        <f>SUM(M40:M42)</f>
        <v>121236.74000000002</v>
      </c>
      <c r="D16" s="15"/>
      <c r="F16" s="15" t="s">
        <v>145</v>
      </c>
      <c r="G16" s="15"/>
      <c r="H16" s="19">
        <f>SUM(D52:D55)</f>
        <v>394315.79545444396</v>
      </c>
      <c r="L16" s="11">
        <v>39630</v>
      </c>
      <c r="M16" s="1">
        <v>31073.84</v>
      </c>
      <c r="N16" s="1"/>
    </row>
    <row r="17" spans="2:14" ht="14.25">
      <c r="B17" s="15" t="s">
        <v>100</v>
      </c>
      <c r="C17" s="19">
        <f>SUM(M43:M45)</f>
        <v>136558.54</v>
      </c>
      <c r="D17" s="15"/>
      <c r="L17" s="11">
        <v>39661</v>
      </c>
      <c r="M17" s="1">
        <v>41328.48</v>
      </c>
      <c r="N17" s="1"/>
    </row>
    <row r="18" spans="2:14" ht="14.25">
      <c r="B18" s="15" t="s">
        <v>101</v>
      </c>
      <c r="C18" s="19">
        <f>SUM(M46:M48)</f>
        <v>137174.02</v>
      </c>
      <c r="D18" s="15"/>
      <c r="L18" s="11">
        <v>39692</v>
      </c>
      <c r="M18" s="1">
        <v>45422.42</v>
      </c>
      <c r="N18" s="1"/>
    </row>
    <row r="19" spans="2:14" ht="14.25">
      <c r="B19" s="15" t="s">
        <v>102</v>
      </c>
      <c r="C19" s="19">
        <f>SUM(M49:M51)</f>
        <v>152870.29</v>
      </c>
      <c r="D19" s="15"/>
      <c r="L19" s="11">
        <v>39722</v>
      </c>
      <c r="M19" s="1">
        <v>52709.88</v>
      </c>
      <c r="N19" s="1"/>
    </row>
    <row r="20" spans="2:14" ht="14.25">
      <c r="B20" s="15" t="s">
        <v>103</v>
      </c>
      <c r="C20" s="19">
        <f>SUM(M52:M54)</f>
        <v>123896.49</v>
      </c>
      <c r="D20" s="15"/>
      <c r="L20" s="11">
        <v>39753</v>
      </c>
      <c r="M20" s="1">
        <v>45266.5199</v>
      </c>
      <c r="N20" s="1"/>
    </row>
    <row r="21" spans="2:14" ht="14.25">
      <c r="B21" s="15" t="s">
        <v>104</v>
      </c>
      <c r="C21" s="19">
        <f>SUM(M55:M57)</f>
        <v>124806.6098</v>
      </c>
      <c r="D21" s="15"/>
      <c r="L21" s="11">
        <v>39783</v>
      </c>
      <c r="M21" s="1">
        <v>36653.3</v>
      </c>
      <c r="N21" s="1"/>
    </row>
    <row r="22" spans="2:14" ht="14.25">
      <c r="B22" s="15" t="s">
        <v>105</v>
      </c>
      <c r="C22" s="19">
        <f>SUM(M58:M60)</f>
        <v>112663.36</v>
      </c>
      <c r="D22" s="15"/>
      <c r="L22" s="11">
        <v>39814</v>
      </c>
      <c r="M22" s="1">
        <v>56468.31</v>
      </c>
      <c r="N22" s="1"/>
    </row>
    <row r="23" spans="2:14" ht="14.25">
      <c r="B23" s="15" t="s">
        <v>106</v>
      </c>
      <c r="C23" s="19">
        <f>SUM(M61:M63)</f>
        <v>111009.79000000001</v>
      </c>
      <c r="D23" s="15"/>
      <c r="L23" s="11">
        <v>39845</v>
      </c>
      <c r="M23" s="1">
        <v>50753.17</v>
      </c>
      <c r="N23" s="1"/>
    </row>
    <row r="24" spans="2:14" ht="14.25">
      <c r="B24" s="15" t="s">
        <v>107</v>
      </c>
      <c r="C24" s="19">
        <f>SUM(M64:M66)</f>
        <v>105787.06</v>
      </c>
      <c r="D24" s="15"/>
      <c r="L24" s="11">
        <v>39873</v>
      </c>
      <c r="M24" s="1">
        <v>47306.71</v>
      </c>
      <c r="N24" s="1"/>
    </row>
    <row r="25" spans="2:14" ht="14.25">
      <c r="B25" s="15" t="s">
        <v>108</v>
      </c>
      <c r="C25" s="19">
        <f>SUM(M67:M69)</f>
        <v>107998.48</v>
      </c>
      <c r="D25" s="15"/>
      <c r="L25" s="11">
        <v>39904</v>
      </c>
      <c r="M25" s="1">
        <v>46122.58</v>
      </c>
      <c r="N25" s="1"/>
    </row>
    <row r="26" spans="2:14" ht="14.25">
      <c r="B26" s="15" t="s">
        <v>109</v>
      </c>
      <c r="C26" s="19">
        <f>SUM(M70:M72)</f>
        <v>100160.97000000002</v>
      </c>
      <c r="D26" s="15"/>
      <c r="L26" s="11">
        <v>39934</v>
      </c>
      <c r="M26" s="1">
        <v>42022.25</v>
      </c>
      <c r="N26" s="1"/>
    </row>
    <row r="27" spans="2:14" ht="14.25">
      <c r="B27" s="15" t="s">
        <v>110</v>
      </c>
      <c r="C27" s="19">
        <f>SUM(M73:M75)</f>
        <v>108121.1</v>
      </c>
      <c r="D27" s="15"/>
      <c r="L27" s="11">
        <v>39965</v>
      </c>
      <c r="M27" s="1">
        <v>43961.73</v>
      </c>
      <c r="N27" s="1"/>
    </row>
    <row r="28" spans="2:14" ht="14.25">
      <c r="B28" s="15" t="s">
        <v>111</v>
      </c>
      <c r="C28" s="19">
        <f>SUM(M76:M78)</f>
        <v>93332.9899</v>
      </c>
      <c r="D28" s="15"/>
      <c r="L28" s="11">
        <v>39995</v>
      </c>
      <c r="M28" s="1">
        <v>45668.87</v>
      </c>
      <c r="N28" s="1"/>
    </row>
    <row r="29" spans="2:14" ht="14.25">
      <c r="B29" s="15" t="s">
        <v>112</v>
      </c>
      <c r="C29" s="19">
        <f>SUM(M79:M81)</f>
        <v>106735.7699</v>
      </c>
      <c r="D29" s="20"/>
      <c r="L29" s="11">
        <v>40026</v>
      </c>
      <c r="M29" s="1">
        <v>48028.65</v>
      </c>
      <c r="N29" s="1"/>
    </row>
    <row r="30" spans="2:14" ht="14.25">
      <c r="B30" s="15" t="s">
        <v>113</v>
      </c>
      <c r="C30" s="19">
        <f>SUM(M82:M84)</f>
        <v>94786.57999999999</v>
      </c>
      <c r="D30" s="15"/>
      <c r="L30" s="11">
        <v>40057</v>
      </c>
      <c r="M30" s="1">
        <v>60200.55</v>
      </c>
      <c r="N30" s="1"/>
    </row>
    <row r="31" spans="2:14" ht="14.25">
      <c r="B31" s="15" t="s">
        <v>114</v>
      </c>
      <c r="C31" s="19">
        <f>SUM(M85:M87)</f>
        <v>106199.64</v>
      </c>
      <c r="D31" s="15"/>
      <c r="L31" s="11">
        <v>40087</v>
      </c>
      <c r="M31" s="1">
        <v>44622.07</v>
      </c>
      <c r="N31" s="1"/>
    </row>
    <row r="32" spans="2:14" ht="14.25">
      <c r="B32" s="15" t="s">
        <v>65</v>
      </c>
      <c r="C32" s="19">
        <f>SUM(M88:M90)</f>
        <v>104015.94</v>
      </c>
      <c r="D32" s="19"/>
      <c r="L32" s="11">
        <v>40118</v>
      </c>
      <c r="M32" s="1">
        <v>40485.12</v>
      </c>
      <c r="N32" s="1"/>
    </row>
    <row r="33" spans="2:14" ht="14.25">
      <c r="B33" s="15" t="s">
        <v>66</v>
      </c>
      <c r="C33" s="19">
        <f>SUM(M91:M93)</f>
        <v>109718.26000000001</v>
      </c>
      <c r="D33" s="19"/>
      <c r="L33" s="11">
        <v>40148</v>
      </c>
      <c r="M33" s="1">
        <v>47295.26</v>
      </c>
      <c r="N33" s="1"/>
    </row>
    <row r="34" spans="2:14" ht="14.25">
      <c r="B34" s="15" t="s">
        <v>67</v>
      </c>
      <c r="C34" s="19">
        <f>SUM(M94:M96)</f>
        <v>87770.69</v>
      </c>
      <c r="D34" s="19"/>
      <c r="L34" s="11">
        <v>40179</v>
      </c>
      <c r="M34" s="1">
        <v>42682.11</v>
      </c>
      <c r="N34" s="1"/>
    </row>
    <row r="35" spans="2:14" ht="14.25">
      <c r="B35" s="15" t="s">
        <v>68</v>
      </c>
      <c r="C35" s="19">
        <f>SUM(M97:M99)</f>
        <v>94858.39000000001</v>
      </c>
      <c r="D35" s="19"/>
      <c r="L35" s="11">
        <v>40210</v>
      </c>
      <c r="M35" s="1">
        <v>37422.01</v>
      </c>
      <c r="N35" s="1"/>
    </row>
    <row r="36" spans="2:14" ht="14.25">
      <c r="B36" s="15" t="s">
        <v>69</v>
      </c>
      <c r="C36" s="15"/>
      <c r="D36" s="19">
        <f>SUM(N100:N102)</f>
        <v>96655.04620196467</v>
      </c>
      <c r="L36" s="11">
        <v>40238</v>
      </c>
      <c r="M36" s="1">
        <v>43974.2699</v>
      </c>
      <c r="N36" s="1"/>
    </row>
    <row r="37" spans="2:14" ht="14.25">
      <c r="B37" s="15" t="s">
        <v>70</v>
      </c>
      <c r="C37" s="15"/>
      <c r="D37" s="19">
        <f>SUM(N103:N105)</f>
        <v>106327.88928399558</v>
      </c>
      <c r="L37" s="11">
        <v>40269</v>
      </c>
      <c r="M37" s="1">
        <v>44212.2699</v>
      </c>
      <c r="N37" s="1"/>
    </row>
    <row r="38" spans="2:14" ht="14.25">
      <c r="B38" s="15" t="s">
        <v>71</v>
      </c>
      <c r="C38" s="15"/>
      <c r="D38" s="19">
        <f>SUM(N106:N108)</f>
        <v>89465.56310336062</v>
      </c>
      <c r="L38" s="11">
        <v>40299</v>
      </c>
      <c r="M38" s="1">
        <v>44208.72</v>
      </c>
      <c r="N38" s="1"/>
    </row>
    <row r="39" spans="2:14" ht="14.25">
      <c r="B39" s="15" t="s">
        <v>72</v>
      </c>
      <c r="C39" s="15"/>
      <c r="D39" s="19">
        <f>SUM(N109:N111)</f>
        <v>99183.79376972641</v>
      </c>
      <c r="L39" s="11">
        <v>40330</v>
      </c>
      <c r="M39" s="1">
        <v>49402.44</v>
      </c>
      <c r="N39" s="1"/>
    </row>
    <row r="40" spans="2:14" ht="14.25">
      <c r="B40" s="15" t="s">
        <v>73</v>
      </c>
      <c r="C40" s="15"/>
      <c r="D40" s="19">
        <f>SUM(N112:N114)</f>
        <v>100710.4418895052</v>
      </c>
      <c r="L40" s="11">
        <v>40360</v>
      </c>
      <c r="M40" s="1">
        <v>39394.97</v>
      </c>
      <c r="N40" s="1"/>
    </row>
    <row r="41" spans="2:14" ht="14.25">
      <c r="B41" s="15" t="s">
        <v>74</v>
      </c>
      <c r="C41" s="15"/>
      <c r="D41" s="19">
        <f>SUM(N115:N117)</f>
        <v>108915.9761617473</v>
      </c>
      <c r="L41" s="11">
        <v>40391</v>
      </c>
      <c r="M41" s="1">
        <v>42182.29</v>
      </c>
      <c r="N41" s="1"/>
    </row>
    <row r="42" spans="2:14" ht="14.25">
      <c r="B42" s="15" t="s">
        <v>75</v>
      </c>
      <c r="C42" s="15"/>
      <c r="D42" s="19">
        <f>SUM(N118:N120)</f>
        <v>89633.82764636942</v>
      </c>
      <c r="L42" s="11">
        <v>40422</v>
      </c>
      <c r="M42" s="1">
        <v>39659.48</v>
      </c>
      <c r="N42" s="1"/>
    </row>
    <row r="43" spans="2:14" ht="14.25">
      <c r="B43" s="15" t="s">
        <v>76</v>
      </c>
      <c r="C43" s="15"/>
      <c r="D43" s="19">
        <f>SUM(N121:N123)</f>
        <v>97789.40597205132</v>
      </c>
      <c r="L43" s="11">
        <v>40452</v>
      </c>
      <c r="M43" s="1">
        <v>37902.3</v>
      </c>
      <c r="N43" s="1"/>
    </row>
    <row r="44" spans="2:14" ht="14.25">
      <c r="B44" s="15" t="s">
        <v>77</v>
      </c>
      <c r="C44" s="15"/>
      <c r="D44" s="19">
        <f>SUM(N124:N126)</f>
        <v>98785.64051290328</v>
      </c>
      <c r="L44" s="11">
        <v>40483</v>
      </c>
      <c r="M44" s="1">
        <v>49878.62</v>
      </c>
      <c r="N44" s="1"/>
    </row>
    <row r="45" spans="2:14" ht="14.25">
      <c r="B45" s="15" t="s">
        <v>78</v>
      </c>
      <c r="C45" s="15"/>
      <c r="D45" s="19">
        <f>SUM(N127:N129)</f>
        <v>107313.18423420732</v>
      </c>
      <c r="L45" s="11">
        <v>40513</v>
      </c>
      <c r="M45" s="1">
        <v>48777.62</v>
      </c>
      <c r="N45" s="1"/>
    </row>
    <row r="46" spans="2:14" ht="14.25">
      <c r="B46" s="15" t="s">
        <v>79</v>
      </c>
      <c r="C46" s="15"/>
      <c r="D46" s="19">
        <f>SUM(N130:N132)</f>
        <v>89053.55533974322</v>
      </c>
      <c r="L46" s="11">
        <v>40544</v>
      </c>
      <c r="M46" s="1">
        <v>40996.91</v>
      </c>
      <c r="N46" s="1"/>
    </row>
    <row r="47" spans="2:14" ht="14.25">
      <c r="B47" s="15" t="s">
        <v>80</v>
      </c>
      <c r="C47" s="15"/>
      <c r="D47" s="19">
        <f>SUM(N133:N135)</f>
        <v>98062.25873788228</v>
      </c>
      <c r="L47" s="11">
        <v>40575</v>
      </c>
      <c r="M47" s="1">
        <v>42212.4</v>
      </c>
      <c r="N47" s="1"/>
    </row>
    <row r="48" spans="2:14" ht="14.25">
      <c r="B48" s="15" t="s">
        <v>81</v>
      </c>
      <c r="C48" s="15"/>
      <c r="D48" s="19">
        <f>SUM(N136:N138)</f>
        <v>99572.73761325401</v>
      </c>
      <c r="L48" s="11">
        <v>40603</v>
      </c>
      <c r="M48" s="1">
        <v>53964.71</v>
      </c>
      <c r="N48" s="1"/>
    </row>
    <row r="49" spans="2:14" ht="14.25">
      <c r="B49" s="15" t="s">
        <v>82</v>
      </c>
      <c r="C49" s="15"/>
      <c r="D49" s="19">
        <f>SUM(N139:N141)</f>
        <v>108171.6601142345</v>
      </c>
      <c r="L49" s="11">
        <v>40634</v>
      </c>
      <c r="M49" s="1">
        <v>37552.75</v>
      </c>
      <c r="N49" s="1"/>
    </row>
    <row r="50" spans="2:14" ht="14.25">
      <c r="B50" s="15" t="s">
        <v>83</v>
      </c>
      <c r="C50" s="15"/>
      <c r="D50" s="19">
        <f>SUM(N142:N144)</f>
        <v>89551.34065103835</v>
      </c>
      <c r="L50" s="11">
        <v>40664</v>
      </c>
      <c r="M50" s="1">
        <v>59466.54</v>
      </c>
      <c r="N50" s="1"/>
    </row>
    <row r="51" spans="2:14" ht="14.25">
      <c r="B51" s="15" t="s">
        <v>84</v>
      </c>
      <c r="C51" s="15"/>
      <c r="D51" s="19">
        <f>SUM(N145:N147)</f>
        <v>98143.04900041956</v>
      </c>
      <c r="L51" s="11">
        <v>40695</v>
      </c>
      <c r="M51" s="1">
        <v>55851</v>
      </c>
      <c r="N51" s="1"/>
    </row>
    <row r="52" spans="2:14" ht="14.25">
      <c r="B52" s="15" t="s">
        <v>141</v>
      </c>
      <c r="C52" s="15"/>
      <c r="D52" s="19">
        <f>SUM(N148:N150)</f>
        <v>99314.51392610266</v>
      </c>
      <c r="L52" s="11">
        <v>40725</v>
      </c>
      <c r="M52" s="1">
        <v>43595.6</v>
      </c>
      <c r="N52" s="1"/>
    </row>
    <row r="53" spans="2:14" ht="14.25">
      <c r="B53" s="15" t="s">
        <v>142</v>
      </c>
      <c r="C53" s="15"/>
      <c r="D53" s="19">
        <f>SUM(N151:N153)</f>
        <v>107766.6578313297</v>
      </c>
      <c r="L53" s="11">
        <v>40756</v>
      </c>
      <c r="M53" s="1">
        <v>38844.94</v>
      </c>
      <c r="N53" s="1"/>
    </row>
    <row r="54" spans="2:14" ht="14.25">
      <c r="B54" s="15" t="s">
        <v>143</v>
      </c>
      <c r="C54" s="15"/>
      <c r="D54" s="19">
        <f>SUM(N154:N156)</f>
        <v>89232.50214999821</v>
      </c>
      <c r="L54" s="11">
        <v>40787</v>
      </c>
      <c r="M54" s="1">
        <v>41455.95</v>
      </c>
      <c r="N54" s="1"/>
    </row>
    <row r="55" spans="2:14" ht="14.25">
      <c r="B55" s="15" t="s">
        <v>144</v>
      </c>
      <c r="C55" s="15"/>
      <c r="D55" s="19">
        <f>SUM(N157:N159)</f>
        <v>98002.12154701333</v>
      </c>
      <c r="L55" s="11">
        <v>40817</v>
      </c>
      <c r="M55" s="1">
        <v>39226.1</v>
      </c>
      <c r="N55" s="1"/>
    </row>
    <row r="56" spans="12:14" ht="14.25">
      <c r="L56" s="11">
        <v>40848</v>
      </c>
      <c r="M56" s="1">
        <v>35670.1199</v>
      </c>
      <c r="N56" s="1"/>
    </row>
    <row r="57" spans="12:14" ht="14.25">
      <c r="L57" s="11">
        <v>40878</v>
      </c>
      <c r="M57" s="1">
        <v>49910.3899</v>
      </c>
      <c r="N57" s="1"/>
    </row>
    <row r="58" spans="12:14" ht="14.25">
      <c r="L58" s="11">
        <v>40909</v>
      </c>
      <c r="M58" s="1">
        <v>36902.7</v>
      </c>
      <c r="N58" s="1"/>
    </row>
    <row r="59" spans="12:14" ht="14.25">
      <c r="L59" s="11">
        <v>40940</v>
      </c>
      <c r="M59" s="1">
        <v>39867.3</v>
      </c>
      <c r="N59" s="1"/>
    </row>
    <row r="60" spans="12:14" ht="14.25">
      <c r="L60" s="11">
        <v>40969</v>
      </c>
      <c r="M60" s="1">
        <v>35893.36</v>
      </c>
      <c r="N60" s="1"/>
    </row>
    <row r="61" spans="12:14" ht="14.25">
      <c r="L61" s="11">
        <v>41000</v>
      </c>
      <c r="M61" s="1">
        <v>30795.68</v>
      </c>
      <c r="N61" s="1"/>
    </row>
    <row r="62" spans="12:14" ht="14.25">
      <c r="L62" s="11">
        <v>41030</v>
      </c>
      <c r="M62" s="1">
        <v>39855.15</v>
      </c>
      <c r="N62" s="1"/>
    </row>
    <row r="63" spans="12:14" ht="14.25">
      <c r="L63" s="11">
        <v>41061</v>
      </c>
      <c r="M63" s="1">
        <v>40358.96</v>
      </c>
      <c r="N63" s="1"/>
    </row>
    <row r="64" spans="12:14" ht="14.25">
      <c r="L64" s="11">
        <v>41091</v>
      </c>
      <c r="M64" s="1">
        <v>30344.42</v>
      </c>
      <c r="N64" s="1"/>
    </row>
    <row r="65" spans="12:14" ht="14.25">
      <c r="L65" s="11">
        <v>41122</v>
      </c>
      <c r="M65" s="1">
        <v>40259.93</v>
      </c>
      <c r="N65" s="1"/>
    </row>
    <row r="66" spans="12:14" ht="14.25">
      <c r="L66" s="11">
        <v>41153</v>
      </c>
      <c r="M66" s="1">
        <v>35182.71</v>
      </c>
      <c r="N66" s="1"/>
    </row>
    <row r="67" spans="12:14" ht="14.25">
      <c r="L67" s="11">
        <v>41183</v>
      </c>
      <c r="M67" s="1">
        <v>29949.25</v>
      </c>
      <c r="N67" s="1"/>
    </row>
    <row r="68" spans="12:14" ht="14.25">
      <c r="L68" s="11">
        <v>41214</v>
      </c>
      <c r="M68" s="1">
        <v>43123.92</v>
      </c>
      <c r="N68" s="1"/>
    </row>
    <row r="69" spans="12:14" ht="14.25">
      <c r="L69" s="11">
        <v>41244</v>
      </c>
      <c r="M69" s="1">
        <v>34925.31</v>
      </c>
      <c r="N69" s="1"/>
    </row>
    <row r="70" spans="12:14" ht="14.25">
      <c r="L70" s="11">
        <v>41275</v>
      </c>
      <c r="M70" s="1">
        <v>35279.16</v>
      </c>
      <c r="N70" s="1"/>
    </row>
    <row r="71" spans="12:14" ht="14.25">
      <c r="L71" s="11">
        <v>41306</v>
      </c>
      <c r="M71" s="1">
        <v>36126.98</v>
      </c>
      <c r="N71" s="1"/>
    </row>
    <row r="72" spans="12:14" ht="14.25">
      <c r="L72" s="11">
        <v>41334</v>
      </c>
      <c r="M72" s="1">
        <v>28754.83</v>
      </c>
      <c r="N72" s="1"/>
    </row>
    <row r="73" spans="12:14" ht="14.25">
      <c r="L73" s="11">
        <v>41365</v>
      </c>
      <c r="M73" s="1">
        <v>37777.13</v>
      </c>
      <c r="N73" s="1"/>
    </row>
    <row r="74" spans="12:14" ht="14.25">
      <c r="L74" s="21">
        <v>41395</v>
      </c>
      <c r="M74" s="1">
        <v>36665.68</v>
      </c>
      <c r="N74" s="1"/>
    </row>
    <row r="75" spans="12:14" ht="14.25">
      <c r="L75" s="21">
        <v>41426</v>
      </c>
      <c r="M75" s="1">
        <v>33678.29</v>
      </c>
      <c r="N75" s="1"/>
    </row>
    <row r="76" spans="11:13" ht="14.25">
      <c r="K76" s="6"/>
      <c r="L76" s="11">
        <v>41456</v>
      </c>
      <c r="M76" s="1">
        <v>26097.0099</v>
      </c>
    </row>
    <row r="77" spans="11:13" ht="14.25">
      <c r="K77" s="6"/>
      <c r="L77" s="11">
        <v>41487</v>
      </c>
      <c r="M77" s="1">
        <v>30264.84</v>
      </c>
    </row>
    <row r="78" spans="11:13" ht="14.25">
      <c r="K78" s="6"/>
      <c r="L78" s="11">
        <v>41518</v>
      </c>
      <c r="M78" s="1">
        <v>36971.14</v>
      </c>
    </row>
    <row r="79" spans="11:13" ht="14.25">
      <c r="K79" s="6"/>
      <c r="L79" s="11">
        <v>41548</v>
      </c>
      <c r="M79" s="1">
        <v>32825.3399</v>
      </c>
    </row>
    <row r="80" spans="11:13" ht="14.25">
      <c r="K80" s="6"/>
      <c r="L80" s="11">
        <v>41579</v>
      </c>
      <c r="M80" s="1">
        <v>35468.24</v>
      </c>
    </row>
    <row r="81" spans="11:13" ht="14.25">
      <c r="K81" s="6"/>
      <c r="L81" s="11">
        <v>41609</v>
      </c>
      <c r="M81" s="1">
        <v>38442.19</v>
      </c>
    </row>
    <row r="82" spans="11:13" ht="14.25">
      <c r="K82" s="6"/>
      <c r="L82" s="11">
        <v>41640</v>
      </c>
      <c r="M82" s="1">
        <v>33050.73</v>
      </c>
    </row>
    <row r="83" spans="11:13" ht="14.25">
      <c r="K83" s="6"/>
      <c r="L83" s="11">
        <v>41671</v>
      </c>
      <c r="M83" s="1">
        <v>33938.92</v>
      </c>
    </row>
    <row r="84" spans="11:13" ht="14.25">
      <c r="K84" s="6"/>
      <c r="L84" s="11">
        <v>41699</v>
      </c>
      <c r="M84" s="1">
        <v>27796.93</v>
      </c>
    </row>
    <row r="85" spans="11:13" ht="14.25">
      <c r="K85" s="6"/>
      <c r="L85" s="11">
        <v>41730</v>
      </c>
      <c r="M85" s="1">
        <v>26599.3</v>
      </c>
    </row>
    <row r="86" spans="11:13" ht="14.25">
      <c r="K86" s="6"/>
      <c r="L86" s="11">
        <v>41760</v>
      </c>
      <c r="M86" s="1">
        <v>38884.67</v>
      </c>
    </row>
    <row r="87" spans="11:13" ht="15" thickBot="1">
      <c r="K87" s="6"/>
      <c r="L87" s="22">
        <v>41791</v>
      </c>
      <c r="M87" s="1">
        <v>40715.67</v>
      </c>
    </row>
    <row r="88" spans="11:14" ht="15" thickTop="1">
      <c r="K88" s="6"/>
      <c r="L88" s="11">
        <v>41821</v>
      </c>
      <c r="M88" s="1">
        <v>27660.05</v>
      </c>
      <c r="N88" s="1"/>
    </row>
    <row r="89" spans="11:14" ht="14.25">
      <c r="K89" s="6"/>
      <c r="L89" s="11">
        <v>41852</v>
      </c>
      <c r="M89" s="1">
        <v>37195.76</v>
      </c>
      <c r="N89" s="1"/>
    </row>
    <row r="90" spans="11:14" ht="14.25">
      <c r="K90" s="6"/>
      <c r="L90" s="11">
        <v>41883</v>
      </c>
      <c r="M90" s="1">
        <v>39160.13</v>
      </c>
      <c r="N90" s="1"/>
    </row>
    <row r="91" spans="11:14" ht="14.25">
      <c r="K91" s="6"/>
      <c r="L91" s="11">
        <v>41913</v>
      </c>
      <c r="M91" s="1">
        <v>37494.37</v>
      </c>
      <c r="N91" s="1"/>
    </row>
    <row r="92" spans="11:14" ht="14.25">
      <c r="K92" s="6"/>
      <c r="L92" s="11">
        <v>41944</v>
      </c>
      <c r="M92" s="1">
        <v>31086.89</v>
      </c>
      <c r="N92" s="1"/>
    </row>
    <row r="93" spans="11:14" ht="14.25">
      <c r="K93" s="6"/>
      <c r="L93" s="11">
        <v>41974</v>
      </c>
      <c r="M93" s="1">
        <v>41137</v>
      </c>
      <c r="N93" s="1"/>
    </row>
    <row r="94" spans="12:14" ht="14.25">
      <c r="L94" s="11">
        <v>42005</v>
      </c>
      <c r="M94" s="1">
        <v>28169.44</v>
      </c>
      <c r="N94" s="1"/>
    </row>
    <row r="95" spans="12:14" ht="14.25">
      <c r="L95" s="11">
        <v>42036</v>
      </c>
      <c r="M95" s="1">
        <v>29335.95</v>
      </c>
      <c r="N95" s="1"/>
    </row>
    <row r="96" spans="12:14" ht="14.25">
      <c r="L96" s="11">
        <v>42064</v>
      </c>
      <c r="M96" s="1">
        <v>30265.3</v>
      </c>
      <c r="N96" s="1"/>
    </row>
    <row r="97" spans="12:14" ht="14.25">
      <c r="L97" s="11">
        <v>42095</v>
      </c>
      <c r="M97" s="1">
        <v>30192.66</v>
      </c>
      <c r="N97" s="1"/>
    </row>
    <row r="98" spans="12:14" ht="14.25">
      <c r="L98" s="11">
        <v>42125</v>
      </c>
      <c r="M98" s="1">
        <v>26677</v>
      </c>
      <c r="N98" s="1"/>
    </row>
    <row r="99" spans="12:14" ht="14.25">
      <c r="L99" s="11">
        <v>42156</v>
      </c>
      <c r="M99" s="1">
        <v>37988.73</v>
      </c>
      <c r="N99" s="1"/>
    </row>
    <row r="100" spans="12:14" ht="14.25">
      <c r="L100" s="11">
        <v>42186</v>
      </c>
      <c r="M100" s="1">
        <v>23450.21</v>
      </c>
      <c r="N100" s="1">
        <v>27356.28931181413</v>
      </c>
    </row>
    <row r="101" spans="12:14" ht="14.25">
      <c r="L101" s="11">
        <v>42217</v>
      </c>
      <c r="M101" s="1">
        <v>37250.25</v>
      </c>
      <c r="N101" s="1">
        <v>32403.976481097154</v>
      </c>
    </row>
    <row r="102" spans="12:14" ht="14.25">
      <c r="L102" s="11">
        <v>42248</v>
      </c>
      <c r="N102" s="1">
        <v>36894.780409053375</v>
      </c>
    </row>
    <row r="103" spans="12:14" ht="14.25">
      <c r="L103" s="11">
        <v>42278</v>
      </c>
      <c r="N103" s="1">
        <v>35500.77805591626</v>
      </c>
    </row>
    <row r="104" spans="12:14" ht="14.25">
      <c r="L104" s="11">
        <v>42309</v>
      </c>
      <c r="N104" s="1">
        <v>31019.69809162142</v>
      </c>
    </row>
    <row r="105" spans="12:14" ht="14.25">
      <c r="L105" s="11">
        <v>42339</v>
      </c>
      <c r="N105" s="1">
        <v>39807.413136457915</v>
      </c>
    </row>
    <row r="106" spans="12:14" ht="14.25">
      <c r="L106" s="11">
        <v>42370</v>
      </c>
      <c r="N106" s="1">
        <v>28987.2726619737</v>
      </c>
    </row>
    <row r="107" spans="12:14" ht="14.25">
      <c r="L107" s="11">
        <v>42401</v>
      </c>
      <c r="N107" s="1">
        <v>30925.737776141403</v>
      </c>
    </row>
    <row r="108" spans="12:14" ht="14.25">
      <c r="L108" s="11">
        <v>42430</v>
      </c>
      <c r="N108" s="1">
        <v>29552.552665245512</v>
      </c>
    </row>
    <row r="109" spans="12:14" ht="14.25">
      <c r="L109" s="11">
        <v>42461</v>
      </c>
      <c r="N109" s="1">
        <v>29097.181055694873</v>
      </c>
    </row>
    <row r="110" spans="12:14" ht="14.25">
      <c r="L110" s="11">
        <v>42491</v>
      </c>
      <c r="N110" s="1">
        <v>30577.774656952606</v>
      </c>
    </row>
    <row r="111" spans="12:14" ht="14.25">
      <c r="L111" s="11">
        <v>42522</v>
      </c>
      <c r="N111" s="1">
        <v>39508.83805707894</v>
      </c>
    </row>
    <row r="112" spans="12:14" ht="14.25">
      <c r="L112" s="11">
        <v>42552</v>
      </c>
      <c r="N112" s="1">
        <v>27540.341354445656</v>
      </c>
    </row>
    <row r="113" spans="12:14" ht="14.25">
      <c r="L113" s="11">
        <v>42583</v>
      </c>
      <c r="N113" s="1">
        <v>34754.95996237616</v>
      </c>
    </row>
    <row r="114" spans="12:14" ht="14.25">
      <c r="L114" s="11">
        <v>42614</v>
      </c>
      <c r="N114" s="1">
        <v>38415.14057268338</v>
      </c>
    </row>
    <row r="115" spans="12:14" ht="14.25">
      <c r="L115" s="11">
        <v>42644</v>
      </c>
      <c r="N115" s="1">
        <v>36480.036202554824</v>
      </c>
    </row>
    <row r="116" spans="12:14" ht="14.25">
      <c r="L116" s="11">
        <v>42675</v>
      </c>
      <c r="N116" s="1">
        <v>31742.35344069777</v>
      </c>
    </row>
    <row r="117" spans="12:14" ht="14.25">
      <c r="L117" s="11">
        <v>42705</v>
      </c>
      <c r="N117" s="1">
        <v>40693.586518494696</v>
      </c>
    </row>
    <row r="118" spans="12:14" ht="14.25">
      <c r="L118" s="11">
        <v>42736</v>
      </c>
      <c r="N118" s="1">
        <v>29126.032279990868</v>
      </c>
    </row>
    <row r="119" spans="12:14" ht="14.25">
      <c r="L119" s="11">
        <v>42767</v>
      </c>
      <c r="N119" s="1">
        <v>30612.81017560479</v>
      </c>
    </row>
    <row r="120" spans="12:14" ht="14.25">
      <c r="L120" s="11">
        <v>42795</v>
      </c>
      <c r="N120" s="1">
        <v>29894.985190773757</v>
      </c>
    </row>
    <row r="121" spans="12:14" ht="14.25">
      <c r="L121" s="11">
        <v>42826</v>
      </c>
      <c r="N121" s="1">
        <v>29539.298119740717</v>
      </c>
    </row>
    <row r="122" spans="12:14" ht="14.25">
      <c r="L122" s="11">
        <v>42856</v>
      </c>
      <c r="N122" s="1">
        <v>29391.84879632889</v>
      </c>
    </row>
    <row r="123" spans="12:14" ht="14.25">
      <c r="L123" s="11">
        <v>42887</v>
      </c>
      <c r="N123" s="1">
        <v>38858.25905598171</v>
      </c>
    </row>
    <row r="124" spans="12:14" ht="14.25">
      <c r="L124" s="11">
        <v>42917</v>
      </c>
      <c r="N124" s="1">
        <v>27439.12926753894</v>
      </c>
    </row>
    <row r="125" spans="12:14" ht="14.25">
      <c r="L125" s="11">
        <v>42948</v>
      </c>
      <c r="N125" s="1">
        <v>33752.57225349521</v>
      </c>
    </row>
    <row r="126" spans="12:14" ht="14.25">
      <c r="L126" s="11">
        <v>42979</v>
      </c>
      <c r="N126" s="1">
        <v>37593.93899186914</v>
      </c>
    </row>
    <row r="127" spans="12:14" ht="14.25">
      <c r="L127" s="11">
        <v>43009</v>
      </c>
      <c r="N127" s="1">
        <v>35981.06431317266</v>
      </c>
    </row>
    <row r="128" spans="12:14" ht="14.25">
      <c r="L128" s="11">
        <v>43040</v>
      </c>
      <c r="N128" s="1">
        <v>31201.225807216688</v>
      </c>
    </row>
    <row r="129" spans="12:14" ht="14.25">
      <c r="L129" s="11">
        <v>43070</v>
      </c>
      <c r="N129" s="1">
        <v>40130.89411381798</v>
      </c>
    </row>
    <row r="130" spans="12:14" ht="14.25">
      <c r="L130" s="11">
        <v>43101</v>
      </c>
      <c r="N130" s="1">
        <v>28859.141737014055</v>
      </c>
    </row>
    <row r="131" spans="12:14" ht="14.25">
      <c r="L131" s="11">
        <v>43132</v>
      </c>
      <c r="N131" s="1">
        <v>30539.863638462364</v>
      </c>
    </row>
    <row r="132" spans="12:14" ht="14.25">
      <c r="L132" s="11">
        <v>43160</v>
      </c>
      <c r="N132" s="1">
        <v>29654.5499642668</v>
      </c>
    </row>
    <row r="133" spans="12:14" ht="14.25">
      <c r="L133" s="11">
        <v>43191</v>
      </c>
      <c r="N133" s="1">
        <v>29294.883784874786</v>
      </c>
    </row>
    <row r="134" spans="12:14" ht="14.25">
      <c r="L134" s="11">
        <v>43221</v>
      </c>
      <c r="N134" s="1">
        <v>29693.79698341766</v>
      </c>
    </row>
    <row r="135" spans="12:14" ht="14.25">
      <c r="L135" s="11">
        <v>43252</v>
      </c>
      <c r="N135" s="1">
        <v>39073.577969589845</v>
      </c>
    </row>
    <row r="136" spans="12:14" ht="14.25">
      <c r="L136" s="11">
        <v>43282</v>
      </c>
      <c r="N136" s="1">
        <v>27464.492249701638</v>
      </c>
    </row>
    <row r="137" spans="12:14" ht="14.25">
      <c r="L137" s="11">
        <v>43313</v>
      </c>
      <c r="N137" s="1">
        <v>34133.2912352308</v>
      </c>
    </row>
    <row r="138" spans="12:14" ht="14.25">
      <c r="L138" s="11">
        <v>43344</v>
      </c>
      <c r="N138" s="1">
        <v>37974.95412832157</v>
      </c>
    </row>
    <row r="139" spans="12:14" ht="14.25">
      <c r="L139" s="11">
        <v>43374</v>
      </c>
      <c r="N139" s="1">
        <v>36221.90132953546</v>
      </c>
    </row>
    <row r="140" spans="12:14" ht="14.25">
      <c r="L140" s="11">
        <v>43405</v>
      </c>
      <c r="N140" s="1">
        <v>31500.501903252123</v>
      </c>
    </row>
    <row r="141" spans="12:14" ht="14.25">
      <c r="L141" s="11">
        <v>43435</v>
      </c>
      <c r="N141" s="1">
        <v>40449.25688144691</v>
      </c>
    </row>
    <row r="142" spans="12:14" ht="14.25">
      <c r="L142" s="11">
        <v>43466</v>
      </c>
      <c r="N142" s="1">
        <v>29059.994506881332</v>
      </c>
    </row>
    <row r="143" spans="12:14" ht="14.25">
      <c r="L143" s="11">
        <v>43497</v>
      </c>
      <c r="N143" s="1">
        <v>30667.943165178902</v>
      </c>
    </row>
    <row r="144" spans="12:14" ht="14.25">
      <c r="L144" s="11">
        <v>43525</v>
      </c>
      <c r="N144" s="1">
        <v>29823.40297897812</v>
      </c>
    </row>
    <row r="145" spans="12:14" ht="14.25">
      <c r="L145" s="11">
        <v>43556</v>
      </c>
      <c r="N145" s="1">
        <v>29448.808766553026</v>
      </c>
    </row>
    <row r="146" spans="12:14" ht="14.25">
      <c r="L146" s="11">
        <v>43586</v>
      </c>
      <c r="N146" s="1">
        <v>29659.3181255395</v>
      </c>
    </row>
    <row r="147" spans="12:14" ht="14.25">
      <c r="L147" s="11">
        <v>43617</v>
      </c>
      <c r="N147" s="1">
        <v>39034.92210832703</v>
      </c>
    </row>
    <row r="148" ht="14.25">
      <c r="N148" s="1">
        <v>27480.8887319584</v>
      </c>
    </row>
    <row r="149" ht="14.25">
      <c r="N149" s="1">
        <v>34011.075192855984</v>
      </c>
    </row>
    <row r="150" ht="14.25">
      <c r="N150" s="1">
        <v>37822.550001288284</v>
      </c>
    </row>
    <row r="151" ht="14.25">
      <c r="N151" s="1">
        <v>36118.33070189654</v>
      </c>
    </row>
    <row r="152" ht="14.25">
      <c r="N152" s="1">
        <v>31359.843091210678</v>
      </c>
    </row>
    <row r="153" ht="14.25">
      <c r="N153" s="1">
        <v>40288.484038222494</v>
      </c>
    </row>
    <row r="154" ht="14.25">
      <c r="N154" s="1">
        <v>28941.818185442695</v>
      </c>
    </row>
    <row r="155" ht="14.25">
      <c r="N155" s="1">
        <v>30573.56370134378</v>
      </c>
    </row>
    <row r="156" ht="14.25">
      <c r="N156" s="1">
        <v>29717.120263211742</v>
      </c>
    </row>
    <row r="157" ht="14.25">
      <c r="N157" s="1">
        <v>29353.63507733289</v>
      </c>
    </row>
    <row r="158" ht="14.25">
      <c r="N158" s="1">
        <v>29630.0953569157</v>
      </c>
    </row>
    <row r="159" ht="14.25">
      <c r="N159" s="1">
        <v>39018.391112764744</v>
      </c>
    </row>
  </sheetData>
  <sheetProtection/>
  <mergeCells count="2">
    <mergeCell ref="C2:D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dc:creator>
  <cp:keywords/>
  <dc:description/>
  <cp:lastModifiedBy>Henderson</cp:lastModifiedBy>
  <cp:lastPrinted>2015-04-23T00:25:50Z</cp:lastPrinted>
  <dcterms:created xsi:type="dcterms:W3CDTF">2013-09-02T02:22:24Z</dcterms:created>
  <dcterms:modified xsi:type="dcterms:W3CDTF">2016-02-24T03:14:42Z</dcterms:modified>
  <cp:category/>
  <cp:version/>
  <cp:contentType/>
  <cp:contentStatus/>
</cp:coreProperties>
</file>