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orp.justice.govt.nz\Private\Wellington Justice Centre\JUST15\TURNSHE\Desktop\Shelley\OCE\CE Expenses\"/>
    </mc:Choice>
  </mc:AlternateContent>
  <xr:revisionPtr revIDLastSave="0" documentId="8_{DBCFDCDF-0AB1-46D7-8E44-E3F0A1359B83}" xr6:coauthVersionLast="47" xr6:coauthVersionMax="47" xr10:uidLastSave="{00000000-0000-0000-0000-000000000000}"/>
  <bookViews>
    <workbookView xWindow="-120" yWindow="-120" windowWidth="29040" windowHeight="15840" firstSheet="1"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benefits'!$A$1:$F$51</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4" l="1"/>
  <c r="C25" i="3"/>
  <c r="C25" i="2"/>
  <c r="C129" i="1"/>
  <c r="C30" i="1"/>
  <c r="C115" i="1" l="1"/>
  <c r="B6" i="13"/>
  <c r="E60" i="13"/>
  <c r="C60" i="13"/>
  <c r="C42" i="4"/>
  <c r="C41" i="4"/>
  <c r="B60" i="13" l="1"/>
  <c r="B59" i="13"/>
  <c r="D59" i="13"/>
  <c r="B58" i="13"/>
  <c r="D58" i="13"/>
  <c r="D57" i="13"/>
  <c r="B57" i="13"/>
  <c r="D56" i="13"/>
  <c r="B56" i="13"/>
  <c r="D55" i="13"/>
  <c r="B55" i="13"/>
  <c r="B2" i="4"/>
  <c r="B3" i="4"/>
  <c r="B2" i="3"/>
  <c r="B3" i="3"/>
  <c r="B2" i="2"/>
  <c r="B3" i="2"/>
  <c r="B2" i="1"/>
  <c r="B3" i="1"/>
  <c r="F58" i="13" l="1"/>
  <c r="D25" i="2" s="1"/>
  <c r="F60" i="13"/>
  <c r="E40" i="4" s="1"/>
  <c r="F59" i="13"/>
  <c r="D25" i="3" s="1"/>
  <c r="F57" i="13"/>
  <c r="D129" i="1" s="1"/>
  <c r="F56" i="13"/>
  <c r="D115" i="1" s="1"/>
  <c r="F55" i="13"/>
  <c r="D30" i="1" s="1"/>
  <c r="C13" i="13"/>
  <c r="C12" i="13"/>
  <c r="C11" i="13"/>
  <c r="C16" i="13" l="1"/>
  <c r="C17" i="13"/>
  <c r="B5" i="4" l="1"/>
  <c r="B4" i="4"/>
  <c r="B5" i="3"/>
  <c r="B4" i="3"/>
  <c r="B5" i="2"/>
  <c r="B4" i="2"/>
  <c r="B5" i="1"/>
  <c r="B4" i="1"/>
  <c r="C15" i="13" l="1"/>
  <c r="F12" i="13" l="1"/>
  <c r="C40" i="4"/>
  <c r="F11" i="13" s="1"/>
  <c r="F13" i="13" l="1"/>
  <c r="B129" i="1"/>
  <c r="B17" i="13" s="1"/>
  <c r="B115" i="1"/>
  <c r="B16" i="13" s="1"/>
  <c r="B30" i="1"/>
  <c r="B15" i="13" s="1"/>
  <c r="B25" i="3" l="1"/>
  <c r="B13" i="13" s="1"/>
  <c r="B25" i="2"/>
  <c r="B12" i="13" s="1"/>
  <c r="B11" i="13" l="1"/>
  <c r="B1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<sst xmlns="http://schemas.openxmlformats.org/spreadsheetml/2006/main" count="457" uniqueCount="276">
  <si>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</si>
  <si>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</si>
  <si>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</si>
  <si>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</si>
  <si>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</si>
  <si>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</si>
  <si>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</si>
  <si>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</si>
  <si>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</si>
  <si>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</si>
  <si>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</si>
  <si>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</si>
  <si>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</si>
  <si>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</si>
  <si>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</si>
  <si>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</si>
  <si>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</si>
  <si>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</si>
  <si>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</si>
  <si>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</si>
  <si>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</si>
  <si>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</si>
  <si>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</si>
  <si>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</si>
  <si>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</si>
  <si>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</si>
  <si>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</si>
  <si>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</si>
  <si>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</si>
  <si>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</si>
  <si>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</si>
  <si>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</si>
  <si>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</si>
  <si>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</si>
  <si>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</si>
  <si>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</si>
  <si>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</si>
  <si>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</si>
  <si>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</si>
  <si>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</si>
  <si>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</si>
  <si>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</si>
  <si>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</si>
  <si>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</si>
  <si>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</si>
  <si>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</si>
  <si>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</si>
  <si>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</si>
  <si>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</si>
  <si>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</si>
  <si>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</si>
  <si>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</si>
  <si>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</si>
  <si>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Ministry of Justice</t>
  </si>
  <si>
    <t>Chief Executive**</t>
  </si>
  <si>
    <t>Andrew Kibblewhite</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</si>
  <si>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</si>
  <si>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</si>
  <si>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</si>
  <si>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</si>
  <si>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</si>
  <si>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</si>
  <si>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</si>
  <si>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</si>
  <si>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</si>
  <si>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</si>
  <si>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</si>
  <si>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</si>
  <si>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</si>
  <si>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</si>
  <si>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</si>
  <si>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</si>
  <si>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</si>
  <si>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</si>
  <si>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</si>
  <si>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</si>
  <si>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</si>
  <si>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</si>
  <si>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</si>
  <si>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</si>
  <si>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</si>
  <si>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</si>
  <si>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</si>
  <si>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</si>
  <si>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</si>
  <si>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</si>
  <si>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</si>
  <si>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</si>
  <si>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</si>
  <si>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</si>
  <si>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</si>
  <si>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</si>
  <si>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</si>
  <si>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</si>
  <si>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</si>
  <si>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</si>
  <si>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</si>
  <si>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</si>
  <si>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</si>
  <si>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</si>
  <si>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</si>
  <si>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</si>
  <si>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</si>
  <si>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</si>
  <si>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</si>
  <si>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</si>
  <si>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</si>
  <si>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</si>
  <si>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</si>
  <si>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</si>
  <si>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</si>
  <si>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</si>
  <si>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</si>
  <si>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</si>
  <si>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</si>
  <si>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</si>
  <si>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</si>
  <si>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</si>
  <si>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</si>
  <si>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</si>
  <si>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</si>
  <si>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</si>
  <si>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</si>
  <si>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</si>
  <si>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</si>
  <si>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</si>
  <si>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</si>
  <si>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</si>
  <si>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Te Ao Marama initial strategic engagement with Ngati Kahungunu leadership</t>
  </si>
  <si>
    <t>Napier</t>
  </si>
  <si>
    <t>Taxi</t>
  </si>
  <si>
    <t>Swearing-in Ceremony of Her Honour Chief Coroner Anna Tutton</t>
  </si>
  <si>
    <t>Christchurch</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</si>
  <si>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</si>
  <si>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</si>
  <si>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</si>
  <si>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</si>
  <si>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Te Aro</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</si>
  <si>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</si>
  <si>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</si>
  <si>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</si>
  <si>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</si>
  <si>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</si>
  <si>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</si>
  <si>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</si>
  <si>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</si>
  <si>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</si>
  <si>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</si>
  <si>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</si>
  <si>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</si>
  <si>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</si>
  <si>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</si>
  <si>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</si>
  <si>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</si>
  <si>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</si>
  <si>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</si>
  <si>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</si>
  <si>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</si>
  <si>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</si>
  <si>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</si>
  <si>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</si>
  <si>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</si>
  <si>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</si>
  <si>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</si>
  <si>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</si>
  <si>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</si>
  <si>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</si>
  <si>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</si>
  <si>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</si>
  <si>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</si>
  <si>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</si>
  <si>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</si>
  <si>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</si>
  <si>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</si>
  <si>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</si>
  <si>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</si>
  <si>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</si>
  <si>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Airfares</t>
  </si>
  <si>
    <t>Melbourne, AUS</t>
  </si>
  <si>
    <t>Official Building Opening for Whangarei Māori Land Court</t>
  </si>
  <si>
    <t>Whangarei</t>
  </si>
  <si>
    <t>Accommodation</t>
  </si>
  <si>
    <t>Ngāti Kahungunu Iwi Leaders and CDCJ on Te Ao Mārama</t>
  </si>
  <si>
    <t>Hastings</t>
  </si>
  <si>
    <t>Rental car</t>
  </si>
  <si>
    <t>He Whenua Taurikua Hui 2022</t>
  </si>
  <si>
    <t>Auckland</t>
  </si>
  <si>
    <t xml:space="preserve">Airfares  </t>
  </si>
  <si>
    <t>Special Sitting for Judge Malosi, Principal Youth Court Judge</t>
  </si>
  <si>
    <t>Taxis</t>
  </si>
  <si>
    <t>Tauranga</t>
  </si>
  <si>
    <t>Tauranga Courthouse Visit</t>
  </si>
  <si>
    <t>Auckland/Manukau</t>
  </si>
  <si>
    <t>Nelson High/District Court + Blenheim High/District Court Visit</t>
  </si>
  <si>
    <t>Waitangi Event</t>
  </si>
  <si>
    <t>Waitangi</t>
  </si>
  <si>
    <t>Auckland Court Visits</t>
  </si>
  <si>
    <t>North Shore/Waitākere District Court Visit</t>
  </si>
  <si>
    <t>Hastings/Napier District Court Visit</t>
  </si>
  <si>
    <t>Hastings/Napier</t>
  </si>
  <si>
    <t>Gisborne District Court Visit</t>
  </si>
  <si>
    <t>Gisborne</t>
  </si>
  <si>
    <t>Airfares - cancellation fees</t>
  </si>
  <si>
    <t>Queenstown</t>
  </si>
  <si>
    <t>Meeting of Attorney-Generals - Travel with Minister</t>
  </si>
  <si>
    <t>NICF Quarterly Hui</t>
  </si>
  <si>
    <t>Te Arawhiti</t>
  </si>
  <si>
    <t>Invitation to the Launch of the Working with Survivors Model Standards (light lunch)</t>
  </si>
  <si>
    <t>PSC</t>
  </si>
  <si>
    <t>ANZSOG EMPA Graduation Dinner</t>
  </si>
  <si>
    <t>Australia and New Zealand School of Government</t>
  </si>
  <si>
    <t>PSC End of Year Celebration</t>
  </si>
  <si>
    <t>Kāpuia - Ministerial Advisory Group</t>
  </si>
  <si>
    <t>Homewood Christmas Ball</t>
  </si>
  <si>
    <t>British High Commission</t>
  </si>
  <si>
    <t>Chief Justice's Christmas Drinks</t>
  </si>
  <si>
    <t>Chief Justice Helen Winkelmann</t>
  </si>
  <si>
    <t>Press Gallery Christmas Party</t>
  </si>
  <si>
    <t>Parliamentary Press Gallery</t>
  </si>
  <si>
    <t>District Court Triennial Conference Dinner</t>
  </si>
  <si>
    <t>Heemi Taumanu, Chief District Court Judge</t>
  </si>
  <si>
    <t>Waitangi Tribunal Members' Conference 2023 Dinner</t>
  </si>
  <si>
    <t>Chief Judge Wilson Isaac</t>
  </si>
  <si>
    <t>Royal Federation of New Zealand Justices' Association 95th AGM</t>
  </si>
  <si>
    <t>Royal Federation of New Zealand Justices' Association</t>
  </si>
  <si>
    <t>Senior Court Judges' Conference Dinner</t>
  </si>
  <si>
    <t>Justice Gendall and Gerald Nation's Retirement Dinner</t>
  </si>
  <si>
    <t>Justice Gendall
Justice Nation</t>
  </si>
  <si>
    <t xml:space="preserve">Senior Courts Judges' Conference </t>
  </si>
  <si>
    <t>Whangārei</t>
  </si>
  <si>
    <t>Te Ao Marama Tauranga - Rangatira ki Rangatira Hui</t>
  </si>
  <si>
    <t>DPMC</t>
  </si>
  <si>
    <t>Nelson/Blenheim</t>
  </si>
  <si>
    <t>Vodafone (now called OneNZ)</t>
  </si>
  <si>
    <t>Monthly phone charges</t>
  </si>
  <si>
    <t xml:space="preserve">IT and data </t>
  </si>
  <si>
    <t>iPhone/Laptop data charges</t>
  </si>
  <si>
    <t>Purchase card monthly fee</t>
  </si>
  <si>
    <t>Refreshments</t>
  </si>
  <si>
    <t>Parking</t>
  </si>
  <si>
    <t>Meals</t>
  </si>
  <si>
    <t>Petrol</t>
  </si>
  <si>
    <t>Passport photos</t>
  </si>
  <si>
    <t>Airport car parking</t>
  </si>
  <si>
    <t>Auckland/Manukau District Court Visit and Auckland Indian and NZ Indian Assco</t>
  </si>
  <si>
    <t>Whangārei and Auckland Court Visits</t>
  </si>
  <si>
    <t>Institute of Directors Course</t>
  </si>
  <si>
    <t>National Iwi Chairs Forum Quarterly Hui - Declined</t>
  </si>
  <si>
    <t>Food and Beverage</t>
  </si>
  <si>
    <t>Wellington</t>
  </si>
  <si>
    <t>Te Hāpai Hapori Spirit of Service Awards Dinner</t>
  </si>
  <si>
    <t>He Whenua Taurikura Hui 2022 Dinner</t>
  </si>
  <si>
    <t>Kāpuia Reception Dinner</t>
  </si>
  <si>
    <t>United Nations Committee Against Torture Review of New Zealand</t>
  </si>
  <si>
    <t>London, GBR</t>
  </si>
  <si>
    <t>Edinburgh, GBR</t>
  </si>
  <si>
    <t>Dubai, UAE</t>
  </si>
  <si>
    <t>Geneva, CHE</t>
  </si>
  <si>
    <t xml:space="preserve"> </t>
  </si>
  <si>
    <t>Local meeting</t>
  </si>
  <si>
    <t>Hosted breakfast</t>
  </si>
  <si>
    <t>Public Service Day Awards</t>
  </si>
  <si>
    <t>Tracey Crowther, Deputy Chief Financial Officer</t>
  </si>
  <si>
    <t>Annual dinner with Dame Patsy Reddy</t>
  </si>
  <si>
    <t>Patsy Reddy</t>
  </si>
  <si>
    <t xml:space="preserve">Justice Sector Pasifika Fono </t>
  </si>
  <si>
    <t>Oranga Tamariki</t>
  </si>
  <si>
    <t xml:space="preserve">Auckland Universilty </t>
  </si>
  <si>
    <t>Auckland University Law Review Symposium and Dinner</t>
  </si>
  <si>
    <t>Wellington Homeless Women's Trust gala dinner</t>
  </si>
  <si>
    <t>Air NZ</t>
  </si>
  <si>
    <t>Ibrar Sheikh, FIANZ President</t>
  </si>
  <si>
    <t xml:space="preserve">Ramadan 2023 at an iftar (dinner) </t>
  </si>
  <si>
    <t xml:space="preserve">Victoria University </t>
  </si>
  <si>
    <t>Security Sector Professional Development Programme Dinner</t>
  </si>
  <si>
    <t xml:space="preserve">Course fees,airfares and accommodation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</si>
</sst>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49">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8" fontId="15" fillId="11" borderId="4" xfId="0" applyNumberFormat="1"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8" zoomScaleNormal="100" workbookViewId="0"/>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5"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2" zoomScaleNormal="100" workbookViewId="0">
      <selection activeCell="B7" sqref="B7:F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2" t="s">
        <v>51</v>
      </c>
      <c r="B1" s="132"/>
      <c r="C1" s="132"/>
      <c r="D1" s="132"/>
      <c r="E1" s="132"/>
      <c r="F1" s="132"/>
      <c r="G1" s="17"/>
      <c r="H1" s="17"/>
      <c r="I1" s="17"/>
      <c r="J1" s="17"/>
      <c r="K1" s="17"/>
    </row>
    <row r="2" spans="1:11" ht="21" customHeight="1" x14ac:dyDescent="0.2">
      <c r="A2" s="3" t="s">
        <v>52</v>
      </c>
      <c r="B2" s="133" t="s">
        <v>53</v>
      </c>
      <c r="C2" s="133"/>
      <c r="D2" s="133"/>
      <c r="E2" s="133"/>
      <c r="F2" s="133"/>
      <c r="G2" s="17"/>
      <c r="H2" s="17"/>
      <c r="I2" s="17"/>
      <c r="J2" s="17"/>
      <c r="K2" s="17"/>
    </row>
    <row r="3" spans="1:11" ht="21" customHeight="1" x14ac:dyDescent="0.2">
      <c r="A3" s="3" t="s">
        <v>54</v>
      </c>
      <c r="B3" s="133" t="s">
        <v>55</v>
      </c>
      <c r="C3" s="133"/>
      <c r="D3" s="133"/>
      <c r="E3" s="133"/>
      <c r="F3" s="133"/>
      <c r="G3" s="17"/>
      <c r="H3" s="17"/>
      <c r="I3" s="17"/>
      <c r="J3" s="17"/>
      <c r="K3" s="17"/>
    </row>
    <row r="4" spans="1:11" ht="21" customHeight="1" x14ac:dyDescent="0.2">
      <c r="A4" s="3" t="s">
        <v>56</v>
      </c>
      <c r="B4" s="134">
        <v>44743</v>
      </c>
      <c r="C4" s="134"/>
      <c r="D4" s="134"/>
      <c r="E4" s="134"/>
      <c r="F4" s="134"/>
      <c r="G4" s="17"/>
      <c r="H4" s="17"/>
      <c r="I4" s="17"/>
      <c r="J4" s="17"/>
      <c r="K4" s="17"/>
    </row>
    <row r="5" spans="1:11" ht="21" customHeight="1" x14ac:dyDescent="0.2">
      <c r="A5" s="3" t="s">
        <v>57</v>
      </c>
      <c r="B5" s="134">
        <v>45107</v>
      </c>
      <c r="C5" s="134"/>
      <c r="D5" s="134"/>
      <c r="E5" s="134"/>
      <c r="F5" s="134"/>
      <c r="G5" s="17"/>
      <c r="H5" s="17"/>
      <c r="I5" s="17"/>
      <c r="J5" s="17"/>
      <c r="K5" s="17"/>
    </row>
    <row r="6" spans="1:11" ht="21" customHeight="1" x14ac:dyDescent="0.2">
      <c r="A6" s="3" t="s">
        <v>58</v>
      </c>
      <c r="B6" s="131" t="str">
        <f>IF(AND(Travel!B7&lt;&gt;A30,Hospitality!B7&lt;&gt;A30,'All other expenses'!B7&lt;&gt;A30,'Gifts and benefits'!B7&lt;&gt;A30),A31,IF(AND(Travel!B7=A30,Hospitality!B7=A30,'All other expenses'!B7=A30,'Gifts and benefits'!B7=A30),A33,A32))</f>
        <v>Data and totals checked on all sheets</v>
      </c>
      <c r="C6" s="131"/>
      <c r="D6" s="131"/>
      <c r="E6" s="131"/>
      <c r="F6" s="131"/>
      <c r="G6" s="23"/>
      <c r="H6" s="17"/>
      <c r="I6" s="17"/>
      <c r="J6" s="17"/>
      <c r="K6" s="17"/>
    </row>
    <row r="7" spans="1:11" ht="21" customHeight="1" x14ac:dyDescent="0.2">
      <c r="A7" s="3" t="s">
        <v>59</v>
      </c>
      <c r="B7" s="130" t="s">
        <v>92</v>
      </c>
      <c r="C7" s="130"/>
      <c r="D7" s="130"/>
      <c r="E7" s="130"/>
      <c r="F7" s="130"/>
      <c r="G7" s="23"/>
      <c r="H7" s="17"/>
      <c r="I7" s="17"/>
      <c r="J7" s="17"/>
      <c r="K7" s="17"/>
    </row>
    <row r="8" spans="1:11" ht="21" customHeight="1" x14ac:dyDescent="0.2">
      <c r="A8" s="3" t="s">
        <v>61</v>
      </c>
      <c r="B8" s="130" t="s">
        <v>262</v>
      </c>
      <c r="C8" s="130"/>
      <c r="D8" s="130"/>
      <c r="E8" s="130"/>
      <c r="F8" s="130"/>
      <c r="G8" s="23"/>
      <c r="H8" s="17"/>
      <c r="I8" s="17"/>
      <c r="J8" s="17"/>
      <c r="K8" s="17"/>
    </row>
    <row r="9" spans="1:11" ht="66.75" customHeight="1" x14ac:dyDescent="0.2">
      <c r="A9" s="129" t="s">
        <v>63</v>
      </c>
      <c r="B9" s="129"/>
      <c r="C9" s="129"/>
      <c r="D9" s="129"/>
      <c r="E9" s="129"/>
      <c r="F9" s="129"/>
      <c r="G9" s="23"/>
      <c r="H9" s="17"/>
      <c r="I9" s="17"/>
      <c r="J9" s="17"/>
      <c r="K9" s="17"/>
    </row>
    <row r="10" spans="1:11" s="94" customFormat="1" ht="36" customHeight="1" x14ac:dyDescent="0.2">
      <c r="A10" s="88" t="s">
        <v>64</v>
      </c>
      <c r="B10" s="89" t="s">
        <v>65</v>
      </c>
      <c r="C10" s="89" t="s">
        <v>66</v>
      </c>
      <c r="D10" s="90"/>
      <c r="E10" s="91" t="s">
        <v>29</v>
      </c>
      <c r="F10" s="92" t="s">
        <v>67</v>
      </c>
      <c r="G10" s="93"/>
      <c r="H10" s="93"/>
      <c r="I10" s="93"/>
      <c r="J10" s="93"/>
      <c r="K10" s="93"/>
    </row>
    <row r="11" spans="1:11" ht="27.75" customHeight="1" x14ac:dyDescent="0.2">
      <c r="A11" s="8" t="s">
        <v>68</v>
      </c>
      <c r="B11" s="60">
        <f>B15+B16+B17</f>
        <v>49849.11</v>
      </c>
      <c r="C11" s="67" t="str">
        <f>IF(Travel!B6="",A34,Travel!B6)</f>
        <v>Figures exclude GST</v>
      </c>
      <c r="D11" s="6"/>
      <c r="E11" s="8" t="s">
        <v>69</v>
      </c>
      <c r="F11" s="33">
        <f>'Gifts and benefits'!C40</f>
        <v>22</v>
      </c>
      <c r="G11" s="29"/>
      <c r="H11" s="29"/>
      <c r="I11" s="29"/>
      <c r="J11" s="29"/>
      <c r="K11" s="29"/>
    </row>
    <row r="12" spans="1:11" ht="27.75" customHeight="1" x14ac:dyDescent="0.2">
      <c r="A12" s="8" t="s">
        <v>24</v>
      </c>
      <c r="B12" s="60">
        <f>Hospitality!B25</f>
        <v>20.170000000000002</v>
      </c>
      <c r="C12" s="67" t="str">
        <f>IF(Hospitality!B6="",A34,Hospitality!B6)</f>
        <v>Figures exclude GST</v>
      </c>
      <c r="D12" s="6"/>
      <c r="E12" s="8" t="s">
        <v>70</v>
      </c>
      <c r="F12" s="33">
        <f>'Gifts and benefits'!C41</f>
        <v>14</v>
      </c>
      <c r="G12" s="29"/>
      <c r="H12" s="29"/>
      <c r="I12" s="29"/>
      <c r="J12" s="29"/>
      <c r="K12" s="29"/>
    </row>
    <row r="13" spans="1:11" ht="27.75" customHeight="1" x14ac:dyDescent="0.2">
      <c r="A13" s="8" t="s">
        <v>71</v>
      </c>
      <c r="B13" s="60">
        <f>'All other expenses'!B25</f>
        <v>1283.7565217391304</v>
      </c>
      <c r="C13" s="67" t="str">
        <f>IF('All other expenses'!B6="",A34,'All other expenses'!B6)</f>
        <v>Figures exclude GST</v>
      </c>
      <c r="D13" s="6"/>
      <c r="E13" s="8" t="s">
        <v>72</v>
      </c>
      <c r="F13" s="33">
        <f>'Gifts and benefits'!C42</f>
        <v>8</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73</v>
      </c>
      <c r="B15" s="62">
        <f>Travel!B30</f>
        <v>21990.41</v>
      </c>
      <c r="C15" s="69" t="str">
        <f>C11</f>
        <v>Figures exclude GST</v>
      </c>
      <c r="D15" s="6"/>
      <c r="E15" s="6"/>
      <c r="F15" s="35"/>
      <c r="G15" s="17"/>
      <c r="H15" s="17"/>
      <c r="I15" s="17"/>
      <c r="J15" s="17"/>
      <c r="K15" s="17"/>
    </row>
    <row r="16" spans="1:11" ht="27.75" customHeight="1" x14ac:dyDescent="0.2">
      <c r="A16" s="9" t="s">
        <v>74</v>
      </c>
      <c r="B16" s="62">
        <f>Travel!B115</f>
        <v>27831.960000000003</v>
      </c>
      <c r="C16" s="69" t="str">
        <f>C11</f>
        <v>Figures exclude GST</v>
      </c>
      <c r="D16" s="36"/>
      <c r="E16" s="6"/>
      <c r="F16" s="37"/>
      <c r="G16" s="17"/>
      <c r="H16" s="17"/>
      <c r="I16" s="17"/>
      <c r="J16" s="17"/>
      <c r="K16" s="17"/>
    </row>
    <row r="17" spans="1:11" ht="27.75" customHeight="1" x14ac:dyDescent="0.2">
      <c r="A17" s="9" t="s">
        <v>75</v>
      </c>
      <c r="B17" s="62">
        <f>Travel!B129</f>
        <v>26.740000000000002</v>
      </c>
      <c r="C17" s="69"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76</v>
      </c>
      <c r="B19" s="19"/>
      <c r="C19" s="17"/>
      <c r="D19" s="17"/>
      <c r="E19" s="17"/>
      <c r="F19" s="17"/>
      <c r="G19" s="17"/>
      <c r="H19" s="17"/>
      <c r="I19" s="17"/>
      <c r="J19" s="17"/>
      <c r="K19" s="17"/>
    </row>
    <row r="20" spans="1:11" x14ac:dyDescent="0.2">
      <c r="A20" s="20" t="s">
        <v>77</v>
      </c>
      <c r="D20" s="17"/>
      <c r="E20" s="17"/>
      <c r="F20" s="17"/>
      <c r="G20" s="17"/>
      <c r="H20" s="17"/>
      <c r="I20" s="17"/>
      <c r="J20" s="17"/>
      <c r="K20" s="17"/>
    </row>
    <row r="21" spans="1:11" ht="12.6" customHeight="1" x14ac:dyDescent="0.2">
      <c r="A21" s="20" t="s">
        <v>78</v>
      </c>
      <c r="D21" s="17"/>
      <c r="E21" s="17"/>
      <c r="F21" s="17"/>
      <c r="G21" s="17"/>
      <c r="H21" s="17"/>
      <c r="I21" s="17"/>
      <c r="J21" s="17"/>
      <c r="K21" s="17"/>
    </row>
    <row r="22" spans="1:11" ht="12.6" customHeight="1" x14ac:dyDescent="0.2">
      <c r="A22" s="20" t="s">
        <v>79</v>
      </c>
      <c r="D22" s="17"/>
      <c r="E22" s="17"/>
      <c r="F22" s="17"/>
      <c r="G22" s="17"/>
      <c r="H22" s="17"/>
      <c r="I22" s="17"/>
      <c r="J22" s="17"/>
      <c r="K22" s="17"/>
    </row>
    <row r="23" spans="1:11" ht="12.6" customHeight="1" x14ac:dyDescent="0.2">
      <c r="A23" s="20" t="s">
        <v>80</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81</v>
      </c>
      <c r="B25" s="13"/>
      <c r="C25" s="13"/>
      <c r="D25" s="13"/>
      <c r="E25" s="13"/>
      <c r="F25" s="13"/>
      <c r="G25" s="17"/>
      <c r="H25" s="17"/>
      <c r="I25" s="17"/>
      <c r="J25" s="17"/>
      <c r="K25" s="17"/>
    </row>
    <row r="26" spans="1:11" ht="12.75" hidden="1" customHeight="1" x14ac:dyDescent="0.2">
      <c r="A26" s="11" t="s">
        <v>82</v>
      </c>
      <c r="B26" s="4"/>
      <c r="C26" s="4"/>
      <c r="D26" s="11"/>
      <c r="E26" s="11"/>
      <c r="F26" s="11"/>
      <c r="G26" s="17"/>
      <c r="H26" s="17"/>
      <c r="I26" s="17"/>
      <c r="J26" s="17"/>
      <c r="K26" s="17"/>
    </row>
    <row r="27" spans="1:11" hidden="1" x14ac:dyDescent="0.2">
      <c r="A27" s="10" t="s">
        <v>83</v>
      </c>
      <c r="B27" s="10"/>
      <c r="C27" s="10"/>
      <c r="D27" s="10"/>
      <c r="E27" s="10"/>
      <c r="F27" s="10"/>
      <c r="G27" s="17"/>
      <c r="H27" s="17"/>
      <c r="I27" s="17"/>
      <c r="J27" s="17"/>
      <c r="K27" s="17"/>
    </row>
    <row r="28" spans="1:11" hidden="1" x14ac:dyDescent="0.2">
      <c r="A28" s="10" t="s">
        <v>84</v>
      </c>
      <c r="B28" s="10"/>
      <c r="C28" s="10"/>
      <c r="D28" s="10"/>
      <c r="E28" s="10"/>
      <c r="F28" s="10"/>
      <c r="G28" s="17"/>
      <c r="H28" s="17"/>
      <c r="I28" s="17"/>
      <c r="J28" s="17"/>
      <c r="K28" s="17"/>
    </row>
    <row r="29" spans="1:11" hidden="1" x14ac:dyDescent="0.2">
      <c r="A29" s="11" t="s">
        <v>85</v>
      </c>
      <c r="B29" s="11"/>
      <c r="C29" s="11"/>
      <c r="D29" s="11"/>
      <c r="E29" s="11"/>
      <c r="F29" s="11"/>
      <c r="G29" s="17"/>
      <c r="H29" s="17"/>
      <c r="I29" s="17"/>
      <c r="J29" s="17"/>
      <c r="K29" s="17"/>
    </row>
    <row r="30" spans="1:11" hidden="1" x14ac:dyDescent="0.2">
      <c r="A30" s="11" t="s">
        <v>86</v>
      </c>
      <c r="B30" s="11"/>
      <c r="C30" s="11"/>
      <c r="D30" s="11"/>
      <c r="E30" s="11"/>
      <c r="F30" s="11"/>
      <c r="G30" s="17"/>
      <c r="H30" s="17"/>
      <c r="I30" s="17"/>
      <c r="J30" s="17"/>
      <c r="K30" s="17"/>
    </row>
    <row r="31" spans="1:11" hidden="1" x14ac:dyDescent="0.2">
      <c r="A31" s="10" t="s">
        <v>87</v>
      </c>
      <c r="B31" s="10"/>
      <c r="C31" s="10"/>
      <c r="D31" s="10"/>
      <c r="E31" s="10"/>
      <c r="F31" s="10"/>
      <c r="G31" s="17"/>
      <c r="H31" s="17"/>
      <c r="I31" s="17"/>
      <c r="J31" s="17"/>
      <c r="K31" s="17"/>
    </row>
    <row r="32" spans="1:11" hidden="1" x14ac:dyDescent="0.2">
      <c r="A32" s="10" t="s">
        <v>88</v>
      </c>
      <c r="B32" s="10"/>
      <c r="C32" s="10"/>
      <c r="D32" s="10"/>
      <c r="E32" s="10"/>
      <c r="F32" s="10"/>
      <c r="G32" s="17"/>
      <c r="H32" s="17"/>
      <c r="I32" s="17"/>
      <c r="J32" s="17"/>
      <c r="K32" s="17"/>
    </row>
    <row r="33" spans="1:11" hidden="1" x14ac:dyDescent="0.2">
      <c r="A33" s="10" t="s">
        <v>89</v>
      </c>
      <c r="B33" s="10"/>
      <c r="C33" s="10"/>
      <c r="D33" s="10"/>
      <c r="E33" s="10"/>
      <c r="F33" s="10"/>
      <c r="G33" s="17"/>
      <c r="H33" s="17"/>
      <c r="I33" s="17"/>
      <c r="J33" s="17"/>
      <c r="K33" s="17"/>
    </row>
    <row r="34" spans="1:11" hidden="1" x14ac:dyDescent="0.2">
      <c r="A34" s="11" t="s">
        <v>90</v>
      </c>
      <c r="B34" s="11"/>
      <c r="C34" s="11"/>
      <c r="D34" s="11"/>
      <c r="E34" s="11"/>
      <c r="F34" s="11"/>
      <c r="G34" s="17"/>
      <c r="H34" s="17"/>
      <c r="I34" s="17"/>
      <c r="J34" s="17"/>
      <c r="K34" s="17"/>
    </row>
    <row r="35" spans="1:11" hidden="1" x14ac:dyDescent="0.2">
      <c r="A35" s="11" t="s">
        <v>91</v>
      </c>
      <c r="B35" s="11"/>
      <c r="C35" s="11"/>
      <c r="D35" s="11"/>
      <c r="E35" s="11"/>
      <c r="F35" s="11"/>
      <c r="G35" s="17"/>
      <c r="H35" s="17"/>
      <c r="I35" s="17"/>
      <c r="J35" s="17"/>
      <c r="K35" s="17"/>
    </row>
    <row r="36" spans="1:11" hidden="1" x14ac:dyDescent="0.2">
      <c r="A36" s="10" t="s">
        <v>60</v>
      </c>
      <c r="B36" s="64"/>
      <c r="C36" s="64"/>
      <c r="D36" s="64"/>
      <c r="E36" s="64"/>
      <c r="F36" s="64"/>
      <c r="G36" s="17"/>
      <c r="H36" s="17"/>
      <c r="I36" s="17"/>
      <c r="J36" s="17"/>
      <c r="K36" s="17"/>
    </row>
    <row r="37" spans="1:11" hidden="1" x14ac:dyDescent="0.2">
      <c r="A37" s="10" t="s">
        <v>92</v>
      </c>
      <c r="B37" s="64"/>
      <c r="C37" s="64"/>
      <c r="D37" s="64"/>
      <c r="E37" s="64"/>
      <c r="F37" s="64"/>
      <c r="G37" s="17"/>
      <c r="H37" s="17"/>
      <c r="I37" s="17"/>
      <c r="J37" s="17"/>
      <c r="K37" s="17"/>
    </row>
    <row r="38" spans="1:11" hidden="1" x14ac:dyDescent="0.2">
      <c r="A38" s="10" t="s">
        <v>62</v>
      </c>
      <c r="B38" s="64"/>
      <c r="C38" s="64"/>
      <c r="D38" s="64"/>
      <c r="E38" s="64"/>
      <c r="F38" s="64"/>
      <c r="G38" s="17"/>
      <c r="H38" s="17"/>
      <c r="I38" s="17"/>
      <c r="J38" s="17"/>
      <c r="K38" s="17"/>
    </row>
    <row r="39" spans="1:11" hidden="1" x14ac:dyDescent="0.2">
      <c r="A39" s="11" t="s">
        <v>93</v>
      </c>
      <c r="B39" s="4"/>
      <c r="C39" s="4"/>
      <c r="D39" s="4"/>
      <c r="E39" s="4"/>
      <c r="F39" s="4"/>
      <c r="G39" s="17"/>
      <c r="H39" s="17"/>
      <c r="I39" s="17"/>
      <c r="J39" s="17"/>
      <c r="K39" s="17"/>
    </row>
    <row r="40" spans="1:11" hidden="1" x14ac:dyDescent="0.2">
      <c r="A40" s="4" t="s">
        <v>94</v>
      </c>
      <c r="B40" s="4"/>
      <c r="C40" s="4"/>
      <c r="D40" s="4"/>
      <c r="E40" s="4"/>
      <c r="F40" s="4"/>
      <c r="G40" s="17"/>
      <c r="H40" s="17"/>
      <c r="I40" s="17"/>
      <c r="J40" s="17"/>
      <c r="K40" s="17"/>
    </row>
    <row r="41" spans="1:11" hidden="1" x14ac:dyDescent="0.2">
      <c r="A41" s="4" t="s">
        <v>95</v>
      </c>
      <c r="B41" s="4"/>
      <c r="C41" s="4"/>
      <c r="D41" s="4"/>
      <c r="E41" s="4"/>
      <c r="F41" s="4"/>
      <c r="G41" s="17"/>
      <c r="H41" s="17"/>
      <c r="I41" s="17"/>
      <c r="J41" s="17"/>
      <c r="K41" s="17"/>
    </row>
    <row r="42" spans="1:11" hidden="1" x14ac:dyDescent="0.2">
      <c r="A42" s="4" t="s">
        <v>96</v>
      </c>
      <c r="B42" s="4"/>
      <c r="C42" s="4"/>
      <c r="D42" s="4"/>
      <c r="E42" s="4"/>
      <c r="F42" s="4"/>
      <c r="G42" s="17"/>
      <c r="H42" s="17"/>
      <c r="I42" s="17"/>
      <c r="J42" s="17"/>
      <c r="K42" s="17"/>
    </row>
    <row r="43" spans="1:11" hidden="1" x14ac:dyDescent="0.2">
      <c r="A43" s="4" t="s">
        <v>97</v>
      </c>
      <c r="B43" s="4"/>
      <c r="C43" s="4"/>
      <c r="D43" s="4"/>
      <c r="E43" s="4"/>
      <c r="F43" s="4"/>
      <c r="G43" s="17"/>
      <c r="H43" s="17"/>
      <c r="I43" s="17"/>
      <c r="J43" s="17"/>
      <c r="K43" s="17"/>
    </row>
    <row r="44" spans="1:11" hidden="1" x14ac:dyDescent="0.2">
      <c r="A44" s="4" t="s">
        <v>98</v>
      </c>
      <c r="B44" s="4"/>
      <c r="C44" s="4"/>
      <c r="D44" s="4"/>
      <c r="E44" s="4"/>
      <c r="F44" s="4"/>
      <c r="G44" s="17"/>
      <c r="H44" s="17"/>
      <c r="I44" s="17"/>
      <c r="J44" s="17"/>
      <c r="K44" s="17"/>
    </row>
    <row r="45" spans="1:11" hidden="1" x14ac:dyDescent="0.2">
      <c r="A45" s="65" t="s">
        <v>99</v>
      </c>
      <c r="B45" s="64"/>
      <c r="C45" s="64"/>
      <c r="D45" s="64"/>
      <c r="E45" s="64"/>
      <c r="F45" s="64"/>
      <c r="G45" s="17"/>
      <c r="H45" s="17"/>
      <c r="I45" s="17"/>
      <c r="J45" s="17"/>
      <c r="K45" s="17"/>
    </row>
    <row r="46" spans="1:11" hidden="1" x14ac:dyDescent="0.2">
      <c r="A46" s="64" t="s">
        <v>100</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101</v>
      </c>
      <c r="B48" s="64"/>
      <c r="C48" s="64"/>
      <c r="D48" s="64"/>
      <c r="E48" s="64"/>
      <c r="F48" s="64"/>
      <c r="G48" s="17"/>
      <c r="H48" s="17"/>
      <c r="I48" s="17"/>
      <c r="J48" s="17"/>
      <c r="K48" s="17"/>
    </row>
    <row r="49" spans="1:11" ht="25.5" hidden="1" x14ac:dyDescent="0.2">
      <c r="A49" s="82" t="s">
        <v>102</v>
      </c>
      <c r="B49" s="64"/>
      <c r="C49" s="64"/>
      <c r="D49" s="64"/>
      <c r="E49" s="64"/>
      <c r="F49" s="64"/>
      <c r="G49" s="17"/>
      <c r="H49" s="17"/>
      <c r="I49" s="17"/>
      <c r="J49" s="17"/>
      <c r="K49" s="17"/>
    </row>
    <row r="50" spans="1:11" ht="25.5" hidden="1" x14ac:dyDescent="0.2">
      <c r="A50" s="83" t="s">
        <v>103</v>
      </c>
      <c r="B50" s="4"/>
      <c r="C50" s="4"/>
      <c r="D50" s="4"/>
      <c r="E50" s="4"/>
      <c r="F50" s="4"/>
      <c r="G50" s="17"/>
      <c r="H50" s="17"/>
      <c r="I50" s="17"/>
      <c r="J50" s="17"/>
      <c r="K50" s="17"/>
    </row>
    <row r="51" spans="1:11" ht="25.5" hidden="1" x14ac:dyDescent="0.2">
      <c r="A51" s="83" t="s">
        <v>104</v>
      </c>
      <c r="B51" s="4"/>
      <c r="C51" s="4"/>
      <c r="D51" s="4"/>
      <c r="E51" s="4"/>
      <c r="F51" s="4"/>
      <c r="G51" s="17"/>
      <c r="H51" s="17"/>
      <c r="I51" s="17"/>
      <c r="J51" s="17"/>
      <c r="K51" s="17"/>
    </row>
    <row r="52" spans="1:11" ht="38.25" hidden="1" x14ac:dyDescent="0.2">
      <c r="A52" s="83" t="s">
        <v>105</v>
      </c>
      <c r="B52" s="75"/>
      <c r="C52" s="75"/>
      <c r="D52" s="75"/>
      <c r="E52" s="11"/>
      <c r="F52" s="11"/>
      <c r="G52" s="17"/>
      <c r="H52" s="17"/>
      <c r="I52" s="17"/>
      <c r="J52" s="17"/>
      <c r="K52" s="17"/>
    </row>
    <row r="53" spans="1:11" hidden="1" x14ac:dyDescent="0.2">
      <c r="A53" s="80" t="s">
        <v>106</v>
      </c>
      <c r="B53" s="74"/>
      <c r="C53" s="74"/>
      <c r="D53" s="74"/>
      <c r="E53" s="10"/>
      <c r="F53" s="10" t="b">
        <v>1</v>
      </c>
      <c r="G53" s="17"/>
      <c r="H53" s="17"/>
      <c r="I53" s="17"/>
      <c r="J53" s="17"/>
      <c r="K53" s="17"/>
    </row>
    <row r="54" spans="1:11" hidden="1" x14ac:dyDescent="0.2">
      <c r="A54" s="81" t="s">
        <v>107</v>
      </c>
      <c r="B54" s="80"/>
      <c r="C54" s="80"/>
      <c r="D54" s="80"/>
      <c r="E54" s="10"/>
      <c r="F54" s="10" t="b">
        <v>0</v>
      </c>
      <c r="G54" s="17"/>
      <c r="H54" s="17"/>
      <c r="I54" s="17"/>
      <c r="J54" s="17"/>
      <c r="K54" s="17"/>
    </row>
    <row r="55" spans="1:11" hidden="1" x14ac:dyDescent="0.2">
      <c r="A55" s="84"/>
      <c r="B55" s="76">
        <f>COUNT(Travel!B12:B29)</f>
        <v>13</v>
      </c>
      <c r="C55" s="76"/>
      <c r="D55" s="76">
        <f>COUNTIF(Travel!D12:D29,"*")</f>
        <v>13</v>
      </c>
      <c r="E55" s="77"/>
      <c r="F55" s="77" t="b">
        <f>MIN(B55,D55)=MAX(B55,D55)</f>
        <v>1</v>
      </c>
      <c r="G55" s="17"/>
      <c r="H55" s="17"/>
      <c r="I55" s="17"/>
      <c r="J55" s="17"/>
      <c r="K55" s="17"/>
    </row>
    <row r="56" spans="1:11" hidden="1" x14ac:dyDescent="0.2">
      <c r="A56" s="84" t="s">
        <v>108</v>
      </c>
      <c r="B56" s="76">
        <f>COUNT(Travel!B34:B114)</f>
        <v>61</v>
      </c>
      <c r="C56" s="76"/>
      <c r="D56" s="76">
        <f>COUNTIF(Travel!D34:D114,"*")</f>
        <v>61</v>
      </c>
      <c r="E56" s="77"/>
      <c r="F56" s="77" t="b">
        <f>MIN(B56,D56)=MAX(B56,D56)</f>
        <v>1</v>
      </c>
    </row>
    <row r="57" spans="1:11" hidden="1" x14ac:dyDescent="0.2">
      <c r="A57" s="85"/>
      <c r="B57" s="76">
        <f>COUNT(Travel!B119:B128)</f>
        <v>2</v>
      </c>
      <c r="C57" s="76"/>
      <c r="D57" s="76">
        <f>COUNTIF(Travel!D119:D128,"*")</f>
        <v>2</v>
      </c>
      <c r="E57" s="77"/>
      <c r="F57" s="77" t="b">
        <f>MIN(B57,D57)=MAX(B57,D57)</f>
        <v>1</v>
      </c>
    </row>
    <row r="58" spans="1:11" hidden="1" x14ac:dyDescent="0.2">
      <c r="A58" s="86" t="s">
        <v>109</v>
      </c>
      <c r="B58" s="78">
        <f>COUNT(Hospitality!B11:B24)</f>
        <v>1</v>
      </c>
      <c r="C58" s="78"/>
      <c r="D58" s="78">
        <f>COUNTIF(Hospitality!D11:D24,"*")</f>
        <v>1</v>
      </c>
      <c r="E58" s="79"/>
      <c r="F58" s="79" t="b">
        <f>MIN(B58,D58)=MAX(B58,D58)</f>
        <v>1</v>
      </c>
    </row>
    <row r="59" spans="1:11" hidden="1" x14ac:dyDescent="0.2">
      <c r="A59" s="87" t="s">
        <v>110</v>
      </c>
      <c r="B59" s="77">
        <f>COUNT('All other expenses'!B11:B24)</f>
        <v>3</v>
      </c>
      <c r="C59" s="77"/>
      <c r="D59" s="77">
        <f>COUNTIF('All other expenses'!D11:D24,"*")</f>
        <v>2</v>
      </c>
      <c r="E59" s="77"/>
      <c r="F59" s="77" t="b">
        <f>MIN(B59,D59)=MAX(B59,D59)</f>
        <v>0</v>
      </c>
    </row>
    <row r="60" spans="1:11" hidden="1" x14ac:dyDescent="0.2">
      <c r="A60" s="86" t="s">
        <v>111</v>
      </c>
      <c r="B60" s="78">
        <f>COUNTIF('Gifts and benefits'!B11:B39,"*")</f>
        <v>22</v>
      </c>
      <c r="C60" s="78">
        <f>COUNTIF('Gifts and benefits'!C11:C39,"*")</f>
        <v>22</v>
      </c>
      <c r="D60" s="78"/>
      <c r="E60" s="78">
        <f>COUNTA('Gifts and benefits'!E11:E39)</f>
        <v>22</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94"/>
  <sheetViews>
    <sheetView tabSelected="1" topLeftCell="A51" zoomScaleNormal="100" workbookViewId="0">
      <selection activeCell="A115" sqref="A115:XFD11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32" t="s">
        <v>112</v>
      </c>
      <c r="B1" s="132"/>
      <c r="C1" s="132"/>
      <c r="D1" s="132"/>
      <c r="E1" s="132"/>
      <c r="F1" s="17"/>
    </row>
    <row r="2" spans="1:6" ht="21" customHeight="1" x14ac:dyDescent="0.2">
      <c r="A2" s="3" t="s">
        <v>52</v>
      </c>
      <c r="B2" s="135" t="str">
        <f>'Summary and sign-off'!B2:F2</f>
        <v>Ministry of Justice</v>
      </c>
      <c r="C2" s="135"/>
      <c r="D2" s="135"/>
      <c r="E2" s="135"/>
      <c r="F2" s="17"/>
    </row>
    <row r="3" spans="1:6" ht="21" customHeight="1" x14ac:dyDescent="0.2">
      <c r="A3" s="3" t="s">
        <v>113</v>
      </c>
      <c r="B3" s="135" t="str">
        <f>'Summary and sign-off'!B3:F3</f>
        <v>Andrew Kibblewhite</v>
      </c>
      <c r="C3" s="135"/>
      <c r="D3" s="135"/>
      <c r="E3" s="135"/>
      <c r="F3" s="17"/>
    </row>
    <row r="4" spans="1:6" ht="21" customHeight="1" x14ac:dyDescent="0.2">
      <c r="A4" s="3" t="s">
        <v>114</v>
      </c>
      <c r="B4" s="135">
        <f>'Summary and sign-off'!B4:F4</f>
        <v>44743</v>
      </c>
      <c r="C4" s="135"/>
      <c r="D4" s="135"/>
      <c r="E4" s="135"/>
      <c r="F4" s="17"/>
    </row>
    <row r="5" spans="1:6" ht="21" customHeight="1" x14ac:dyDescent="0.2">
      <c r="A5" s="3" t="s">
        <v>115</v>
      </c>
      <c r="B5" s="135">
        <f>'Summary and sign-off'!B5:F5</f>
        <v>45107</v>
      </c>
      <c r="C5" s="135"/>
      <c r="D5" s="135"/>
      <c r="E5" s="135"/>
      <c r="F5" s="17"/>
    </row>
    <row r="6" spans="1:6" ht="21" customHeight="1" x14ac:dyDescent="0.2">
      <c r="A6" s="3" t="s">
        <v>116</v>
      </c>
      <c r="B6" s="130" t="s">
        <v>84</v>
      </c>
      <c r="C6" s="130"/>
      <c r="D6" s="130"/>
      <c r="E6" s="130"/>
      <c r="F6" s="17"/>
    </row>
    <row r="7" spans="1:6" ht="21" customHeight="1" x14ac:dyDescent="0.2">
      <c r="A7" s="3" t="s">
        <v>58</v>
      </c>
      <c r="B7" s="130" t="s">
        <v>86</v>
      </c>
      <c r="C7" s="130"/>
      <c r="D7" s="130"/>
      <c r="E7" s="130"/>
      <c r="F7" s="17"/>
    </row>
    <row r="8" spans="1:6" ht="36" customHeight="1" x14ac:dyDescent="0.2">
      <c r="A8" s="138" t="s">
        <v>117</v>
      </c>
      <c r="B8" s="139"/>
      <c r="C8" s="139"/>
      <c r="D8" s="139"/>
      <c r="E8" s="139"/>
      <c r="F8" s="19"/>
    </row>
    <row r="9" spans="1:6" ht="36" customHeight="1" x14ac:dyDescent="0.2">
      <c r="A9" s="140" t="s">
        <v>118</v>
      </c>
      <c r="B9" s="141"/>
      <c r="C9" s="141"/>
      <c r="D9" s="141"/>
      <c r="E9" s="141"/>
      <c r="F9" s="19"/>
    </row>
    <row r="10" spans="1:6" ht="24.75" customHeight="1" x14ac:dyDescent="0.2">
      <c r="A10" s="137" t="s">
        <v>119</v>
      </c>
      <c r="B10" s="142"/>
      <c r="C10" s="137"/>
      <c r="D10" s="137"/>
      <c r="E10" s="137"/>
      <c r="F10" s="29"/>
    </row>
    <row r="11" spans="1:6" ht="27" customHeight="1" x14ac:dyDescent="0.2">
      <c r="A11" s="24" t="s">
        <v>120</v>
      </c>
      <c r="B11" s="24" t="s">
        <v>121</v>
      </c>
      <c r="C11" s="24" t="s">
        <v>122</v>
      </c>
      <c r="D11" s="24" t="s">
        <v>123</v>
      </c>
      <c r="E11" s="24" t="s">
        <v>124</v>
      </c>
      <c r="F11" s="30"/>
    </row>
    <row r="12" spans="1:6" s="2" customFormat="1" hidden="1" x14ac:dyDescent="0.2">
      <c r="A12" s="96"/>
      <c r="B12" s="97"/>
      <c r="C12" s="98"/>
      <c r="D12" s="98"/>
      <c r="E12" s="99"/>
      <c r="F12" s="1"/>
    </row>
    <row r="13" spans="1:6" s="2" customFormat="1" x14ac:dyDescent="0.2">
      <c r="A13" s="116">
        <v>44783</v>
      </c>
      <c r="B13" s="117"/>
      <c r="C13" s="118" t="s">
        <v>204</v>
      </c>
      <c r="D13" s="118"/>
      <c r="E13" s="119" t="s">
        <v>178</v>
      </c>
      <c r="F13" s="1"/>
    </row>
    <row r="14" spans="1:6" s="2" customFormat="1" x14ac:dyDescent="0.2">
      <c r="A14" s="116"/>
      <c r="B14" s="117">
        <v>2350.1</v>
      </c>
      <c r="C14" s="118"/>
      <c r="D14" s="118" t="s">
        <v>177</v>
      </c>
      <c r="E14" s="119"/>
      <c r="F14" s="1"/>
    </row>
    <row r="15" spans="1:6" s="2" customFormat="1" x14ac:dyDescent="0.2">
      <c r="A15" s="116"/>
      <c r="B15" s="117">
        <v>895</v>
      </c>
      <c r="C15" s="118"/>
      <c r="D15" s="118" t="s">
        <v>181</v>
      </c>
      <c r="E15" s="119"/>
      <c r="F15" s="1"/>
    </row>
    <row r="16" spans="1:6" s="2" customFormat="1" x14ac:dyDescent="0.2">
      <c r="A16" s="116"/>
      <c r="B16" s="117">
        <v>16.53</v>
      </c>
      <c r="C16" s="118"/>
      <c r="D16" s="118" t="s">
        <v>130</v>
      </c>
      <c r="E16" s="119"/>
      <c r="F16" s="1"/>
    </row>
    <row r="17" spans="1:6" s="2" customFormat="1" x14ac:dyDescent="0.2">
      <c r="A17" s="116"/>
      <c r="B17" s="117">
        <v>17.2</v>
      </c>
      <c r="C17" s="118"/>
      <c r="D17" s="118" t="s">
        <v>240</v>
      </c>
      <c r="E17" s="119"/>
      <c r="F17" s="1"/>
    </row>
    <row r="18" spans="1:6" s="2" customFormat="1" x14ac:dyDescent="0.2">
      <c r="A18" s="116"/>
      <c r="B18" s="117">
        <v>21.74</v>
      </c>
      <c r="C18" s="118"/>
      <c r="D18" s="118" t="s">
        <v>242</v>
      </c>
      <c r="E18" s="119"/>
      <c r="F18" s="1"/>
    </row>
    <row r="19" spans="1:6" s="2" customFormat="1" ht="12.75" customHeight="1" x14ac:dyDescent="0.2">
      <c r="A19" s="116"/>
      <c r="B19" s="117">
        <v>6.09</v>
      </c>
      <c r="C19" s="118"/>
      <c r="D19" s="118" t="s">
        <v>243</v>
      </c>
      <c r="E19" s="119"/>
      <c r="F19" s="1"/>
    </row>
    <row r="20" spans="1:6" s="2" customFormat="1" ht="12.75" customHeight="1" x14ac:dyDescent="0.2">
      <c r="A20" s="116">
        <v>45106</v>
      </c>
      <c r="B20" s="117"/>
      <c r="C20" s="118" t="s">
        <v>253</v>
      </c>
      <c r="D20" s="118"/>
      <c r="E20" s="119"/>
      <c r="F20" s="1" t="s">
        <v>258</v>
      </c>
    </row>
    <row r="21" spans="1:6" s="2" customFormat="1" ht="12.75" customHeight="1" x14ac:dyDescent="0.2">
      <c r="A21" s="116"/>
      <c r="B21" s="117">
        <v>4564.9399999999996</v>
      </c>
      <c r="C21" s="118"/>
      <c r="D21" s="118" t="s">
        <v>177</v>
      </c>
      <c r="E21" s="119" t="s">
        <v>254</v>
      </c>
      <c r="F21" s="1"/>
    </row>
    <row r="22" spans="1:6" s="2" customFormat="1" ht="12.75" customHeight="1" x14ac:dyDescent="0.2">
      <c r="A22" s="116"/>
      <c r="B22" s="117">
        <v>1461.5</v>
      </c>
      <c r="C22" s="118"/>
      <c r="D22" s="118" t="s">
        <v>177</v>
      </c>
      <c r="E22" s="119" t="s">
        <v>255</v>
      </c>
      <c r="F22" s="1"/>
    </row>
    <row r="23" spans="1:6" s="2" customFormat="1" ht="12.75" customHeight="1" x14ac:dyDescent="0.2">
      <c r="A23" s="116"/>
      <c r="B23" s="117">
        <v>1546.4</v>
      </c>
      <c r="C23" s="118"/>
      <c r="D23" s="118" t="s">
        <v>177</v>
      </c>
      <c r="E23" s="119" t="s">
        <v>257</v>
      </c>
      <c r="F23" s="1"/>
    </row>
    <row r="24" spans="1:6" s="2" customFormat="1" ht="12.75" customHeight="1" x14ac:dyDescent="0.2">
      <c r="A24" s="116"/>
      <c r="B24" s="117">
        <v>6340.25</v>
      </c>
      <c r="C24" s="118"/>
      <c r="D24" s="118" t="s">
        <v>177</v>
      </c>
      <c r="E24" s="119" t="s">
        <v>256</v>
      </c>
      <c r="F24" s="1"/>
    </row>
    <row r="25" spans="1:6" s="2" customFormat="1" ht="12.75" customHeight="1" x14ac:dyDescent="0.2">
      <c r="A25" s="116"/>
      <c r="B25" s="117">
        <v>2835.48</v>
      </c>
      <c r="C25" s="118"/>
      <c r="D25" s="118" t="s">
        <v>181</v>
      </c>
      <c r="E25" s="119" t="s">
        <v>254</v>
      </c>
      <c r="F25" s="1"/>
    </row>
    <row r="26" spans="1:6" s="2" customFormat="1" ht="12.75" customHeight="1" x14ac:dyDescent="0.2">
      <c r="A26" s="116"/>
      <c r="B26" s="117">
        <v>559.16</v>
      </c>
      <c r="C26" s="118"/>
      <c r="D26" s="118" t="s">
        <v>181</v>
      </c>
      <c r="E26" s="119" t="s">
        <v>255</v>
      </c>
      <c r="F26" s="1"/>
    </row>
    <row r="27" spans="1:6" s="2" customFormat="1" x14ac:dyDescent="0.2">
      <c r="A27" s="120"/>
      <c r="B27" s="117">
        <v>1376.02</v>
      </c>
      <c r="C27" s="118"/>
      <c r="D27" s="118" t="s">
        <v>181</v>
      </c>
      <c r="E27" s="119" t="s">
        <v>257</v>
      </c>
      <c r="F27" s="1"/>
    </row>
    <row r="28" spans="1:6" s="2" customFormat="1" x14ac:dyDescent="0.2">
      <c r="A28" s="120"/>
      <c r="B28" s="117"/>
      <c r="C28" s="118"/>
      <c r="D28" s="118"/>
      <c r="E28" s="119"/>
      <c r="F28" s="1"/>
    </row>
    <row r="29" spans="1:6" s="2" customFormat="1" hidden="1" x14ac:dyDescent="0.2">
      <c r="A29" s="106"/>
      <c r="B29" s="107"/>
      <c r="C29" s="108"/>
      <c r="D29" s="108"/>
      <c r="E29" s="109"/>
      <c r="F29" s="1"/>
    </row>
    <row r="30" spans="1:6" ht="19.5" customHeight="1" x14ac:dyDescent="0.2">
      <c r="A30" s="72" t="s">
        <v>125</v>
      </c>
      <c r="B30" s="73">
        <f>SUM(B12:B29)</f>
        <v>21990.41</v>
      </c>
      <c r="C30" s="127" t="str">
        <f>IF(SUBTOTAL(3,B12:B29)=SUBTOTAL(103,B12:B29),'Summary and sign-off'!$A$48,'Summary and sign-off'!$A$49)</f>
        <v>Check - there are no hidden rows with data</v>
      </c>
      <c r="D30" s="136" t="str">
        <f>IF('Summary and sign-off'!F55='Summary and sign-off'!F54,'Summary and sign-off'!A51,'Summary and sign-off'!A50)</f>
        <v>Check - each entry provides sufficient information</v>
      </c>
      <c r="E30" s="136"/>
      <c r="F30" s="17"/>
    </row>
    <row r="31" spans="1:6" ht="10.5" customHeight="1" x14ac:dyDescent="0.2">
      <c r="A31" s="17"/>
      <c r="B31" s="19"/>
      <c r="C31" s="17"/>
      <c r="D31" s="17"/>
      <c r="E31" s="17"/>
      <c r="F31" s="17"/>
    </row>
    <row r="32" spans="1:6" ht="24.75" customHeight="1" x14ac:dyDescent="0.2">
      <c r="A32" s="137" t="s">
        <v>126</v>
      </c>
      <c r="B32" s="137"/>
      <c r="C32" s="137"/>
      <c r="D32" s="137"/>
      <c r="E32" s="137"/>
      <c r="F32" s="29"/>
    </row>
    <row r="33" spans="1:6" ht="27" customHeight="1" x14ac:dyDescent="0.2">
      <c r="A33" s="24" t="s">
        <v>120</v>
      </c>
      <c r="B33" s="24" t="s">
        <v>65</v>
      </c>
      <c r="C33" s="24" t="s">
        <v>127</v>
      </c>
      <c r="D33" s="24" t="s">
        <v>123</v>
      </c>
      <c r="E33" s="24" t="s">
        <v>124</v>
      </c>
      <c r="F33" s="30"/>
    </row>
    <row r="34" spans="1:6" s="2" customFormat="1" hidden="1" x14ac:dyDescent="0.2">
      <c r="A34" s="96"/>
      <c r="B34" s="97"/>
      <c r="C34" s="98"/>
      <c r="D34" s="98"/>
      <c r="E34" s="99"/>
      <c r="F34" s="1"/>
    </row>
    <row r="35" spans="1:6" s="2" customFormat="1" x14ac:dyDescent="0.2">
      <c r="A35" s="116">
        <v>44778</v>
      </c>
      <c r="B35" s="117"/>
      <c r="C35" s="118" t="s">
        <v>247</v>
      </c>
      <c r="D35" s="118"/>
      <c r="E35" s="119" t="s">
        <v>201</v>
      </c>
      <c r="F35" s="1"/>
    </row>
    <row r="36" spans="1:6" s="2" customFormat="1" x14ac:dyDescent="0.2">
      <c r="A36" s="116"/>
      <c r="B36" s="117">
        <v>59</v>
      </c>
      <c r="C36" s="118"/>
      <c r="D36" s="118" t="s">
        <v>202</v>
      </c>
      <c r="E36" s="119"/>
      <c r="F36" s="1"/>
    </row>
    <row r="37" spans="1:6" s="2" customFormat="1" x14ac:dyDescent="0.2">
      <c r="A37" s="116">
        <v>44798</v>
      </c>
      <c r="B37" s="117"/>
      <c r="C37" s="118" t="s">
        <v>128</v>
      </c>
      <c r="D37" s="118"/>
      <c r="E37" s="119" t="s">
        <v>129</v>
      </c>
      <c r="F37" s="1"/>
    </row>
    <row r="38" spans="1:6" s="2" customFormat="1" x14ac:dyDescent="0.2">
      <c r="A38" s="116"/>
      <c r="B38" s="117">
        <v>494.5</v>
      </c>
      <c r="C38" s="118"/>
      <c r="D38" s="118" t="s">
        <v>177</v>
      </c>
      <c r="E38" s="119"/>
      <c r="F38" s="1"/>
    </row>
    <row r="39" spans="1:6" s="2" customFormat="1" x14ac:dyDescent="0.2">
      <c r="A39" s="116"/>
      <c r="B39" s="117">
        <v>31.94</v>
      </c>
      <c r="C39" s="118"/>
      <c r="D39" s="118" t="s">
        <v>130</v>
      </c>
      <c r="E39" s="119"/>
      <c r="F39" s="1"/>
    </row>
    <row r="40" spans="1:6" s="2" customFormat="1" x14ac:dyDescent="0.2">
      <c r="A40" s="116"/>
      <c r="B40" s="117">
        <v>146.13</v>
      </c>
      <c r="C40" s="118"/>
      <c r="D40" s="118" t="s">
        <v>181</v>
      </c>
      <c r="E40" s="119"/>
      <c r="F40" s="1"/>
    </row>
    <row r="41" spans="1:6" s="2" customFormat="1" x14ac:dyDescent="0.2">
      <c r="A41" s="116">
        <v>44806</v>
      </c>
      <c r="B41" s="117"/>
      <c r="C41" s="118" t="s">
        <v>179</v>
      </c>
      <c r="D41" s="118"/>
      <c r="E41" s="119" t="s">
        <v>180</v>
      </c>
      <c r="F41" s="1"/>
    </row>
    <row r="42" spans="1:6" s="2" customFormat="1" x14ac:dyDescent="0.2">
      <c r="A42" s="116"/>
      <c r="B42" s="117">
        <v>887.7</v>
      </c>
      <c r="C42" s="118"/>
      <c r="D42" s="118" t="s">
        <v>177</v>
      </c>
      <c r="E42" s="119"/>
      <c r="F42" s="1"/>
    </row>
    <row r="43" spans="1:6" s="2" customFormat="1" x14ac:dyDescent="0.2">
      <c r="A43" s="116"/>
      <c r="B43" s="117">
        <v>68.650000000000006</v>
      </c>
      <c r="C43" s="118"/>
      <c r="D43" s="118" t="s">
        <v>189</v>
      </c>
      <c r="E43" s="119"/>
      <c r="F43" s="1"/>
    </row>
    <row r="44" spans="1:6" s="2" customFormat="1" x14ac:dyDescent="0.2">
      <c r="A44" s="116"/>
      <c r="B44" s="117">
        <v>150.47999999999999</v>
      </c>
      <c r="C44" s="118"/>
      <c r="D44" s="118" t="s">
        <v>181</v>
      </c>
      <c r="E44" s="119"/>
      <c r="F44" s="1"/>
    </row>
    <row r="45" spans="1:6" s="2" customFormat="1" x14ac:dyDescent="0.2">
      <c r="A45" s="116"/>
      <c r="B45" s="117">
        <v>12.17</v>
      </c>
      <c r="C45" s="118"/>
      <c r="D45" s="118" t="s">
        <v>238</v>
      </c>
      <c r="E45" s="119"/>
      <c r="F45" s="1"/>
    </row>
    <row r="46" spans="1:6" s="2" customFormat="1" x14ac:dyDescent="0.2">
      <c r="A46" s="116">
        <v>44821</v>
      </c>
      <c r="B46" s="117"/>
      <c r="C46" s="118" t="s">
        <v>246</v>
      </c>
      <c r="D46" s="118"/>
      <c r="E46" s="119" t="s">
        <v>203</v>
      </c>
      <c r="F46" s="1"/>
    </row>
    <row r="47" spans="1:6" s="2" customFormat="1" x14ac:dyDescent="0.2">
      <c r="A47" s="116"/>
      <c r="B47" s="117">
        <v>9560.8700000000008</v>
      </c>
      <c r="C47" s="118"/>
      <c r="D47" s="118" t="s">
        <v>275</v>
      </c>
      <c r="E47" s="119"/>
      <c r="F47" s="1"/>
    </row>
    <row r="48" spans="1:6" s="2" customFormat="1" x14ac:dyDescent="0.2">
      <c r="A48" s="116"/>
      <c r="B48" s="117">
        <v>89.57</v>
      </c>
      <c r="C48" s="118"/>
      <c r="D48" s="118" t="s">
        <v>189</v>
      </c>
      <c r="E48" s="119"/>
      <c r="F48" s="1"/>
    </row>
    <row r="49" spans="1:6" s="2" customFormat="1" x14ac:dyDescent="0.2">
      <c r="A49" s="116"/>
      <c r="B49" s="117">
        <v>11.74</v>
      </c>
      <c r="C49" s="118"/>
      <c r="D49" s="118" t="s">
        <v>239</v>
      </c>
      <c r="E49" s="119"/>
      <c r="F49" s="1"/>
    </row>
    <row r="50" spans="1:6" s="2" customFormat="1" x14ac:dyDescent="0.2">
      <c r="A50" s="116"/>
      <c r="B50" s="117">
        <v>94.16</v>
      </c>
      <c r="C50" s="128"/>
      <c r="D50" s="118" t="s">
        <v>240</v>
      </c>
      <c r="E50" s="119"/>
      <c r="F50" s="1"/>
    </row>
    <row r="51" spans="1:6" s="2" customFormat="1" x14ac:dyDescent="0.2">
      <c r="A51" s="116">
        <v>44841</v>
      </c>
      <c r="B51" s="117"/>
      <c r="C51" s="118" t="s">
        <v>182</v>
      </c>
      <c r="D51" s="118"/>
      <c r="E51" s="119" t="s">
        <v>183</v>
      </c>
      <c r="F51" s="1"/>
    </row>
    <row r="52" spans="1:6" s="2" customFormat="1" x14ac:dyDescent="0.2">
      <c r="A52" s="116"/>
      <c r="B52" s="117">
        <v>646.4</v>
      </c>
      <c r="C52" s="118"/>
      <c r="D52" s="118" t="s">
        <v>187</v>
      </c>
      <c r="E52" s="119"/>
      <c r="F52" s="1"/>
    </row>
    <row r="53" spans="1:6" s="2" customFormat="1" x14ac:dyDescent="0.2">
      <c r="A53" s="116"/>
      <c r="B53" s="117">
        <v>44.25</v>
      </c>
      <c r="C53" s="118"/>
      <c r="D53" s="118" t="s">
        <v>184</v>
      </c>
      <c r="E53" s="119"/>
      <c r="F53" s="1"/>
    </row>
    <row r="54" spans="1:6" s="2" customFormat="1" x14ac:dyDescent="0.2">
      <c r="A54" s="116"/>
      <c r="B54" s="117">
        <v>64.319999999999993</v>
      </c>
      <c r="C54" s="118"/>
      <c r="D54" s="118" t="s">
        <v>189</v>
      </c>
      <c r="E54" s="119"/>
      <c r="F54" s="1"/>
    </row>
    <row r="55" spans="1:6" s="2" customFormat="1" x14ac:dyDescent="0.2">
      <c r="A55" s="116">
        <v>44865</v>
      </c>
      <c r="B55" s="117"/>
      <c r="C55" s="118" t="s">
        <v>185</v>
      </c>
      <c r="D55" s="118"/>
      <c r="E55" s="119" t="s">
        <v>186</v>
      </c>
      <c r="F55" s="1"/>
    </row>
    <row r="56" spans="1:6" s="2" customFormat="1" x14ac:dyDescent="0.2">
      <c r="A56" s="116"/>
      <c r="B56" s="117">
        <v>561.1</v>
      </c>
      <c r="C56" s="118"/>
      <c r="D56" s="118" t="s">
        <v>177</v>
      </c>
      <c r="E56" s="119"/>
      <c r="F56" s="1"/>
    </row>
    <row r="57" spans="1:6" s="2" customFormat="1" x14ac:dyDescent="0.2">
      <c r="A57" s="116"/>
      <c r="B57" s="117">
        <v>35.97</v>
      </c>
      <c r="C57" s="118"/>
      <c r="D57" s="118" t="s">
        <v>130</v>
      </c>
      <c r="E57" s="119"/>
      <c r="F57" s="1"/>
    </row>
    <row r="58" spans="1:6" s="2" customFormat="1" x14ac:dyDescent="0.2">
      <c r="A58" s="116"/>
      <c r="B58" s="117">
        <v>320.18</v>
      </c>
      <c r="C58" s="118"/>
      <c r="D58" s="118" t="s">
        <v>181</v>
      </c>
      <c r="E58" s="119"/>
      <c r="F58" s="1"/>
    </row>
    <row r="59" spans="1:6" s="2" customFormat="1" x14ac:dyDescent="0.2">
      <c r="A59" s="116">
        <v>44877</v>
      </c>
      <c r="B59" s="117"/>
      <c r="C59" s="118" t="s">
        <v>188</v>
      </c>
      <c r="D59" s="118"/>
      <c r="E59" s="119" t="s">
        <v>186</v>
      </c>
      <c r="F59" s="1"/>
    </row>
    <row r="60" spans="1:6" s="2" customFormat="1" x14ac:dyDescent="0.2">
      <c r="A60" s="116"/>
      <c r="B60" s="117">
        <v>639.13</v>
      </c>
      <c r="C60" s="118"/>
      <c r="D60" s="118" t="s">
        <v>177</v>
      </c>
      <c r="E60" s="119"/>
      <c r="F60" s="1"/>
    </row>
    <row r="61" spans="1:6" s="2" customFormat="1" x14ac:dyDescent="0.2">
      <c r="A61" s="116"/>
      <c r="B61" s="117">
        <v>183.3</v>
      </c>
      <c r="C61" s="118"/>
      <c r="D61" s="118" t="s">
        <v>189</v>
      </c>
      <c r="E61" s="119"/>
      <c r="F61" s="1"/>
    </row>
    <row r="62" spans="1:6" s="2" customFormat="1" x14ac:dyDescent="0.2">
      <c r="A62" s="116">
        <v>44904</v>
      </c>
      <c r="B62" s="117"/>
      <c r="C62" s="118" t="s">
        <v>191</v>
      </c>
      <c r="D62" s="118"/>
      <c r="E62" s="119" t="s">
        <v>190</v>
      </c>
      <c r="F62" s="1"/>
    </row>
    <row r="63" spans="1:6" s="2" customFormat="1" x14ac:dyDescent="0.2">
      <c r="A63" s="116"/>
      <c r="B63" s="117">
        <v>940.59</v>
      </c>
      <c r="C63" s="118"/>
      <c r="D63" s="118" t="s">
        <v>177</v>
      </c>
      <c r="E63" s="119"/>
      <c r="F63" s="1"/>
    </row>
    <row r="64" spans="1:6" s="2" customFormat="1" x14ac:dyDescent="0.2">
      <c r="A64" s="116"/>
      <c r="B64" s="117">
        <v>40.869999999999997</v>
      </c>
      <c r="C64" s="118"/>
      <c r="D64" s="118" t="s">
        <v>239</v>
      </c>
      <c r="E64" s="119"/>
      <c r="F64" s="1"/>
    </row>
    <row r="65" spans="1:6" s="2" customFormat="1" x14ac:dyDescent="0.2">
      <c r="A65" s="116">
        <v>44915</v>
      </c>
      <c r="B65" s="117"/>
      <c r="C65" s="118" t="s">
        <v>244</v>
      </c>
      <c r="D65" s="118"/>
      <c r="E65" s="119" t="s">
        <v>192</v>
      </c>
      <c r="F65" s="1"/>
    </row>
    <row r="66" spans="1:6" s="2" customFormat="1" x14ac:dyDescent="0.2">
      <c r="A66" s="116"/>
      <c r="B66" s="117">
        <v>617.48</v>
      </c>
      <c r="C66" s="118"/>
      <c r="D66" s="118" t="s">
        <v>177</v>
      </c>
      <c r="E66" s="119"/>
      <c r="F66" s="1"/>
    </row>
    <row r="67" spans="1:6" s="2" customFormat="1" x14ac:dyDescent="0.2">
      <c r="A67" s="116"/>
      <c r="B67" s="117">
        <v>466.99</v>
      </c>
      <c r="C67" s="118"/>
      <c r="D67" s="118" t="s">
        <v>184</v>
      </c>
      <c r="E67" s="119"/>
      <c r="F67" s="1"/>
    </row>
    <row r="68" spans="1:6" s="2" customFormat="1" x14ac:dyDescent="0.2">
      <c r="A68" s="116"/>
      <c r="B68" s="117">
        <v>35.54</v>
      </c>
      <c r="C68" s="118"/>
      <c r="D68" s="118" t="s">
        <v>239</v>
      </c>
      <c r="E68" s="119"/>
      <c r="F68" s="1"/>
    </row>
    <row r="69" spans="1:6" s="2" customFormat="1" x14ac:dyDescent="0.2">
      <c r="A69" s="116">
        <v>44943</v>
      </c>
      <c r="B69" s="117"/>
      <c r="C69" s="118" t="s">
        <v>193</v>
      </c>
      <c r="D69" s="118"/>
      <c r="E69" s="119" t="s">
        <v>232</v>
      </c>
      <c r="F69" s="1"/>
    </row>
    <row r="70" spans="1:6" s="2" customFormat="1" x14ac:dyDescent="0.2">
      <c r="A70" s="116"/>
      <c r="B70" s="117">
        <v>214.2</v>
      </c>
      <c r="C70" s="118"/>
      <c r="D70" s="118" t="s">
        <v>181</v>
      </c>
      <c r="E70" s="119"/>
      <c r="F70" s="1"/>
    </row>
    <row r="71" spans="1:6" s="2" customFormat="1" x14ac:dyDescent="0.2">
      <c r="A71" s="116"/>
      <c r="B71" s="117">
        <v>8.6999999999999993</v>
      </c>
      <c r="C71" s="118"/>
      <c r="D71" s="118" t="s">
        <v>239</v>
      </c>
      <c r="E71" s="119"/>
      <c r="F71" s="1"/>
    </row>
    <row r="72" spans="1:6" s="2" customFormat="1" x14ac:dyDescent="0.2">
      <c r="A72" s="116"/>
      <c r="B72" s="117">
        <v>67.739999999999995</v>
      </c>
      <c r="C72" s="118"/>
      <c r="D72" s="118" t="s">
        <v>241</v>
      </c>
      <c r="E72" s="119"/>
      <c r="F72" s="1"/>
    </row>
    <row r="73" spans="1:6" s="2" customFormat="1" x14ac:dyDescent="0.2">
      <c r="A73" s="116">
        <v>44956</v>
      </c>
      <c r="B73" s="117"/>
      <c r="C73" s="118" t="s">
        <v>131</v>
      </c>
      <c r="D73" s="118"/>
      <c r="E73" s="119" t="s">
        <v>132</v>
      </c>
      <c r="F73" s="1"/>
    </row>
    <row r="74" spans="1:6" s="2" customFormat="1" x14ac:dyDescent="0.2">
      <c r="A74" s="116"/>
      <c r="B74" s="117">
        <v>622.64</v>
      </c>
      <c r="C74" s="118"/>
      <c r="D74" s="118" t="s">
        <v>177</v>
      </c>
      <c r="E74" s="119"/>
      <c r="F74" s="1"/>
    </row>
    <row r="75" spans="1:6" s="2" customFormat="1" x14ac:dyDescent="0.2">
      <c r="A75" s="116"/>
      <c r="B75" s="117">
        <v>157.37</v>
      </c>
      <c r="C75" s="118"/>
      <c r="D75" s="118" t="s">
        <v>189</v>
      </c>
      <c r="E75" s="119"/>
      <c r="F75" s="1"/>
    </row>
    <row r="76" spans="1:6" s="2" customFormat="1" x14ac:dyDescent="0.2">
      <c r="A76" s="116">
        <v>44960</v>
      </c>
      <c r="B76" s="117"/>
      <c r="C76" s="118" t="s">
        <v>194</v>
      </c>
      <c r="D76" s="118"/>
      <c r="E76" s="119" t="s">
        <v>195</v>
      </c>
      <c r="F76" s="1"/>
    </row>
    <row r="77" spans="1:6" s="2" customFormat="1" x14ac:dyDescent="0.2">
      <c r="A77" s="116"/>
      <c r="B77" s="117">
        <v>1111.58</v>
      </c>
      <c r="C77" s="118"/>
      <c r="D77" s="118" t="s">
        <v>177</v>
      </c>
      <c r="E77" s="119"/>
      <c r="F77" s="1"/>
    </row>
    <row r="78" spans="1:6" s="2" customFormat="1" x14ac:dyDescent="0.2">
      <c r="A78" s="116"/>
      <c r="B78" s="117">
        <v>37.14</v>
      </c>
      <c r="C78" s="118"/>
      <c r="D78" s="118" t="s">
        <v>130</v>
      </c>
      <c r="E78" s="119"/>
      <c r="F78" s="1"/>
    </row>
    <row r="79" spans="1:6" s="2" customFormat="1" x14ac:dyDescent="0.2">
      <c r="A79" s="116"/>
      <c r="B79" s="117">
        <v>850.88</v>
      </c>
      <c r="C79" s="118"/>
      <c r="D79" s="118" t="s">
        <v>184</v>
      </c>
      <c r="E79" s="119"/>
      <c r="F79" s="1"/>
    </row>
    <row r="80" spans="1:6" s="2" customFormat="1" x14ac:dyDescent="0.2">
      <c r="A80" s="116"/>
      <c r="B80" s="117">
        <v>1659.87</v>
      </c>
      <c r="C80" s="118"/>
      <c r="D80" s="118" t="s">
        <v>181</v>
      </c>
      <c r="E80" s="119"/>
      <c r="F80" s="1"/>
    </row>
    <row r="81" spans="1:6" s="2" customFormat="1" x14ac:dyDescent="0.2">
      <c r="A81" s="116"/>
      <c r="B81" s="117">
        <v>223.05</v>
      </c>
      <c r="C81" s="118"/>
      <c r="D81" s="118" t="s">
        <v>240</v>
      </c>
      <c r="E81" s="119"/>
      <c r="F81" s="1"/>
    </row>
    <row r="82" spans="1:6" s="2" customFormat="1" x14ac:dyDescent="0.2">
      <c r="A82" s="116">
        <v>44967</v>
      </c>
      <c r="B82" s="117"/>
      <c r="C82" s="118" t="s">
        <v>196</v>
      </c>
      <c r="D82" s="118"/>
      <c r="E82" s="119" t="s">
        <v>186</v>
      </c>
      <c r="F82" s="1"/>
    </row>
    <row r="83" spans="1:6" s="2" customFormat="1" x14ac:dyDescent="0.2">
      <c r="A83" s="116"/>
      <c r="B83" s="117">
        <v>397.24</v>
      </c>
      <c r="C83" s="118"/>
      <c r="D83" s="118" t="s">
        <v>177</v>
      </c>
      <c r="E83" s="119"/>
      <c r="F83" s="1"/>
    </row>
    <row r="84" spans="1:6" s="2" customFormat="1" x14ac:dyDescent="0.2">
      <c r="A84" s="116"/>
      <c r="B84" s="117">
        <v>185.68</v>
      </c>
      <c r="C84" s="118"/>
      <c r="D84" s="118" t="s">
        <v>189</v>
      </c>
      <c r="E84" s="119" t="s">
        <v>186</v>
      </c>
      <c r="F84" s="1"/>
    </row>
    <row r="85" spans="1:6" s="2" customFormat="1" x14ac:dyDescent="0.2">
      <c r="A85" s="116"/>
      <c r="B85" s="117">
        <v>80.95</v>
      </c>
      <c r="C85" s="118"/>
      <c r="D85" s="118" t="s">
        <v>189</v>
      </c>
      <c r="E85" s="119" t="s">
        <v>249</v>
      </c>
      <c r="F85" s="1"/>
    </row>
    <row r="86" spans="1:6" s="2" customFormat="1" x14ac:dyDescent="0.2">
      <c r="A86" s="116"/>
      <c r="B86" s="117">
        <v>38.26</v>
      </c>
      <c r="C86" s="118"/>
      <c r="D86" s="118" t="s">
        <v>240</v>
      </c>
      <c r="E86" s="119"/>
      <c r="F86" s="1"/>
    </row>
    <row r="87" spans="1:6" s="2" customFormat="1" x14ac:dyDescent="0.2">
      <c r="A87" s="116">
        <v>44985</v>
      </c>
      <c r="B87" s="117"/>
      <c r="C87" s="118" t="s">
        <v>197</v>
      </c>
      <c r="D87" s="118"/>
      <c r="E87" s="119" t="s">
        <v>186</v>
      </c>
      <c r="F87" s="1"/>
    </row>
    <row r="88" spans="1:6" s="2" customFormat="1" x14ac:dyDescent="0.2">
      <c r="A88" s="116"/>
      <c r="B88" s="117">
        <v>456.69</v>
      </c>
      <c r="C88" s="118"/>
      <c r="D88" s="118" t="s">
        <v>177</v>
      </c>
      <c r="E88" s="119"/>
      <c r="F88" s="1"/>
    </row>
    <row r="89" spans="1:6" s="2" customFormat="1" x14ac:dyDescent="0.2">
      <c r="A89" s="116"/>
      <c r="B89" s="117">
        <v>41.03</v>
      </c>
      <c r="C89" s="118"/>
      <c r="D89" s="118" t="s">
        <v>130</v>
      </c>
      <c r="E89" s="119"/>
      <c r="F89" s="1"/>
    </row>
    <row r="90" spans="1:6" s="2" customFormat="1" x14ac:dyDescent="0.2">
      <c r="A90" s="116"/>
      <c r="B90" s="117">
        <v>93.62</v>
      </c>
      <c r="C90" s="118"/>
      <c r="D90" s="118" t="s">
        <v>184</v>
      </c>
      <c r="E90" s="119"/>
      <c r="F90" s="1"/>
    </row>
    <row r="91" spans="1:6" s="2" customFormat="1" x14ac:dyDescent="0.2">
      <c r="A91" s="116"/>
      <c r="B91" s="117">
        <v>421.83</v>
      </c>
      <c r="C91" s="118"/>
      <c r="D91" s="118" t="s">
        <v>181</v>
      </c>
      <c r="E91" s="119"/>
      <c r="F91" s="1"/>
    </row>
    <row r="92" spans="1:6" s="2" customFormat="1" x14ac:dyDescent="0.2">
      <c r="A92" s="116">
        <v>44994</v>
      </c>
      <c r="B92" s="117"/>
      <c r="C92" s="118" t="s">
        <v>198</v>
      </c>
      <c r="D92" s="118"/>
      <c r="E92" s="119" t="s">
        <v>199</v>
      </c>
      <c r="F92" s="1"/>
    </row>
    <row r="93" spans="1:6" s="2" customFormat="1" x14ac:dyDescent="0.2">
      <c r="A93" s="116"/>
      <c r="B93" s="117">
        <v>369.06</v>
      </c>
      <c r="C93" s="118"/>
      <c r="D93" s="118" t="s">
        <v>177</v>
      </c>
      <c r="E93" s="119"/>
      <c r="F93" s="1"/>
    </row>
    <row r="94" spans="1:6" s="2" customFormat="1" x14ac:dyDescent="0.2">
      <c r="A94" s="116"/>
      <c r="B94" s="117">
        <v>186</v>
      </c>
      <c r="C94" s="118"/>
      <c r="D94" s="118" t="s">
        <v>184</v>
      </c>
      <c r="E94" s="119"/>
      <c r="F94" s="1"/>
    </row>
    <row r="95" spans="1:6" s="2" customFormat="1" x14ac:dyDescent="0.2">
      <c r="A95" s="116"/>
      <c r="B95" s="117">
        <v>178</v>
      </c>
      <c r="C95" s="118"/>
      <c r="D95" s="118" t="s">
        <v>181</v>
      </c>
      <c r="E95" s="119"/>
      <c r="F95" s="1"/>
    </row>
    <row r="96" spans="1:6" s="2" customFormat="1" x14ac:dyDescent="0.2">
      <c r="A96" s="116"/>
      <c r="B96" s="117">
        <v>4.3499999999999996</v>
      </c>
      <c r="C96" s="118"/>
      <c r="D96" s="118" t="s">
        <v>239</v>
      </c>
      <c r="E96" s="119"/>
      <c r="F96" s="1"/>
    </row>
    <row r="97" spans="1:6" s="2" customFormat="1" x14ac:dyDescent="0.2">
      <c r="A97" s="116">
        <v>45030</v>
      </c>
      <c r="B97" s="117"/>
      <c r="C97" s="118" t="s">
        <v>200</v>
      </c>
      <c r="D97" s="118"/>
      <c r="E97" s="119"/>
      <c r="F97" s="1"/>
    </row>
    <row r="98" spans="1:6" s="2" customFormat="1" x14ac:dyDescent="0.2">
      <c r="A98" s="116"/>
      <c r="B98" s="117">
        <v>726.33</v>
      </c>
      <c r="C98" s="118"/>
      <c r="D98" s="118" t="s">
        <v>177</v>
      </c>
      <c r="E98" s="119"/>
      <c r="F98" s="1"/>
    </row>
    <row r="99" spans="1:6" s="2" customFormat="1" x14ac:dyDescent="0.2">
      <c r="A99" s="116"/>
      <c r="B99" s="117">
        <v>35.43</v>
      </c>
      <c r="C99" s="118"/>
      <c r="D99" s="118" t="s">
        <v>130</v>
      </c>
      <c r="E99" s="119"/>
      <c r="F99" s="1"/>
    </row>
    <row r="100" spans="1:6" s="2" customFormat="1" x14ac:dyDescent="0.2">
      <c r="A100" s="116"/>
      <c r="B100" s="117">
        <v>75.16</v>
      </c>
      <c r="C100" s="118"/>
      <c r="D100" s="118" t="s">
        <v>184</v>
      </c>
      <c r="E100" s="119"/>
      <c r="F100" s="1"/>
    </row>
    <row r="101" spans="1:6" s="2" customFormat="1" x14ac:dyDescent="0.2">
      <c r="A101" s="116"/>
      <c r="B101" s="117">
        <v>305.22000000000003</v>
      </c>
      <c r="C101" s="118"/>
      <c r="D101" s="118" t="s">
        <v>181</v>
      </c>
      <c r="E101" s="119"/>
      <c r="F101" s="1"/>
    </row>
    <row r="102" spans="1:6" s="2" customFormat="1" x14ac:dyDescent="0.2">
      <c r="A102" s="116">
        <v>45064</v>
      </c>
      <c r="B102" s="117"/>
      <c r="C102" s="118" t="s">
        <v>228</v>
      </c>
      <c r="D102" s="118"/>
      <c r="E102" s="119" t="s">
        <v>132</v>
      </c>
      <c r="F102" s="1"/>
    </row>
    <row r="103" spans="1:6" s="2" customFormat="1" x14ac:dyDescent="0.2">
      <c r="A103" s="116"/>
      <c r="B103" s="117">
        <v>542.46</v>
      </c>
      <c r="C103" s="118"/>
      <c r="D103" s="118" t="s">
        <v>177</v>
      </c>
      <c r="E103" s="119"/>
      <c r="F103" s="1"/>
    </row>
    <row r="104" spans="1:6" s="2" customFormat="1" x14ac:dyDescent="0.2">
      <c r="A104" s="116"/>
      <c r="B104" s="117">
        <v>85.19</v>
      </c>
      <c r="C104" s="118"/>
      <c r="D104" s="118" t="s">
        <v>189</v>
      </c>
      <c r="E104" s="119"/>
      <c r="F104" s="1"/>
    </row>
    <row r="105" spans="1:6" s="2" customFormat="1" x14ac:dyDescent="0.2">
      <c r="A105" s="116">
        <v>45099</v>
      </c>
      <c r="B105" s="117"/>
      <c r="C105" s="118" t="s">
        <v>245</v>
      </c>
      <c r="D105" s="118"/>
      <c r="E105" s="119" t="s">
        <v>229</v>
      </c>
      <c r="F105" s="1"/>
    </row>
    <row r="106" spans="1:6" s="2" customFormat="1" x14ac:dyDescent="0.2">
      <c r="A106" s="116"/>
      <c r="B106" s="117">
        <v>979.89</v>
      </c>
      <c r="C106" s="118"/>
      <c r="D106" s="118" t="s">
        <v>177</v>
      </c>
      <c r="E106" s="119"/>
      <c r="F106" s="1"/>
    </row>
    <row r="107" spans="1:6" s="2" customFormat="1" x14ac:dyDescent="0.2">
      <c r="A107" s="116"/>
      <c r="B107" s="117">
        <v>83.4</v>
      </c>
      <c r="C107" s="118"/>
      <c r="D107" s="118" t="s">
        <v>189</v>
      </c>
      <c r="E107" s="119"/>
      <c r="F107" s="1"/>
    </row>
    <row r="108" spans="1:6" s="2" customFormat="1" x14ac:dyDescent="0.2">
      <c r="A108" s="116"/>
      <c r="B108" s="117">
        <v>84.9</v>
      </c>
      <c r="C108" s="118"/>
      <c r="D108" s="118" t="s">
        <v>184</v>
      </c>
      <c r="E108" s="119"/>
      <c r="F108" s="1"/>
    </row>
    <row r="109" spans="1:6" s="2" customFormat="1" x14ac:dyDescent="0.2">
      <c r="A109" s="116"/>
      <c r="B109" s="117">
        <v>154.78</v>
      </c>
      <c r="C109" s="118"/>
      <c r="D109" s="118" t="s">
        <v>181</v>
      </c>
      <c r="E109" s="119"/>
      <c r="F109" s="1"/>
    </row>
    <row r="110" spans="1:6" s="2" customFormat="1" x14ac:dyDescent="0.2">
      <c r="A110" s="116">
        <v>45106</v>
      </c>
      <c r="B110" s="117"/>
      <c r="C110" s="118" t="s">
        <v>230</v>
      </c>
      <c r="D110" s="118"/>
      <c r="E110" s="119" t="s">
        <v>190</v>
      </c>
      <c r="F110" s="1"/>
    </row>
    <row r="111" spans="1:6" s="2" customFormat="1" x14ac:dyDescent="0.2">
      <c r="A111" s="116"/>
      <c r="B111" s="117">
        <v>712.99</v>
      </c>
      <c r="C111" s="118"/>
      <c r="D111" s="118" t="s">
        <v>177</v>
      </c>
      <c r="E111" s="119"/>
      <c r="F111" s="1"/>
    </row>
    <row r="112" spans="1:6" s="2" customFormat="1" x14ac:dyDescent="0.2">
      <c r="A112" s="116"/>
      <c r="B112" s="117">
        <v>79.16</v>
      </c>
      <c r="C112" s="118"/>
      <c r="D112" s="118" t="s">
        <v>189</v>
      </c>
      <c r="E112" s="119"/>
      <c r="F112" s="1"/>
    </row>
    <row r="113" spans="1:6" s="2" customFormat="1" x14ac:dyDescent="0.2">
      <c r="A113" s="116"/>
      <c r="B113" s="117">
        <v>79.88</v>
      </c>
      <c r="C113" s="118"/>
      <c r="D113" s="118" t="s">
        <v>184</v>
      </c>
      <c r="E113" s="119"/>
      <c r="F113" s="1"/>
    </row>
    <row r="114" spans="1:6" s="2" customFormat="1" x14ac:dyDescent="0.2">
      <c r="A114" s="116"/>
      <c r="B114" s="117">
        <v>278.26</v>
      </c>
      <c r="C114" s="118"/>
      <c r="D114" s="118" t="s">
        <v>181</v>
      </c>
      <c r="E114" s="119"/>
      <c r="F114" s="1"/>
    </row>
    <row r="115" spans="1:6" ht="19.5" customHeight="1" x14ac:dyDescent="0.2">
      <c r="A115" s="72" t="s">
        <v>133</v>
      </c>
      <c r="B115" s="73">
        <f>SUM(B34:B114)</f>
        <v>27831.960000000003</v>
      </c>
      <c r="C115" s="127" t="str">
        <f>IF(SUBTOTAL(3,B34:B114)=SUBTOTAL(103,B34:B114),'Summary and sign-off'!$A$48,'Summary and sign-off'!$A$49)</f>
        <v>Check - there are no hidden rows with data</v>
      </c>
      <c r="D115" s="136" t="str">
        <f>IF('Summary and sign-off'!F56='Summary and sign-off'!F54,'Summary and sign-off'!A51,'Summary and sign-off'!A50)</f>
        <v>Check - each entry provides sufficient information</v>
      </c>
      <c r="E115" s="136"/>
      <c r="F115" s="17"/>
    </row>
    <row r="116" spans="1:6" ht="10.5" customHeight="1" x14ac:dyDescent="0.2">
      <c r="A116" s="17"/>
      <c r="B116" s="19"/>
      <c r="C116" s="17"/>
      <c r="D116" s="17"/>
      <c r="E116" s="17"/>
      <c r="F116" s="17"/>
    </row>
    <row r="117" spans="1:6" ht="24.75" customHeight="1" x14ac:dyDescent="0.2">
      <c r="A117" s="137" t="s">
        <v>134</v>
      </c>
      <c r="B117" s="137"/>
      <c r="C117" s="137"/>
      <c r="D117" s="137"/>
      <c r="E117" s="137"/>
      <c r="F117" s="17"/>
    </row>
    <row r="118" spans="1:6" ht="27" customHeight="1" x14ac:dyDescent="0.2">
      <c r="A118" s="24" t="s">
        <v>120</v>
      </c>
      <c r="B118" s="24" t="s">
        <v>65</v>
      </c>
      <c r="C118" s="24" t="s">
        <v>135</v>
      </c>
      <c r="D118" s="24" t="s">
        <v>136</v>
      </c>
      <c r="E118" s="24" t="s">
        <v>124</v>
      </c>
      <c r="F118" s="28"/>
    </row>
    <row r="119" spans="1:6" s="2" customFormat="1" hidden="1" x14ac:dyDescent="0.2">
      <c r="A119" s="96"/>
      <c r="B119" s="97"/>
      <c r="C119" s="98"/>
      <c r="D119" s="98"/>
      <c r="E119" s="99"/>
      <c r="F119" s="1"/>
    </row>
    <row r="120" spans="1:6" s="2" customFormat="1" x14ac:dyDescent="0.2">
      <c r="A120" s="116">
        <v>44953</v>
      </c>
      <c r="B120" s="117">
        <v>13.33</v>
      </c>
      <c r="C120" s="118" t="s">
        <v>259</v>
      </c>
      <c r="D120" s="118" t="s">
        <v>130</v>
      </c>
      <c r="E120" s="119" t="s">
        <v>137</v>
      </c>
      <c r="F120" s="1"/>
    </row>
    <row r="121" spans="1:6" s="2" customFormat="1" x14ac:dyDescent="0.2">
      <c r="A121" s="116">
        <v>44953</v>
      </c>
      <c r="B121" s="117">
        <v>13.41</v>
      </c>
      <c r="C121" s="118" t="s">
        <v>259</v>
      </c>
      <c r="D121" s="118" t="s">
        <v>130</v>
      </c>
      <c r="E121" s="119" t="s">
        <v>53</v>
      </c>
      <c r="F121" s="1"/>
    </row>
    <row r="122" spans="1:6" s="2" customFormat="1" x14ac:dyDescent="0.2">
      <c r="A122" s="116"/>
      <c r="B122" s="117"/>
      <c r="C122" s="118"/>
      <c r="D122" s="118"/>
      <c r="E122" s="119"/>
      <c r="F122" s="1"/>
    </row>
    <row r="123" spans="1:6" s="2" customFormat="1" x14ac:dyDescent="0.2">
      <c r="A123" s="116"/>
      <c r="B123" s="117"/>
      <c r="C123" s="118"/>
      <c r="D123" s="118"/>
      <c r="E123" s="119"/>
      <c r="F123" s="1"/>
    </row>
    <row r="124" spans="1:6" s="2" customFormat="1" x14ac:dyDescent="0.2">
      <c r="A124" s="116"/>
      <c r="B124" s="117"/>
      <c r="C124" s="118"/>
      <c r="D124" s="118"/>
      <c r="E124" s="119"/>
      <c r="F124" s="1"/>
    </row>
    <row r="125" spans="1:6" s="2" customFormat="1" x14ac:dyDescent="0.2">
      <c r="A125" s="116"/>
      <c r="B125" s="117"/>
      <c r="C125" s="118"/>
      <c r="D125" s="118"/>
      <c r="E125" s="119"/>
      <c r="F125" s="1"/>
    </row>
    <row r="126" spans="1:6" s="2" customFormat="1" x14ac:dyDescent="0.2">
      <c r="A126" s="116"/>
      <c r="B126" s="117"/>
      <c r="C126" s="118"/>
      <c r="D126" s="118"/>
      <c r="E126" s="119"/>
      <c r="F126" s="1"/>
    </row>
    <row r="127" spans="1:6" s="2" customFormat="1" x14ac:dyDescent="0.2">
      <c r="A127" s="116"/>
      <c r="B127" s="117"/>
      <c r="C127" s="118"/>
      <c r="D127" s="118"/>
      <c r="E127" s="119"/>
      <c r="F127" s="1"/>
    </row>
    <row r="128" spans="1:6" s="2" customFormat="1" hidden="1" x14ac:dyDescent="0.2">
      <c r="A128" s="96"/>
      <c r="B128" s="97"/>
      <c r="C128" s="98"/>
      <c r="D128" s="98"/>
      <c r="E128" s="99"/>
      <c r="F128" s="1"/>
    </row>
    <row r="129" spans="1:6" ht="19.5" customHeight="1" x14ac:dyDescent="0.2">
      <c r="A129" s="72" t="s">
        <v>138</v>
      </c>
      <c r="B129" s="73">
        <f>SUM(B119:B128)</f>
        <v>26.740000000000002</v>
      </c>
      <c r="C129" s="127" t="str">
        <f>IF(SUBTOTAL(3,B119:B128)=SUBTOTAL(103,B119:B128),'Summary and sign-off'!$A$48,'Summary and sign-off'!$A$49)</f>
        <v>Check - there are no hidden rows with data</v>
      </c>
      <c r="D129" s="136" t="str">
        <f>IF('Summary and sign-off'!F57='Summary and sign-off'!F54,'Summary and sign-off'!A51,'Summary and sign-off'!A50)</f>
        <v>Check - each entry provides sufficient information</v>
      </c>
      <c r="E129" s="136"/>
      <c r="F129" s="17"/>
    </row>
    <row r="130" spans="1:6" ht="10.5" customHeight="1" x14ac:dyDescent="0.2">
      <c r="A130" s="17"/>
      <c r="B130" s="58"/>
      <c r="C130" s="19"/>
      <c r="D130" s="17"/>
      <c r="E130" s="17"/>
      <c r="F130" s="17"/>
    </row>
    <row r="131" spans="1:6" ht="34.5" customHeight="1" x14ac:dyDescent="0.2">
      <c r="A131" s="31" t="s">
        <v>139</v>
      </c>
      <c r="B131" s="59">
        <f>B30+B115+B129</f>
        <v>49849.11</v>
      </c>
      <c r="C131" s="32"/>
      <c r="D131" s="32"/>
      <c r="E131" s="32"/>
      <c r="F131" s="17"/>
    </row>
    <row r="132" spans="1:6" x14ac:dyDescent="0.2">
      <c r="A132" s="17"/>
      <c r="B132" s="19"/>
      <c r="C132" s="17"/>
      <c r="D132" s="17"/>
      <c r="E132" s="17"/>
      <c r="F132" s="17"/>
    </row>
    <row r="133" spans="1:6" x14ac:dyDescent="0.2">
      <c r="A133" s="18" t="s">
        <v>76</v>
      </c>
      <c r="B133" s="19"/>
      <c r="C133" s="17"/>
      <c r="D133" s="17"/>
      <c r="E133" s="17"/>
      <c r="F133" s="17"/>
    </row>
    <row r="134" spans="1:6" ht="12.6" customHeight="1" x14ac:dyDescent="0.2">
      <c r="A134" s="20" t="s">
        <v>140</v>
      </c>
      <c r="F134" s="17"/>
    </row>
    <row r="135" spans="1:6" ht="12.95" customHeight="1" x14ac:dyDescent="0.2">
      <c r="A135" s="20" t="s">
        <v>141</v>
      </c>
      <c r="B135" s="17"/>
      <c r="D135" s="17"/>
      <c r="F135" s="17"/>
    </row>
    <row r="136" spans="1:6" x14ac:dyDescent="0.2">
      <c r="A136" s="20" t="s">
        <v>142</v>
      </c>
      <c r="F136" s="17"/>
    </row>
    <row r="137" spans="1:6" x14ac:dyDescent="0.2">
      <c r="A137" s="20" t="s">
        <v>82</v>
      </c>
      <c r="B137" s="19"/>
      <c r="C137" s="17"/>
      <c r="D137" s="17"/>
      <c r="E137" s="17"/>
      <c r="F137" s="17"/>
    </row>
    <row r="138" spans="1:6" ht="12.95" customHeight="1" x14ac:dyDescent="0.2">
      <c r="A138" s="20" t="s">
        <v>143</v>
      </c>
      <c r="B138" s="17"/>
      <c r="D138" s="17"/>
      <c r="F138" s="17"/>
    </row>
    <row r="139" spans="1:6" x14ac:dyDescent="0.2">
      <c r="A139" s="20" t="s">
        <v>144</v>
      </c>
      <c r="F139" s="17"/>
    </row>
    <row r="140" spans="1:6" x14ac:dyDescent="0.2">
      <c r="A140" s="20" t="s">
        <v>145</v>
      </c>
      <c r="B140" s="20"/>
      <c r="C140" s="20"/>
      <c r="D140" s="20"/>
      <c r="F140" s="17"/>
    </row>
    <row r="141" spans="1:6" x14ac:dyDescent="0.2">
      <c r="A141" s="26"/>
      <c r="B141" s="17"/>
      <c r="C141" s="17"/>
      <c r="D141" s="17"/>
      <c r="E141" s="17"/>
      <c r="F141" s="17"/>
    </row>
    <row r="142" spans="1:6" hidden="1" x14ac:dyDescent="0.2">
      <c r="A142" s="26"/>
      <c r="B142" s="17"/>
      <c r="C142" s="17"/>
      <c r="D142" s="17"/>
      <c r="E142" s="17"/>
      <c r="F142" s="17"/>
    </row>
    <row r="143" spans="1:6" x14ac:dyDescent="0.2"/>
    <row r="144" spans="1:6" x14ac:dyDescent="0.2"/>
    <row r="145" spans="1:6" x14ac:dyDescent="0.2"/>
    <row r="146" spans="1:6" x14ac:dyDescent="0.2"/>
    <row r="147" spans="1:6" ht="12.75" hidden="1" customHeight="1" x14ac:dyDescent="0.2"/>
    <row r="148" spans="1:6" x14ac:dyDescent="0.2"/>
    <row r="149" spans="1:6" x14ac:dyDescent="0.2"/>
    <row r="150" spans="1:6" hidden="1" x14ac:dyDescent="0.2">
      <c r="A150" s="26"/>
      <c r="B150" s="17"/>
      <c r="C150" s="17"/>
      <c r="D150" s="17"/>
      <c r="E150" s="17"/>
      <c r="F150" s="17"/>
    </row>
    <row r="151" spans="1:6" hidden="1" x14ac:dyDescent="0.2">
      <c r="A151" s="26"/>
      <c r="B151" s="17"/>
      <c r="C151" s="17"/>
      <c r="D151" s="17"/>
      <c r="E151" s="17"/>
      <c r="F151" s="17"/>
    </row>
    <row r="152" spans="1:6" hidden="1" x14ac:dyDescent="0.2">
      <c r="A152" s="26"/>
      <c r="B152" s="17"/>
      <c r="C152" s="17"/>
      <c r="D152" s="17"/>
      <c r="E152" s="17"/>
      <c r="F152" s="17"/>
    </row>
    <row r="153" spans="1:6" hidden="1" x14ac:dyDescent="0.2">
      <c r="A153" s="26"/>
      <c r="B153" s="17"/>
      <c r="C153" s="17"/>
      <c r="D153" s="17"/>
      <c r="E153" s="17"/>
      <c r="F153" s="17"/>
    </row>
    <row r="154" spans="1:6" hidden="1" x14ac:dyDescent="0.2">
      <c r="A154" s="26"/>
      <c r="B154" s="17"/>
      <c r="C154" s="17"/>
      <c r="D154" s="17"/>
      <c r="E154" s="17"/>
      <c r="F154" s="17"/>
    </row>
    <row r="155" spans="1:6" x14ac:dyDescent="0.2"/>
    <row r="156" spans="1:6" x14ac:dyDescent="0.2"/>
    <row r="157" spans="1:6" x14ac:dyDescent="0.2"/>
    <row r="158" spans="1:6" x14ac:dyDescent="0.2"/>
    <row r="159" spans="1:6" x14ac:dyDescent="0.2"/>
    <row r="160" spans="1: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sheetData>
  <sheetProtection sheet="1" formatCells="0" formatRows="0" insertColumns="0" insertRows="0" deleteRows="0"/>
  <mergeCells count="15">
    <mergeCell ref="B7:E7"/>
    <mergeCell ref="B5:E5"/>
    <mergeCell ref="D129:E129"/>
    <mergeCell ref="A1:E1"/>
    <mergeCell ref="A32:E32"/>
    <mergeCell ref="A117:E117"/>
    <mergeCell ref="B2:E2"/>
    <mergeCell ref="B3:E3"/>
    <mergeCell ref="B4:E4"/>
    <mergeCell ref="A8:E8"/>
    <mergeCell ref="A9:E9"/>
    <mergeCell ref="B6:E6"/>
    <mergeCell ref="D30:E30"/>
    <mergeCell ref="D115:E11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9 A119 A128 A34:A47 A77:A11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8 A33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0:A127 A13:A28 A48:A52 A55:A7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B119:B128 B12:B19 B21:B29 B34:B52 B55:B114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32" t="s">
        <v>112</v>
      </c>
      <c r="B1" s="132"/>
      <c r="C1" s="132"/>
      <c r="D1" s="132"/>
      <c r="E1" s="132"/>
    </row>
    <row r="2" spans="1:6" ht="21" customHeight="1" x14ac:dyDescent="0.2">
      <c r="A2" s="3" t="s">
        <v>52</v>
      </c>
      <c r="B2" s="135" t="str">
        <f>'Summary and sign-off'!B2:F2</f>
        <v>Ministry of Justice</v>
      </c>
      <c r="C2" s="135"/>
      <c r="D2" s="135"/>
      <c r="E2" s="135"/>
    </row>
    <row r="3" spans="1:6" ht="21" customHeight="1" x14ac:dyDescent="0.2">
      <c r="A3" s="3" t="s">
        <v>113</v>
      </c>
      <c r="B3" s="135" t="str">
        <f>'Summary and sign-off'!B3:F3</f>
        <v>Andrew Kibblewhite</v>
      </c>
      <c r="C3" s="135"/>
      <c r="D3" s="135"/>
      <c r="E3" s="135"/>
    </row>
    <row r="4" spans="1:6" ht="21" customHeight="1" x14ac:dyDescent="0.2">
      <c r="A4" s="3" t="s">
        <v>114</v>
      </c>
      <c r="B4" s="135">
        <f>'Summary and sign-off'!B4:F4</f>
        <v>44743</v>
      </c>
      <c r="C4" s="135"/>
      <c r="D4" s="135"/>
      <c r="E4" s="135"/>
    </row>
    <row r="5" spans="1:6" ht="21" customHeight="1" x14ac:dyDescent="0.2">
      <c r="A5" s="3" t="s">
        <v>115</v>
      </c>
      <c r="B5" s="135">
        <f>'Summary and sign-off'!B5:F5</f>
        <v>45107</v>
      </c>
      <c r="C5" s="135"/>
      <c r="D5" s="135"/>
      <c r="E5" s="135"/>
    </row>
    <row r="6" spans="1:6" ht="21" customHeight="1" x14ac:dyDescent="0.2">
      <c r="A6" s="3" t="s">
        <v>116</v>
      </c>
      <c r="B6" s="130" t="s">
        <v>84</v>
      </c>
      <c r="C6" s="130"/>
      <c r="D6" s="130"/>
      <c r="E6" s="130"/>
    </row>
    <row r="7" spans="1:6" ht="21" customHeight="1" x14ac:dyDescent="0.2">
      <c r="A7" s="3" t="s">
        <v>58</v>
      </c>
      <c r="B7" s="130" t="s">
        <v>86</v>
      </c>
      <c r="C7" s="130"/>
      <c r="D7" s="130"/>
      <c r="E7" s="130"/>
    </row>
    <row r="8" spans="1:6" ht="35.25" customHeight="1" x14ac:dyDescent="0.25">
      <c r="A8" s="145" t="s">
        <v>146</v>
      </c>
      <c r="B8" s="145"/>
      <c r="C8" s="146"/>
      <c r="D8" s="146"/>
      <c r="E8" s="146"/>
      <c r="F8" s="27"/>
    </row>
    <row r="9" spans="1:6" ht="35.25" customHeight="1" x14ac:dyDescent="0.25">
      <c r="A9" s="143" t="s">
        <v>147</v>
      </c>
      <c r="B9" s="144"/>
      <c r="C9" s="144"/>
      <c r="D9" s="144"/>
      <c r="E9" s="144"/>
      <c r="F9" s="27"/>
    </row>
    <row r="10" spans="1:6" ht="27" customHeight="1" x14ac:dyDescent="0.2">
      <c r="A10" s="24" t="s">
        <v>148</v>
      </c>
      <c r="B10" s="24" t="s">
        <v>65</v>
      </c>
      <c r="C10" s="24" t="s">
        <v>149</v>
      </c>
      <c r="D10" s="24" t="s">
        <v>150</v>
      </c>
      <c r="E10" s="24" t="s">
        <v>124</v>
      </c>
      <c r="F10" s="20"/>
    </row>
    <row r="11" spans="1:6" s="2" customFormat="1" hidden="1" x14ac:dyDescent="0.2">
      <c r="A11" s="100"/>
      <c r="B11" s="97"/>
      <c r="C11" s="101"/>
      <c r="D11" s="101"/>
      <c r="E11" s="102"/>
    </row>
    <row r="12" spans="1:6" s="2" customFormat="1" x14ac:dyDescent="0.2">
      <c r="A12" s="116"/>
      <c r="B12" s="117"/>
      <c r="C12" s="121"/>
      <c r="D12" s="121"/>
      <c r="E12" s="122"/>
    </row>
    <row r="13" spans="1:6" s="2" customFormat="1" x14ac:dyDescent="0.2">
      <c r="A13" s="116">
        <v>44987</v>
      </c>
      <c r="B13" s="117">
        <v>20.170000000000002</v>
      </c>
      <c r="C13" s="121" t="s">
        <v>260</v>
      </c>
      <c r="D13" s="121" t="s">
        <v>248</v>
      </c>
      <c r="E13" s="122" t="s">
        <v>249</v>
      </c>
    </row>
    <row r="14" spans="1:6" s="2" customFormat="1" x14ac:dyDescent="0.2">
      <c r="A14" s="116"/>
      <c r="B14" s="117"/>
      <c r="C14" s="121"/>
      <c r="D14" s="121"/>
      <c r="E14" s="122"/>
    </row>
    <row r="15" spans="1:6" s="2" customFormat="1" x14ac:dyDescent="0.2">
      <c r="A15" s="116"/>
      <c r="B15" s="117"/>
      <c r="C15" s="121"/>
      <c r="D15" s="121"/>
      <c r="E15" s="122"/>
    </row>
    <row r="16" spans="1:6" s="2" customFormat="1" x14ac:dyDescent="0.2">
      <c r="A16" s="116"/>
      <c r="B16" s="117"/>
      <c r="C16" s="121"/>
      <c r="D16" s="121"/>
      <c r="E16" s="122"/>
    </row>
    <row r="17" spans="1:6" s="2" customFormat="1" x14ac:dyDescent="0.2">
      <c r="A17" s="116"/>
      <c r="B17" s="117"/>
      <c r="C17" s="121"/>
      <c r="D17" s="121"/>
      <c r="E17" s="122"/>
    </row>
    <row r="18" spans="1:6" s="2" customFormat="1" x14ac:dyDescent="0.2">
      <c r="A18" s="116"/>
      <c r="B18" s="117"/>
      <c r="C18" s="121"/>
      <c r="D18" s="121"/>
      <c r="E18" s="122"/>
    </row>
    <row r="19" spans="1:6" s="2" customFormat="1" x14ac:dyDescent="0.2">
      <c r="A19" s="116"/>
      <c r="B19" s="117"/>
      <c r="C19" s="121"/>
      <c r="D19" s="121"/>
      <c r="E19" s="122"/>
    </row>
    <row r="20" spans="1:6" s="2" customFormat="1" x14ac:dyDescent="0.2">
      <c r="A20" s="116"/>
      <c r="B20" s="117"/>
      <c r="C20" s="121"/>
      <c r="D20" s="121"/>
      <c r="E20" s="122"/>
    </row>
    <row r="21" spans="1:6" s="2" customFormat="1" x14ac:dyDescent="0.2">
      <c r="A21" s="116"/>
      <c r="B21" s="117"/>
      <c r="C21" s="121"/>
      <c r="D21" s="121"/>
      <c r="E21" s="122"/>
    </row>
    <row r="22" spans="1:6" s="2" customFormat="1" x14ac:dyDescent="0.2">
      <c r="A22" s="120"/>
      <c r="B22" s="117"/>
      <c r="C22" s="121"/>
      <c r="D22" s="121"/>
      <c r="E22" s="122"/>
    </row>
    <row r="23" spans="1:6" s="2" customFormat="1" x14ac:dyDescent="0.2">
      <c r="A23" s="120"/>
      <c r="B23" s="117"/>
      <c r="C23" s="121"/>
      <c r="D23" s="121"/>
      <c r="E23" s="122"/>
    </row>
    <row r="24" spans="1:6" s="2" customFormat="1" ht="11.25" hidden="1" customHeight="1" x14ac:dyDescent="0.2">
      <c r="A24" s="100"/>
      <c r="B24" s="97"/>
      <c r="C24" s="101"/>
      <c r="D24" s="101"/>
      <c r="E24" s="102"/>
    </row>
    <row r="25" spans="1:6" ht="34.5" customHeight="1" x14ac:dyDescent="0.2">
      <c r="A25" s="54" t="s">
        <v>151</v>
      </c>
      <c r="B25" s="63">
        <f>SUM(B11:B24)</f>
        <v>20.170000000000002</v>
      </c>
      <c r="C25" s="71" t="str">
        <f>IF(SUBTOTAL(3,B11:B24)=SUBTOTAL(103,B11:B24),'Summary and sign-off'!$A$48,'Summary and sign-off'!$A$49)</f>
        <v>Check - there are no hidden rows with data</v>
      </c>
      <c r="D25" s="136" t="str">
        <f>IF('Summary and sign-off'!F58='Summary and sign-off'!F54,'Summary and sign-off'!A51,'Summary and sign-off'!A50)</f>
        <v>Check - each entry provides sufficient information</v>
      </c>
      <c r="E25" s="136"/>
      <c r="F25" s="2"/>
    </row>
    <row r="26" spans="1:6" x14ac:dyDescent="0.2">
      <c r="A26" s="18"/>
      <c r="B26" s="17"/>
      <c r="C26" s="17"/>
      <c r="D26" s="17"/>
      <c r="E26" s="17"/>
    </row>
    <row r="27" spans="1:6" x14ac:dyDescent="0.2">
      <c r="A27" s="18" t="s">
        <v>76</v>
      </c>
      <c r="B27" s="19"/>
      <c r="C27" s="17"/>
      <c r="D27" s="17"/>
      <c r="E27" s="17"/>
    </row>
    <row r="28" spans="1:6" ht="12.75" customHeight="1" x14ac:dyDescent="0.2">
      <c r="A28" s="20" t="s">
        <v>152</v>
      </c>
      <c r="B28" s="20"/>
      <c r="C28" s="20"/>
      <c r="D28" s="20"/>
      <c r="E28" s="20"/>
    </row>
    <row r="29" spans="1:6" x14ac:dyDescent="0.2">
      <c r="A29" s="20" t="s">
        <v>153</v>
      </c>
      <c r="B29" s="20"/>
      <c r="C29" s="28"/>
      <c r="D29" s="28"/>
      <c r="E29" s="28"/>
    </row>
    <row r="30" spans="1:6" x14ac:dyDescent="0.2">
      <c r="A30" s="20" t="s">
        <v>82</v>
      </c>
      <c r="B30" s="19"/>
      <c r="C30" s="17"/>
      <c r="D30" s="17"/>
      <c r="E30" s="17"/>
      <c r="F30" s="17"/>
    </row>
    <row r="31" spans="1:6" x14ac:dyDescent="0.2">
      <c r="A31" s="20" t="s">
        <v>154</v>
      </c>
      <c r="B31" s="20"/>
      <c r="C31" s="28"/>
      <c r="D31" s="28"/>
      <c r="E31" s="28"/>
    </row>
    <row r="32" spans="1:6" ht="12.75" customHeight="1" x14ac:dyDescent="0.2">
      <c r="A32" s="20" t="s">
        <v>155</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32" t="s">
        <v>112</v>
      </c>
      <c r="B1" s="132"/>
      <c r="C1" s="132"/>
      <c r="D1" s="132"/>
      <c r="E1" s="132"/>
    </row>
    <row r="2" spans="1:6" ht="21" customHeight="1" x14ac:dyDescent="0.2">
      <c r="A2" s="3" t="s">
        <v>52</v>
      </c>
      <c r="B2" s="135" t="str">
        <f>'Summary and sign-off'!B2:F2</f>
        <v>Ministry of Justice</v>
      </c>
      <c r="C2" s="135"/>
      <c r="D2" s="135"/>
      <c r="E2" s="135"/>
    </row>
    <row r="3" spans="1:6" ht="21" customHeight="1" x14ac:dyDescent="0.2">
      <c r="A3" s="3" t="s">
        <v>113</v>
      </c>
      <c r="B3" s="135" t="str">
        <f>'Summary and sign-off'!B3:F3</f>
        <v>Andrew Kibblewhite</v>
      </c>
      <c r="C3" s="135"/>
      <c r="D3" s="135"/>
      <c r="E3" s="135"/>
    </row>
    <row r="4" spans="1:6" ht="21" customHeight="1" x14ac:dyDescent="0.2">
      <c r="A4" s="3" t="s">
        <v>114</v>
      </c>
      <c r="B4" s="135">
        <f>'Summary and sign-off'!B4:F4</f>
        <v>44743</v>
      </c>
      <c r="C4" s="135"/>
      <c r="D4" s="135"/>
      <c r="E4" s="135"/>
    </row>
    <row r="5" spans="1:6" ht="21" customHeight="1" x14ac:dyDescent="0.2">
      <c r="A5" s="3" t="s">
        <v>115</v>
      </c>
      <c r="B5" s="135">
        <f>'Summary and sign-off'!B5:F5</f>
        <v>45107</v>
      </c>
      <c r="C5" s="135"/>
      <c r="D5" s="135"/>
      <c r="E5" s="135"/>
    </row>
    <row r="6" spans="1:6" ht="21" customHeight="1" x14ac:dyDescent="0.2">
      <c r="A6" s="3" t="s">
        <v>116</v>
      </c>
      <c r="B6" s="130" t="s">
        <v>84</v>
      </c>
      <c r="C6" s="130"/>
      <c r="D6" s="130"/>
      <c r="E6" s="130"/>
      <c r="F6" s="23"/>
    </row>
    <row r="7" spans="1:6" ht="21" customHeight="1" x14ac:dyDescent="0.2">
      <c r="A7" s="3" t="s">
        <v>58</v>
      </c>
      <c r="B7" s="130" t="s">
        <v>86</v>
      </c>
      <c r="C7" s="130"/>
      <c r="D7" s="130"/>
      <c r="E7" s="130"/>
      <c r="F7" s="23"/>
    </row>
    <row r="8" spans="1:6" ht="35.25" customHeight="1" x14ac:dyDescent="0.2">
      <c r="A8" s="139" t="s">
        <v>156</v>
      </c>
      <c r="B8" s="139"/>
      <c r="C8" s="146"/>
      <c r="D8" s="146"/>
      <c r="E8" s="146"/>
    </row>
    <row r="9" spans="1:6" ht="35.25" customHeight="1" x14ac:dyDescent="0.2">
      <c r="A9" s="147" t="s">
        <v>157</v>
      </c>
      <c r="B9" s="148"/>
      <c r="C9" s="148"/>
      <c r="D9" s="148"/>
      <c r="E9" s="148"/>
    </row>
    <row r="10" spans="1:6" ht="27" customHeight="1" x14ac:dyDescent="0.2">
      <c r="A10" s="24" t="s">
        <v>120</v>
      </c>
      <c r="B10" s="24" t="s">
        <v>65</v>
      </c>
      <c r="C10" s="24" t="s">
        <v>158</v>
      </c>
      <c r="D10" s="24" t="s">
        <v>159</v>
      </c>
      <c r="E10" s="24" t="s">
        <v>124</v>
      </c>
      <c r="F10" s="20"/>
    </row>
    <row r="11" spans="1:6" s="2" customFormat="1" hidden="1" x14ac:dyDescent="0.2">
      <c r="A11" s="100"/>
      <c r="B11" s="97"/>
      <c r="C11" s="101"/>
      <c r="D11" s="101"/>
      <c r="E11" s="102"/>
    </row>
    <row r="12" spans="1:6" s="2" customFormat="1" x14ac:dyDescent="0.2">
      <c r="A12" s="116"/>
      <c r="B12" s="117">
        <v>781.77391304347827</v>
      </c>
      <c r="C12" s="121" t="s">
        <v>233</v>
      </c>
      <c r="D12" s="121" t="s">
        <v>234</v>
      </c>
      <c r="E12" s="122"/>
    </row>
    <row r="13" spans="1:6" s="2" customFormat="1" x14ac:dyDescent="0.2">
      <c r="A13" s="116"/>
      <c r="B13" s="117">
        <v>453.98260869565223</v>
      </c>
      <c r="C13" s="121" t="s">
        <v>235</v>
      </c>
      <c r="D13" s="121" t="s">
        <v>236</v>
      </c>
      <c r="E13" s="122"/>
    </row>
    <row r="14" spans="1:6" s="2" customFormat="1" x14ac:dyDescent="0.2">
      <c r="A14" s="116"/>
      <c r="B14" s="117">
        <v>48.000000000000007</v>
      </c>
      <c r="C14" s="121" t="s">
        <v>237</v>
      </c>
      <c r="D14" s="121"/>
      <c r="E14" s="122"/>
    </row>
    <row r="15" spans="1:6" s="2" customFormat="1" x14ac:dyDescent="0.2">
      <c r="A15" s="116"/>
      <c r="B15" s="117"/>
      <c r="C15" s="121"/>
      <c r="D15" s="121"/>
      <c r="E15" s="122"/>
    </row>
    <row r="16" spans="1:6" s="2" customFormat="1" x14ac:dyDescent="0.2">
      <c r="A16" s="116"/>
      <c r="B16" s="117"/>
      <c r="C16" s="121"/>
      <c r="D16" s="121"/>
      <c r="E16" s="122"/>
    </row>
    <row r="17" spans="1:6" s="2" customFormat="1" x14ac:dyDescent="0.2">
      <c r="A17" s="116"/>
      <c r="B17" s="117"/>
      <c r="C17" s="121"/>
      <c r="D17" s="121"/>
      <c r="E17" s="122"/>
    </row>
    <row r="18" spans="1:6" s="2" customFormat="1" x14ac:dyDescent="0.2">
      <c r="A18" s="116"/>
      <c r="B18" s="117"/>
      <c r="C18" s="121"/>
      <c r="D18" s="121"/>
      <c r="E18" s="122"/>
    </row>
    <row r="19" spans="1:6" s="2" customFormat="1" x14ac:dyDescent="0.2">
      <c r="A19" s="116"/>
      <c r="B19" s="117"/>
      <c r="C19" s="121"/>
      <c r="D19" s="121"/>
      <c r="E19" s="122"/>
    </row>
    <row r="20" spans="1:6" s="2" customFormat="1" x14ac:dyDescent="0.2">
      <c r="A20" s="116"/>
      <c r="B20" s="117"/>
      <c r="C20" s="121"/>
      <c r="D20" s="121"/>
      <c r="E20" s="122"/>
    </row>
    <row r="21" spans="1:6" s="2" customFormat="1" x14ac:dyDescent="0.2">
      <c r="A21" s="116"/>
      <c r="B21" s="117"/>
      <c r="C21" s="121"/>
      <c r="D21" s="121"/>
      <c r="E21" s="122"/>
    </row>
    <row r="22" spans="1:6" s="2" customFormat="1" x14ac:dyDescent="0.2">
      <c r="A22" s="120"/>
      <c r="B22" s="117"/>
      <c r="C22" s="121"/>
      <c r="D22" s="121"/>
      <c r="E22" s="122"/>
    </row>
    <row r="23" spans="1:6" s="2" customFormat="1" x14ac:dyDescent="0.2">
      <c r="A23" s="120"/>
      <c r="B23" s="117"/>
      <c r="C23" s="121"/>
      <c r="D23" s="121"/>
      <c r="E23" s="122"/>
    </row>
    <row r="24" spans="1:6" s="2" customFormat="1" hidden="1" x14ac:dyDescent="0.2">
      <c r="A24" s="100"/>
      <c r="B24" s="97"/>
      <c r="C24" s="101"/>
      <c r="D24" s="101"/>
      <c r="E24" s="102"/>
    </row>
    <row r="25" spans="1:6" ht="34.5" customHeight="1" x14ac:dyDescent="0.2">
      <c r="A25" s="54" t="s">
        <v>160</v>
      </c>
      <c r="B25" s="63">
        <f>SUM(B11:B24)</f>
        <v>1283.7565217391304</v>
      </c>
      <c r="C25" s="71" t="str">
        <f>IF(SUBTOTAL(3,B11:B24)=SUBTOTAL(103,B11:B24),'Summary and sign-off'!$A$48,'Summary and sign-off'!$A$49)</f>
        <v>Check - there are no hidden rows with data</v>
      </c>
      <c r="D25" s="136" t="str">
        <f>IF('Summary and sign-off'!F59='Summary and sign-off'!F54,'Summary and sign-off'!A51,'Summary and sign-off'!A50)</f>
        <v>Not all lines have an entry for "Cost in NZ$" and "Type of expense"</v>
      </c>
      <c r="E25" s="136"/>
    </row>
    <row r="26" spans="1:6" ht="14.1" customHeight="1" x14ac:dyDescent="0.2">
      <c r="B26" s="17"/>
      <c r="C26" s="17"/>
      <c r="D26" s="17"/>
      <c r="E26" s="17"/>
    </row>
    <row r="27" spans="1:6" x14ac:dyDescent="0.2">
      <c r="A27" s="18" t="s">
        <v>161</v>
      </c>
      <c r="B27" s="17"/>
      <c r="C27" s="17"/>
      <c r="D27" s="17"/>
      <c r="E27" s="17"/>
    </row>
    <row r="28" spans="1:6" ht="12.6" customHeight="1" x14ac:dyDescent="0.2">
      <c r="A28" s="20" t="s">
        <v>140</v>
      </c>
      <c r="B28" s="17"/>
      <c r="C28" s="17"/>
      <c r="D28" s="17"/>
      <c r="E28" s="17"/>
    </row>
    <row r="29" spans="1:6" x14ac:dyDescent="0.2">
      <c r="A29" s="20" t="s">
        <v>82</v>
      </c>
      <c r="B29" s="19"/>
      <c r="C29" s="17"/>
      <c r="D29" s="17"/>
      <c r="E29" s="17"/>
      <c r="F29" s="17"/>
    </row>
    <row r="30" spans="1:6" x14ac:dyDescent="0.2">
      <c r="A30" s="20" t="s">
        <v>154</v>
      </c>
      <c r="C30" s="17"/>
      <c r="D30" s="17"/>
      <c r="E30" s="17"/>
      <c r="F30" s="17"/>
    </row>
    <row r="31" spans="1:6" ht="12.75" customHeight="1" x14ac:dyDescent="0.2">
      <c r="A31" s="20" t="s">
        <v>155</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3"/>
  <sheetViews>
    <sheetView zoomScaleNormal="100" workbookViewId="0">
      <selection activeCell="F17" sqref="F1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32" t="s">
        <v>162</v>
      </c>
      <c r="B1" s="132"/>
      <c r="C1" s="132"/>
      <c r="D1" s="132"/>
      <c r="E1" s="132"/>
      <c r="F1" s="132"/>
    </row>
    <row r="2" spans="1:6" ht="21" customHeight="1" x14ac:dyDescent="0.2">
      <c r="A2" s="3" t="s">
        <v>52</v>
      </c>
      <c r="B2" s="135" t="str">
        <f>'Summary and sign-off'!B2:F2</f>
        <v>Ministry of Justice</v>
      </c>
      <c r="C2" s="135"/>
      <c r="D2" s="135"/>
      <c r="E2" s="135"/>
      <c r="F2" s="135"/>
    </row>
    <row r="3" spans="1:6" ht="21" customHeight="1" x14ac:dyDescent="0.2">
      <c r="A3" s="3" t="s">
        <v>113</v>
      </c>
      <c r="B3" s="135" t="str">
        <f>'Summary and sign-off'!B3:F3</f>
        <v>Andrew Kibblewhite</v>
      </c>
      <c r="C3" s="135"/>
      <c r="D3" s="135"/>
      <c r="E3" s="135"/>
      <c r="F3" s="135"/>
    </row>
    <row r="4" spans="1:6" ht="21" customHeight="1" x14ac:dyDescent="0.2">
      <c r="A4" s="3" t="s">
        <v>114</v>
      </c>
      <c r="B4" s="135">
        <f>'Summary and sign-off'!B4:F4</f>
        <v>44743</v>
      </c>
      <c r="C4" s="135"/>
      <c r="D4" s="135"/>
      <c r="E4" s="135"/>
      <c r="F4" s="135"/>
    </row>
    <row r="5" spans="1:6" ht="21" customHeight="1" x14ac:dyDescent="0.2">
      <c r="A5" s="3" t="s">
        <v>115</v>
      </c>
      <c r="B5" s="135">
        <f>'Summary and sign-off'!B5:F5</f>
        <v>45107</v>
      </c>
      <c r="C5" s="135"/>
      <c r="D5" s="135"/>
      <c r="E5" s="135"/>
      <c r="F5" s="135"/>
    </row>
    <row r="6" spans="1:6" ht="21" customHeight="1" x14ac:dyDescent="0.2">
      <c r="A6" s="3" t="s">
        <v>163</v>
      </c>
      <c r="B6" s="130" t="s">
        <v>84</v>
      </c>
      <c r="C6" s="130"/>
      <c r="D6" s="130"/>
      <c r="E6" s="130"/>
      <c r="F6" s="130"/>
    </row>
    <row r="7" spans="1:6" ht="21" customHeight="1" x14ac:dyDescent="0.2">
      <c r="A7" s="3" t="s">
        <v>58</v>
      </c>
      <c r="B7" s="130" t="s">
        <v>86</v>
      </c>
      <c r="C7" s="130"/>
      <c r="D7" s="130"/>
      <c r="E7" s="130"/>
      <c r="F7" s="130"/>
    </row>
    <row r="8" spans="1:6" ht="36" customHeight="1" x14ac:dyDescent="0.2">
      <c r="A8" s="139" t="s">
        <v>164</v>
      </c>
      <c r="B8" s="139"/>
      <c r="C8" s="139"/>
      <c r="D8" s="139"/>
      <c r="E8" s="139"/>
      <c r="F8" s="139"/>
    </row>
    <row r="9" spans="1:6" ht="36" customHeight="1" x14ac:dyDescent="0.2">
      <c r="A9" s="147" t="s">
        <v>165</v>
      </c>
      <c r="B9" s="148"/>
      <c r="C9" s="148"/>
      <c r="D9" s="148"/>
      <c r="E9" s="148"/>
      <c r="F9" s="148"/>
    </row>
    <row r="10" spans="1:6" ht="39" customHeight="1" x14ac:dyDescent="0.2">
      <c r="A10" s="24" t="s">
        <v>120</v>
      </c>
      <c r="B10" s="110" t="s">
        <v>166</v>
      </c>
      <c r="C10" s="110" t="s">
        <v>167</v>
      </c>
      <c r="D10" s="110" t="s">
        <v>168</v>
      </c>
      <c r="E10" s="110" t="s">
        <v>169</v>
      </c>
      <c r="F10" s="110" t="s">
        <v>170</v>
      </c>
    </row>
    <row r="11" spans="1:6" s="2" customFormat="1" hidden="1" x14ac:dyDescent="0.2">
      <c r="A11" s="96"/>
      <c r="B11" s="101"/>
      <c r="C11" s="103"/>
      <c r="D11" s="101"/>
      <c r="E11" s="104"/>
      <c r="F11" s="102"/>
    </row>
    <row r="12" spans="1:6" s="2" customFormat="1" x14ac:dyDescent="0.2">
      <c r="A12" s="116">
        <v>44778</v>
      </c>
      <c r="B12" s="123" t="s">
        <v>205</v>
      </c>
      <c r="C12" s="124" t="s">
        <v>100</v>
      </c>
      <c r="D12" s="123" t="s">
        <v>206</v>
      </c>
      <c r="E12" s="125" t="s">
        <v>94</v>
      </c>
      <c r="F12" s="126"/>
    </row>
    <row r="13" spans="1:6" s="2" customFormat="1" x14ac:dyDescent="0.2">
      <c r="A13" s="116">
        <v>44798</v>
      </c>
      <c r="B13" s="123" t="s">
        <v>263</v>
      </c>
      <c r="C13" s="124" t="s">
        <v>100</v>
      </c>
      <c r="D13" s="123" t="s">
        <v>264</v>
      </c>
      <c r="E13" s="125" t="s">
        <v>94</v>
      </c>
      <c r="F13" s="126"/>
    </row>
    <row r="14" spans="1:6" s="2" customFormat="1" ht="25.5" x14ac:dyDescent="0.2">
      <c r="A14" s="116">
        <v>44803</v>
      </c>
      <c r="B14" s="123" t="s">
        <v>207</v>
      </c>
      <c r="C14" s="124" t="s">
        <v>99</v>
      </c>
      <c r="D14" s="123" t="s">
        <v>208</v>
      </c>
      <c r="E14" s="125" t="s">
        <v>94</v>
      </c>
      <c r="F14" s="126"/>
    </row>
    <row r="15" spans="1:6" s="2" customFormat="1" x14ac:dyDescent="0.2">
      <c r="A15" s="116">
        <v>44819</v>
      </c>
      <c r="B15" s="123" t="s">
        <v>250</v>
      </c>
      <c r="C15" s="124" t="s">
        <v>99</v>
      </c>
      <c r="D15" s="123" t="s">
        <v>208</v>
      </c>
      <c r="E15" s="125" t="s">
        <v>94</v>
      </c>
      <c r="F15" s="126"/>
    </row>
    <row r="16" spans="1:6" s="2" customFormat="1" x14ac:dyDescent="0.2">
      <c r="A16" s="116">
        <v>44834</v>
      </c>
      <c r="B16" s="123" t="s">
        <v>265</v>
      </c>
      <c r="C16" s="124" t="s">
        <v>100</v>
      </c>
      <c r="D16" s="123" t="s">
        <v>266</v>
      </c>
      <c r="E16" s="125" t="s">
        <v>94</v>
      </c>
      <c r="F16" s="126"/>
    </row>
    <row r="17" spans="1:6" s="2" customFormat="1" ht="25.5" x14ac:dyDescent="0.2">
      <c r="A17" s="116">
        <v>44838</v>
      </c>
      <c r="B17" s="123" t="s">
        <v>268</v>
      </c>
      <c r="C17" s="124" t="s">
        <v>100</v>
      </c>
      <c r="D17" s="123" t="s">
        <v>267</v>
      </c>
      <c r="E17" s="125" t="s">
        <v>95</v>
      </c>
      <c r="F17" s="126"/>
    </row>
    <row r="18" spans="1:6" s="2" customFormat="1" x14ac:dyDescent="0.2">
      <c r="A18" s="116">
        <v>44865</v>
      </c>
      <c r="B18" s="123" t="s">
        <v>251</v>
      </c>
      <c r="C18" s="124" t="s">
        <v>99</v>
      </c>
      <c r="D18" s="123" t="s">
        <v>231</v>
      </c>
      <c r="E18" s="125" t="s">
        <v>94</v>
      </c>
      <c r="F18" s="126"/>
    </row>
    <row r="19" spans="1:6" s="2" customFormat="1" ht="25.5" x14ac:dyDescent="0.2">
      <c r="A19" s="116">
        <v>44888</v>
      </c>
      <c r="B19" s="123" t="s">
        <v>209</v>
      </c>
      <c r="C19" s="124" t="s">
        <v>99</v>
      </c>
      <c r="D19" s="123" t="s">
        <v>210</v>
      </c>
      <c r="E19" s="125" t="s">
        <v>94</v>
      </c>
      <c r="F19" s="126"/>
    </row>
    <row r="20" spans="1:6" s="2" customFormat="1" x14ac:dyDescent="0.2">
      <c r="A20" s="116">
        <v>44895</v>
      </c>
      <c r="B20" s="123" t="s">
        <v>211</v>
      </c>
      <c r="C20" s="124" t="s">
        <v>99</v>
      </c>
      <c r="D20" s="123" t="s">
        <v>208</v>
      </c>
      <c r="E20" s="125" t="s">
        <v>94</v>
      </c>
      <c r="F20" s="126"/>
    </row>
    <row r="21" spans="1:6" s="2" customFormat="1" ht="25.5" x14ac:dyDescent="0.2">
      <c r="A21" s="116">
        <v>44902</v>
      </c>
      <c r="B21" s="123" t="s">
        <v>252</v>
      </c>
      <c r="C21" s="124" t="s">
        <v>99</v>
      </c>
      <c r="D21" s="123" t="s">
        <v>212</v>
      </c>
      <c r="E21" s="125" t="s">
        <v>94</v>
      </c>
      <c r="F21" s="126"/>
    </row>
    <row r="22" spans="1:6" s="2" customFormat="1" x14ac:dyDescent="0.2">
      <c r="A22" s="116">
        <v>44903</v>
      </c>
      <c r="B22" s="123" t="s">
        <v>213</v>
      </c>
      <c r="C22" s="124" t="s">
        <v>99</v>
      </c>
      <c r="D22" s="123" t="s">
        <v>214</v>
      </c>
      <c r="E22" s="125" t="s">
        <v>94</v>
      </c>
      <c r="F22" s="126"/>
    </row>
    <row r="23" spans="1:6" s="2" customFormat="1" ht="25.5" x14ac:dyDescent="0.2">
      <c r="A23" s="116">
        <v>44909</v>
      </c>
      <c r="B23" s="123" t="s">
        <v>215</v>
      </c>
      <c r="C23" s="124" t="s">
        <v>99</v>
      </c>
      <c r="D23" s="123" t="s">
        <v>216</v>
      </c>
      <c r="E23" s="125" t="s">
        <v>94</v>
      </c>
      <c r="F23" s="126"/>
    </row>
    <row r="24" spans="1:6" s="2" customFormat="1" x14ac:dyDescent="0.2">
      <c r="A24" s="116">
        <v>44909</v>
      </c>
      <c r="B24" s="123" t="s">
        <v>217</v>
      </c>
      <c r="C24" s="124" t="s">
        <v>99</v>
      </c>
      <c r="D24" s="123" t="s">
        <v>218</v>
      </c>
      <c r="E24" s="125" t="s">
        <v>94</v>
      </c>
      <c r="F24" s="126"/>
    </row>
    <row r="25" spans="1:6" s="2" customFormat="1" x14ac:dyDescent="0.2">
      <c r="A25" s="116">
        <v>44910</v>
      </c>
      <c r="B25" s="123" t="s">
        <v>261</v>
      </c>
      <c r="C25" s="124" t="s">
        <v>99</v>
      </c>
      <c r="D25" s="123" t="s">
        <v>208</v>
      </c>
      <c r="E25" s="125" t="s">
        <v>94</v>
      </c>
      <c r="F25" s="126"/>
    </row>
    <row r="26" spans="1:6" s="2" customFormat="1" x14ac:dyDescent="0.2">
      <c r="A26" s="116">
        <v>44972</v>
      </c>
      <c r="B26" s="123" t="s">
        <v>269</v>
      </c>
      <c r="C26" s="124" t="s">
        <v>100</v>
      </c>
      <c r="D26" s="123" t="s">
        <v>270</v>
      </c>
      <c r="E26" s="125" t="s">
        <v>94</v>
      </c>
      <c r="F26" s="126"/>
    </row>
    <row r="27" spans="1:6" s="2" customFormat="1" ht="25.5" x14ac:dyDescent="0.2">
      <c r="A27" s="116">
        <v>44985</v>
      </c>
      <c r="B27" s="123" t="s">
        <v>219</v>
      </c>
      <c r="C27" s="124" t="s">
        <v>99</v>
      </c>
      <c r="D27" s="123" t="s">
        <v>220</v>
      </c>
      <c r="E27" s="125" t="s">
        <v>94</v>
      </c>
      <c r="F27" s="126"/>
    </row>
    <row r="28" spans="1:6" s="2" customFormat="1" x14ac:dyDescent="0.2">
      <c r="A28" s="116">
        <v>44992</v>
      </c>
      <c r="B28" s="123" t="s">
        <v>221</v>
      </c>
      <c r="C28" s="124" t="s">
        <v>99</v>
      </c>
      <c r="D28" s="123" t="s">
        <v>222</v>
      </c>
      <c r="E28" s="125" t="s">
        <v>94</v>
      </c>
      <c r="F28" s="126"/>
    </row>
    <row r="29" spans="1:6" s="2" customFormat="1" ht="38.25" x14ac:dyDescent="0.2">
      <c r="A29" s="116">
        <v>44995</v>
      </c>
      <c r="B29" s="124" t="s">
        <v>223</v>
      </c>
      <c r="C29" s="124" t="s">
        <v>100</v>
      </c>
      <c r="D29" s="123" t="s">
        <v>224</v>
      </c>
      <c r="E29" s="125" t="s">
        <v>94</v>
      </c>
      <c r="F29" s="126"/>
    </row>
    <row r="30" spans="1:6" s="2" customFormat="1" ht="25.5" x14ac:dyDescent="0.2">
      <c r="A30" s="116">
        <v>45031</v>
      </c>
      <c r="B30" s="124" t="s">
        <v>272</v>
      </c>
      <c r="C30" s="124" t="s">
        <v>100</v>
      </c>
      <c r="D30" s="123" t="s">
        <v>271</v>
      </c>
      <c r="E30" s="125" t="s">
        <v>94</v>
      </c>
      <c r="F30" s="126"/>
    </row>
    <row r="31" spans="1:6" s="2" customFormat="1" ht="25.5" x14ac:dyDescent="0.2">
      <c r="A31" s="116">
        <v>45064</v>
      </c>
      <c r="B31" s="124" t="s">
        <v>274</v>
      </c>
      <c r="C31" s="124" t="s">
        <v>100</v>
      </c>
      <c r="D31" s="123" t="s">
        <v>273</v>
      </c>
      <c r="E31" s="125" t="s">
        <v>94</v>
      </c>
      <c r="F31" s="126"/>
    </row>
    <row r="32" spans="1:6" s="2" customFormat="1" ht="25.5" x14ac:dyDescent="0.2">
      <c r="A32" s="116">
        <v>45064</v>
      </c>
      <c r="B32" s="123" t="s">
        <v>225</v>
      </c>
      <c r="C32" s="124" t="s">
        <v>99</v>
      </c>
      <c r="D32" s="123" t="s">
        <v>216</v>
      </c>
      <c r="E32" s="125" t="s">
        <v>94</v>
      </c>
      <c r="F32" s="126"/>
    </row>
    <row r="33" spans="1:7" s="2" customFormat="1" ht="25.5" x14ac:dyDescent="0.2">
      <c r="A33" s="116">
        <v>45065</v>
      </c>
      <c r="B33" s="123" t="s">
        <v>226</v>
      </c>
      <c r="C33" s="124" t="s">
        <v>99</v>
      </c>
      <c r="D33" s="123" t="s">
        <v>227</v>
      </c>
      <c r="E33" s="125" t="s">
        <v>94</v>
      </c>
      <c r="F33" s="126"/>
    </row>
    <row r="34" spans="1:7" s="2" customFormat="1" x14ac:dyDescent="0.2">
      <c r="A34" s="116"/>
      <c r="B34" s="123"/>
      <c r="C34" s="124"/>
      <c r="D34" s="123"/>
      <c r="E34" s="125"/>
      <c r="F34" s="126"/>
    </row>
    <row r="35" spans="1:7" s="2" customFormat="1" x14ac:dyDescent="0.2">
      <c r="A35" s="116"/>
      <c r="B35" s="123"/>
      <c r="C35" s="124"/>
      <c r="D35" s="123"/>
      <c r="E35" s="125"/>
      <c r="F35" s="126"/>
    </row>
    <row r="36" spans="1:7" s="2" customFormat="1" x14ac:dyDescent="0.2">
      <c r="A36" s="116"/>
      <c r="B36" s="123"/>
      <c r="C36" s="124"/>
      <c r="D36" s="123"/>
      <c r="E36" s="125"/>
      <c r="F36" s="126"/>
    </row>
    <row r="37" spans="1:7" s="2" customFormat="1" x14ac:dyDescent="0.2">
      <c r="A37" s="116"/>
      <c r="B37" s="123"/>
      <c r="C37" s="124"/>
      <c r="D37" s="123"/>
      <c r="E37" s="125"/>
      <c r="F37" s="126"/>
    </row>
    <row r="38" spans="1:7" s="2" customFormat="1" x14ac:dyDescent="0.2">
      <c r="A38" s="116"/>
      <c r="B38" s="123"/>
      <c r="C38" s="124"/>
      <c r="D38" s="123"/>
      <c r="E38" s="125"/>
      <c r="F38" s="126"/>
    </row>
    <row r="39" spans="1:7" s="2" customFormat="1" hidden="1" x14ac:dyDescent="0.2">
      <c r="A39" s="96"/>
      <c r="B39" s="101"/>
      <c r="C39" s="103"/>
      <c r="D39" s="101"/>
      <c r="E39" s="104"/>
      <c r="F39" s="102"/>
    </row>
    <row r="40" spans="1:7" ht="34.5" customHeight="1" x14ac:dyDescent="0.2">
      <c r="A40" s="111" t="s">
        <v>171</v>
      </c>
      <c r="B40" s="112" t="s">
        <v>172</v>
      </c>
      <c r="C40" s="113">
        <f>C41+C42</f>
        <v>22</v>
      </c>
      <c r="D40" s="114" t="str">
        <f>IF(SUBTOTAL(3,C11:C39)=SUBTOTAL(103,C11:C39),'Summary and sign-off'!$A$48,'Summary and sign-off'!$A$49)</f>
        <v>Check - there are no hidden rows with data</v>
      </c>
      <c r="E40" s="136" t="str">
        <f>IF('Summary and sign-off'!F60='Summary and sign-off'!F54,'Summary and sign-off'!A52,'Summary and sign-off'!A50)</f>
        <v>Check - each entry provides sufficient information</v>
      </c>
      <c r="F40" s="136"/>
      <c r="G40" s="2"/>
    </row>
    <row r="41" spans="1:7" ht="25.5" customHeight="1" x14ac:dyDescent="0.25">
      <c r="A41" s="55"/>
      <c r="B41" s="56" t="s">
        <v>99</v>
      </c>
      <c r="C41" s="57">
        <f>COUNTIF(C11:C39,'Summary and sign-off'!A45)</f>
        <v>14</v>
      </c>
      <c r="D41" s="14"/>
      <c r="E41" s="15"/>
      <c r="F41" s="16"/>
    </row>
    <row r="42" spans="1:7" ht="25.5" customHeight="1" x14ac:dyDescent="0.25">
      <c r="A42" s="55"/>
      <c r="B42" s="56" t="s">
        <v>100</v>
      </c>
      <c r="C42" s="57">
        <f>COUNTIF(C11:C39,'Summary and sign-off'!A46)</f>
        <v>8</v>
      </c>
      <c r="D42" s="14"/>
      <c r="E42" s="15"/>
      <c r="F42" s="16"/>
    </row>
    <row r="43" spans="1:7" x14ac:dyDescent="0.2">
      <c r="A43" s="17"/>
      <c r="B43" s="18"/>
      <c r="C43" s="17"/>
      <c r="D43" s="19"/>
      <c r="E43" s="19"/>
      <c r="F43" s="17"/>
    </row>
    <row r="44" spans="1:7" x14ac:dyDescent="0.2">
      <c r="A44" s="18" t="s">
        <v>161</v>
      </c>
      <c r="B44" s="18"/>
      <c r="C44" s="18"/>
      <c r="D44" s="18"/>
      <c r="E44" s="18"/>
      <c r="F44" s="18"/>
    </row>
    <row r="45" spans="1:7" ht="12.6" customHeight="1" x14ac:dyDescent="0.2">
      <c r="A45" s="20" t="s">
        <v>140</v>
      </c>
      <c r="B45" s="17"/>
      <c r="C45" s="17"/>
      <c r="D45" s="17"/>
      <c r="E45" s="17"/>
    </row>
    <row r="46" spans="1:7" x14ac:dyDescent="0.2">
      <c r="A46" s="20" t="s">
        <v>82</v>
      </c>
      <c r="B46" s="19"/>
      <c r="C46" s="17"/>
      <c r="D46" s="17"/>
      <c r="E46" s="17"/>
      <c r="F46" s="17"/>
    </row>
    <row r="47" spans="1:7" x14ac:dyDescent="0.2">
      <c r="A47" s="20" t="s">
        <v>173</v>
      </c>
      <c r="B47" s="21"/>
      <c r="C47" s="21"/>
      <c r="D47" s="21"/>
      <c r="E47" s="21"/>
      <c r="F47" s="21"/>
    </row>
    <row r="48" spans="1:7" ht="12.75" customHeight="1" x14ac:dyDescent="0.2">
      <c r="A48" s="20" t="s">
        <v>174</v>
      </c>
      <c r="B48" s="17"/>
      <c r="C48" s="17"/>
      <c r="D48" s="17"/>
      <c r="E48" s="17"/>
      <c r="F48" s="17"/>
    </row>
    <row r="49" spans="1:6" ht="12.95" customHeight="1" x14ac:dyDescent="0.2">
      <c r="A49" s="20" t="s">
        <v>175</v>
      </c>
      <c r="B49" s="17"/>
      <c r="C49" s="17"/>
      <c r="D49" s="17"/>
      <c r="E49" s="17"/>
      <c r="F49" s="17"/>
    </row>
    <row r="50" spans="1:6" x14ac:dyDescent="0.2">
      <c r="A50" s="20" t="s">
        <v>176</v>
      </c>
      <c r="C50" s="17"/>
      <c r="D50" s="17"/>
      <c r="E50" s="17"/>
      <c r="F50" s="17"/>
    </row>
    <row r="51" spans="1:6" ht="12.75" customHeight="1" x14ac:dyDescent="0.2">
      <c r="A51" s="20" t="s">
        <v>155</v>
      </c>
      <c r="B51" s="20"/>
      <c r="C51" s="22"/>
      <c r="D51" s="22"/>
      <c r="E51" s="22"/>
      <c r="F51" s="22"/>
    </row>
    <row r="52" spans="1:6" ht="12.75" customHeight="1" x14ac:dyDescent="0.2">
      <c r="A52" s="20"/>
      <c r="B52" s="20"/>
      <c r="C52" s="22"/>
      <c r="D52" s="22"/>
      <c r="E52" s="22"/>
      <c r="F52" s="22"/>
    </row>
    <row r="53" spans="1:6" ht="12.75" hidden="1" customHeight="1" x14ac:dyDescent="0.2">
      <c r="A53" s="20"/>
      <c r="B53" s="20"/>
      <c r="C53" s="22"/>
      <c r="D53" s="22"/>
      <c r="E53" s="22"/>
      <c r="F53" s="22"/>
    </row>
    <row r="54" spans="1:6" x14ac:dyDescent="0.2"/>
    <row r="56" spans="1:6" hidden="1" x14ac:dyDescent="0.2">
      <c r="A56" s="18"/>
      <c r="B56" s="18"/>
      <c r="C56" s="18"/>
      <c r="D56" s="18"/>
      <c r="E56" s="18"/>
      <c r="F56" s="18"/>
    </row>
    <row r="57" spans="1:6" hidden="1" x14ac:dyDescent="0.2">
      <c r="A57" s="18"/>
      <c r="B57" s="18"/>
      <c r="C57" s="18"/>
      <c r="D57" s="18"/>
      <c r="E57" s="18"/>
      <c r="F57" s="18"/>
    </row>
    <row r="58" spans="1:6" hidden="1" x14ac:dyDescent="0.2">
      <c r="A58" s="18"/>
      <c r="B58" s="18"/>
      <c r="C58" s="18"/>
      <c r="D58" s="18"/>
      <c r="E58" s="18"/>
      <c r="F58" s="18"/>
    </row>
    <row r="59" spans="1:6" hidden="1" x14ac:dyDescent="0.2">
      <c r="A59" s="18"/>
      <c r="B59" s="18"/>
      <c r="C59" s="18"/>
      <c r="D59" s="18"/>
      <c r="E59" s="18"/>
      <c r="F59" s="18"/>
    </row>
    <row r="60" spans="1:6" hidden="1" x14ac:dyDescent="0.2">
      <c r="A60" s="18"/>
      <c r="B60" s="18"/>
      <c r="C60" s="18"/>
      <c r="D60" s="18"/>
      <c r="E60" s="18"/>
      <c r="F60" s="18"/>
    </row>
    <row r="61" spans="1:6" x14ac:dyDescent="0.2"/>
    <row r="62" spans="1:6" x14ac:dyDescent="0.2"/>
    <row r="63" spans="1:6" x14ac:dyDescent="0.2"/>
    <row r="64" spans="1:6" x14ac:dyDescent="0.2"/>
    <row r="65" x14ac:dyDescent="0.2"/>
    <row r="66" x14ac:dyDescent="0.2"/>
    <row r="67" x14ac:dyDescent="0.2"/>
    <row r="68" x14ac:dyDescent="0.2"/>
    <row r="69" x14ac:dyDescent="0.2"/>
    <row r="70" x14ac:dyDescent="0.2"/>
    <row r="71" x14ac:dyDescent="0.2"/>
    <row r="72" x14ac:dyDescent="0.2"/>
    <row r="73" x14ac:dyDescent="0.2"/>
  </sheetData>
  <sheetProtection sheet="1" formatCells="0" insertRows="0" deleteRows="0"/>
  <dataConsolidate/>
  <mergeCells count="10">
    <mergeCell ref="E40:F40"/>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9"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8"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C11:C39</xm:sqref>
        </x14:dataValidation>
        <x14:dataValidation type="list" errorStyle="information" operator="greaterThan" allowBlank="1" showInputMessage="1" prompt="Provide specific $ value if possible" xr:uid="{00000000-0002-0000-0500-000003000000}">
          <x14:formula1>
            <xm:f>'Summary and sign-off'!$A$39:$A$44</xm:f>
          </x14:formula1>
          <xm:sqref>E11:E39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CE Document" ma:contentTypeID="0x010100C0BF9B66CC296F4EB8987D9D1D3FCB5001007A68A50F07E31547B416F101358CECE8" ma:contentTypeVersion="6" ma:contentTypeDescription="default OCE document" ma:contentTypeScope="" ma:versionID="4e9b19affbc826674d85bebf2e120e0c">
  <xsd:schema xmlns:xsd="http://www.w3.org/2001/XMLSchema" xmlns:xs="http://www.w3.org/2001/XMLSchema" xmlns:p="http://schemas.microsoft.com/office/2006/metadata/properties" xmlns:ns2="7949db0e-f9ab-4ea1-ab7f-c7c8e706bfee" xmlns:ns3="8fa39a4b-62e6-480a-a8ee-08a0ce2c7265" targetNamespace="http://schemas.microsoft.com/office/2006/metadata/properties" ma:root="true" ma:fieldsID="58db8f5f6d889be9c398922d93f03123" ns2:_="" ns3:_="">
    <xsd:import namespace="7949db0e-f9ab-4ea1-ab7f-c7c8e706bfee"/>
    <xsd:import namespace="8fa39a4b-62e6-480a-a8ee-08a0ce2c7265"/>
    <xsd:element name="properties">
      <xsd:complexType>
        <xsd:sequence>
          <xsd:element name="documentManagement">
            <xsd:complexType>
              <xsd:all>
                <xsd:element ref="ns2:BusinessActivityTaxHTField" minOccurs="0"/>
                <xsd:element ref="ns2:TaxCatchAll" minOccurs="0"/>
                <xsd:element ref="ns2:TaxCatchAllLabel" minOccurs="0"/>
                <xsd:element ref="ns2:DocumentTypeTaxHTField" minOccurs="0"/>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9db0e-f9ab-4ea1-ab7f-c7c8e706bfee" elementFormDefault="qualified">
    <xsd:import namespace="http://schemas.microsoft.com/office/2006/documentManagement/types"/>
    <xsd:import namespace="http://schemas.microsoft.com/office/infopath/2007/PartnerControls"/>
    <xsd:element name="BusinessActivityTaxHTField" ma:index="8" nillable="true" ma:taxonomy="true" ma:internalName="BusinessActivityTaxHTField" ma:taxonomyFieldName="BusinessActivity" ma:displayName="Business Activity" ma:default="" ma:fieldId="{a84adbb3-dfc2-4efb-a1fe-3d79ce33e87b}" ma:sspId="e1e2d475-dc97-41b9-a896-027d07f5a0e8" ma:termSetId="7fdcff37-7cb5-40ea-bfab-422af305800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fd8f53f-63c7-4e13-88b7-62121da7befd}" ma:internalName="TaxCatchAll" ma:showField="CatchAllData" ma:web="7949db0e-f9ab-4ea1-ab7f-c7c8e706bfe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fd8f53f-63c7-4e13-88b7-62121da7befd}" ma:internalName="TaxCatchAllLabel" ma:readOnly="true" ma:showField="CatchAllDataLabel" ma:web="7949db0e-f9ab-4ea1-ab7f-c7c8e706bfee">
      <xsd:complexType>
        <xsd:complexContent>
          <xsd:extension base="dms:MultiChoiceLookup">
            <xsd:sequence>
              <xsd:element name="Value" type="dms:Lookup" maxOccurs="unbounded" minOccurs="0" nillable="true"/>
            </xsd:sequence>
          </xsd:extension>
        </xsd:complexContent>
      </xsd:complexType>
    </xsd:element>
    <xsd:element name="DocumentTypeTaxHTField" ma:index="12" nillable="true" ma:taxonomy="true" ma:internalName="DocumentTypeTaxHTField" ma:taxonomyFieldName="DocumentType" ma:displayName="Document Type" ma:default="" ma:fieldId="{2f8b9550-c716-4d24-a4f1-67586d51c05d}" ma:sspId="e1e2d475-dc97-41b9-a896-027d07f5a0e8" ma:termSetId="9a0f1dcf-5ff3-4310-bcf0-a07d8c551956"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a39a4b-62e6-480a-a8ee-08a0ce2c7265"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949db0e-f9ab-4ea1-ab7f-c7c8e706bfee">ZZJX57MNZ6Q4-2068291499-268</_dlc_DocId>
    <_dlc_DocIdUrl xmlns="7949db0e-f9ab-4ea1-ab7f-c7c8e706bfee">
      <Url>https://ministryofjusticenz.sharepoint.com/sites/OCE/_layouts/15/DocIdRedir.aspx?ID=ZZJX57MNZ6Q4-2068291499-268</Url>
      <Description>ZZJX57MNZ6Q4-2068291499-268</Description>
    </_dlc_DocIdUrl>
    <TaxCatchAll xmlns="7949db0e-f9ab-4ea1-ab7f-c7c8e706bfee" xsi:nil="true"/>
    <BusinessActivityTaxHTField xmlns="7949db0e-f9ab-4ea1-ab7f-c7c8e706bfee">
      <Terms xmlns="http://schemas.microsoft.com/office/infopath/2007/PartnerControls"/>
    </BusinessActivityTaxHTField>
    <DocumentTypeTaxHTField xmlns="7949db0e-f9ab-4ea1-ab7f-c7c8e706bfee">
      <Terms xmlns="http://schemas.microsoft.com/office/infopath/2007/PartnerControls"/>
    </DocumentTypeTaxHTField>
    <SharedWithUsers xmlns="7949db0e-f9ab-4ea1-ab7f-c7c8e706bfee">
      <UserInfo>
        <DisplayName>Limited Access System Group For List 11955751-746f-4de4-b464-61e3f5433315</DisplayName>
        <AccountId>87</AccountId>
        <AccountType/>
      </UserInfo>
      <UserInfo>
        <DisplayName>Hassard, Alex</DisplayName>
        <AccountId>157</AccountId>
        <AccountType/>
      </UserInfo>
      <UserInfo>
        <DisplayName>Crowther, Tracey</DisplayName>
        <AccountId>416</AccountId>
        <AccountType/>
      </UserInfo>
      <UserInfo>
        <DisplayName>Weber, Christina</DisplayName>
        <AccountId>417</AccountId>
        <AccountType/>
      </UserInfo>
      <UserInfo>
        <DisplayName>Turner, Shelley</DisplayName>
        <AccountId>31</AccountId>
        <AccountType/>
      </UserInfo>
    </SharedWithUsers>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1F06B3C8-ADAB-4A65-A94C-11479000CC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9db0e-f9ab-4ea1-ab7f-c7c8e706bfee"/>
    <ds:schemaRef ds:uri="8fa39a4b-62e6-480a-a8ee-08a0ce2c7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7949db0e-f9ab-4ea1-ab7f-c7c8e706bfee"/>
    <ds:schemaRef ds:uri="http://purl.org/dc/elements/1.1/"/>
    <ds:schemaRef ds:uri="http://schemas.microsoft.com/office/2006/metadata/properties"/>
    <ds:schemaRef ds:uri="http://purl.org/dc/terms/"/>
    <ds:schemaRef ds:uri="http://schemas.openxmlformats.org/package/2006/metadata/core-properties"/>
    <ds:schemaRef ds:uri="8fa39a4b-62e6-480a-a8ee-08a0ce2c7265"/>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mortensenm</dc:creator>
  <cp:keywords/>
  <dc:description>Version 7 - for review by SIT - ready 2/10/18</dc:description>
  <cp:lastModifiedBy>Turner, Shelley</cp:lastModifiedBy>
  <cp:revision/>
  <cp:lastPrinted>2023-07-19T04:05:12Z</cp:lastPrinted>
  <dcterms:created xsi:type="dcterms:W3CDTF">2010-10-17T20:59:02Z</dcterms:created>
  <dcterms:modified xsi:type="dcterms:W3CDTF">2023-07-31T00:20:06Z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0x010100C0BF9B66CC296F4EB8987D9D1D3FCB5001007A68A50F07E31547B416F101358CECE8</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ce2edb37-f5ec-40bb-a4ac-f93691460291</vt:lpwstr>
  </property>
  <property fmtid="{D5CDD505-2E9C-101B-9397-08002B2CF9AE}" pid="10" name="SharedWithUsers">
    <vt:lpwstr>87;#Ken Smart;#157;#Nehalkumar patel</vt:lpwstr>
  </property>
  <property fmtid="{D5CDD505-2E9C-101B-9397-08002B2CF9AE}" pid="11" name="Order">
    <vt:r8>100</vt:r8>
  </property>
  <property fmtid="{D5CDD505-2E9C-101B-9397-08002B2CF9AE}" pid="12" name="BusinessActivity">
    <vt:lpwstr/>
  </property>
  <property fmtid="{D5CDD505-2E9C-101B-9397-08002B2CF9AE}" pid="13" name="DocumentType">
    <vt:lpwstr/>
  </property>
  <property fmtid="{D5CDD505-2E9C-101B-9397-08002B2CF9AE}" pid="14" name="_AdHocReviewCycleID">
    <vt:i4>-1987144534</vt:i4>
  </property>
  <property fmtid="{D5CDD505-2E9C-101B-9397-08002B2CF9AE}" pid="15" name="_NewReviewCycle">
    <vt:lpwstr/>
  </property>
  <property fmtid="{D5CDD505-2E9C-101B-9397-08002B2CF9AE}" pid="16" name="_EmailSubject">
    <vt:lpwstr>CE Expenses for MOJ Website</vt:lpwstr>
  </property>
  <property fmtid="{D5CDD505-2E9C-101B-9397-08002B2CF9AE}" pid="17" name="_AuthorEmail">
    <vt:lpwstr>Shelley.Turner@justice.govt.nz</vt:lpwstr>
  </property>
  <property fmtid="{D5CDD505-2E9C-101B-9397-08002B2CF9AE}" pid="18" name="_AuthorEmailDisplayName">
    <vt:lpwstr>Turner, Shelley</vt:lpwstr>
  </property>
</Properties>
</file>