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drawings/drawing3.xml" ContentType="application/vnd.openxmlformats-officedocument.drawingml.chartshapes+xml"/>
  <Override PartName="/xl/drawings/drawing34.xml" ContentType="application/vnd.openxmlformats-officedocument.drawingml.chartshapes+xml"/>
  <Override PartName="/xl/drawings/drawing33.xml" ContentType="application/vnd.openxmlformats-officedocument.drawingml.chartshapes+xml"/>
  <Override PartName="/xl/drawings/drawing35.xml" ContentType="application/vnd.openxmlformats-officedocument.drawingml.chartshapes+xml"/>
  <Override PartName="/xl/drawings/drawing29.xml" ContentType="application/vnd.openxmlformats-officedocument.drawingml.chartshapes+xml"/>
  <Override PartName="/xl/drawings/drawing32.xml" ContentType="application/vnd.openxmlformats-officedocument.drawingml.chartshapes+xml"/>
  <Override PartName="/xl/drawings/drawing37.xml" ContentType="application/vnd.openxmlformats-officedocument.drawingml.chartshapes+xml"/>
  <Override PartName="/xl/drawings/drawing28.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36.xml" ContentType="application/vnd.openxmlformats-officedocument.drawingml.chartshapes+xml"/>
  <Override PartName="/xl/drawings/drawing24.xml" ContentType="application/vnd.openxmlformats-officedocument.drawingml.chartshapes+xml"/>
  <Override PartName="/xl/drawings/drawing41.xml" ContentType="application/vnd.openxmlformats-officedocument.drawingml.chartshapes+xml"/>
  <Override PartName="/xl/drawings/drawing13.xml" ContentType="application/vnd.openxmlformats-officedocument.drawingml.chartshapes+xml"/>
  <Override PartName="/xl/drawings/drawing12.xml" ContentType="application/vnd.openxmlformats-officedocument.drawingml.chartshapes+xml"/>
  <Override PartName="/xl/drawings/drawing9.xml" ContentType="application/vnd.openxmlformats-officedocument.drawingml.chartshapes+xml"/>
  <Override PartName="/xl/drawings/drawing8.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7.xml" ContentType="application/vnd.openxmlformats-officedocument.drawingml.chartshapes+xml"/>
  <Override PartName="/xl/drawings/drawing45.xml" ContentType="application/vnd.openxmlformats-officedocument.drawingml.chartshapes+xml"/>
  <Override PartName="/xl/drawings/drawing4.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62.xml" ContentType="application/vnd.openxmlformats-officedocument.drawingml.chartshapes+xml"/>
  <Override PartName="/xl/drawings/drawing61.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60.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51.xml" ContentType="application/vnd.openxmlformats-officedocument.drawingml.chartshapes+xml"/>
  <Override PartName="/xl/drawings/drawing49.xml" ContentType="application/vnd.openxmlformats-officedocument.drawingml.chartshapes+xml"/>
  <Override PartName="/xl/drawings/drawing48.xml" ContentType="application/vnd.openxmlformats-officedocument.drawingml.chartshapes+xml"/>
  <Override PartName="/xl/drawings/drawing46.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42.xml" ContentType="application/vnd.openxmlformats-officedocument.drawingml.chartshapes+xml"/>
  <Override PartName="/xl/workbook.xml" ContentType="application/vnd.openxmlformats-officedocument.spreadsheetml.sheet.main+xml"/>
  <Override PartName="/xl/charts/chart1.xml" ContentType="application/vnd.openxmlformats-officedocument.drawingml.chart+xml"/>
  <Override PartName="/xl/charts/chart48.xml" ContentType="application/vnd.openxmlformats-officedocument.drawingml.chart+xml"/>
  <Override PartName="/xl/worksheets/sheet12.xml" ContentType="application/vnd.openxmlformats-officedocument.spreadsheetml.worksheet+xml"/>
  <Override PartName="/xl/charts/chart49.xml" ContentType="application/vnd.openxmlformats-officedocument.drawingml.chart+xml"/>
  <Override PartName="/xl/worksheets/sheet11.xml" ContentType="application/vnd.openxmlformats-officedocument.spreadsheetml.worksheet+xml"/>
  <Override PartName="/xl/charts/chart50.xml" ContentType="application/vnd.openxmlformats-officedocument.drawingml.chart+xml"/>
  <Override PartName="/xl/worksheets/sheet13.xml" ContentType="application/vnd.openxmlformats-officedocument.spreadsheetml.worksheet+xml"/>
  <Override PartName="/xl/charts/chart47.xml" ContentType="application/vnd.openxmlformats-officedocument.drawingml.chart+xml"/>
  <Override PartName="/xl/worksheets/sheet14.xml" ContentType="application/vnd.openxmlformats-officedocument.spreadsheetml.worksheet+xml"/>
  <Override PartName="/xl/worksheets/sheet1.xml" ContentType="application/vnd.openxmlformats-officedocument.spreadsheetml.worksheet+xml"/>
  <Override PartName="/xl/worksheets/sheet16.xml" ContentType="application/vnd.openxmlformats-officedocument.spreadsheetml.worksheet+xml"/>
  <Override PartName="/xl/charts/chart45.xml" ContentType="application/vnd.openxmlformats-officedocument.drawingml.chart+xml"/>
  <Override PartName="/xl/worksheets/sheet15.xml" ContentType="application/vnd.openxmlformats-officedocument.spreadsheetml.worksheet+xml"/>
  <Override PartName="/xl/charts/chart46.xml" ContentType="application/vnd.openxmlformats-officedocument.drawingml.chart+xml"/>
  <Override PartName="/xl/worksheets/sheet10.xml" ContentType="application/vnd.openxmlformats-officedocument.spreadsheetml.worksheet+xml"/>
  <Override PartName="/xl/charts/chart51.xml" ContentType="application/vnd.openxmlformats-officedocument.drawingml.chart+xml"/>
  <Override PartName="/xl/worksheets/sheet9.xml" ContentType="application/vnd.openxmlformats-officedocument.spreadsheetml.worksheet+xml"/>
  <Override PartName="/xl/charts/chart56.xml" ContentType="application/vnd.openxmlformats-officedocument.drawingml.char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5.xml" ContentType="application/vnd.openxmlformats-officedocument.spreadsheetml.worksheet+xml"/>
  <Override PartName="/xl/charts/chart55.xml" ContentType="application/vnd.openxmlformats-officedocument.drawingml.chart+xml"/>
  <Override PartName="/xl/worksheets/sheet6.xml" ContentType="application/vnd.openxmlformats-officedocument.spreadsheetml.worksheet+xml"/>
  <Override PartName="/xl/charts/chart52.xml" ContentType="application/vnd.openxmlformats-officedocument.drawingml.chart+xml"/>
  <Override PartName="/xl/worksheets/sheet8.xml" ContentType="application/vnd.openxmlformats-officedocument.spreadsheetml.worksheet+xml"/>
  <Override PartName="/xl/charts/chart53.xml" ContentType="application/vnd.openxmlformats-officedocument.drawingml.chart+xml"/>
  <Override PartName="/xl/worksheets/sheet7.xml" ContentType="application/vnd.openxmlformats-officedocument.spreadsheetml.worksheet+xml"/>
  <Override PartName="/xl/charts/chart54.xml" ContentType="application/vnd.openxmlformats-officedocument.drawingml.chart+xml"/>
  <Override PartName="/xl/worksheets/sheet17.xml" ContentType="application/vnd.openxmlformats-officedocument.spreadsheetml.worksheet+xml"/>
  <Override PartName="/xl/charts/chart44.xml" ContentType="application/vnd.openxmlformats-officedocument.drawingml.chart+xml"/>
  <Override PartName="/xl/worksheets/sheet18.xml" ContentType="application/vnd.openxmlformats-officedocument.spreadsheetml.worksheet+xml"/>
  <Override PartName="/xl/charts/chart19.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charts/chart20.xml" ContentType="application/vnd.openxmlformats-officedocument.drawingml.chart+xml"/>
  <Override PartName="/xl/drawings/drawing23.xml" ContentType="application/vnd.openxmlformats-officedocument.drawing+xml"/>
  <Override PartName="/xl/drawings/drawing22.xml" ContentType="application/vnd.openxmlformats-officedocument.drawing+xml"/>
  <Override PartName="/xl/charts/chart18.xml" ContentType="application/vnd.openxmlformats-officedocument.drawingml.chart+xml"/>
  <Override PartName="/xl/charts/chart17.xml" ContentType="application/vnd.openxmlformats-officedocument.drawingml.chart+xml"/>
  <Override PartName="/xl/charts/chart16.xml" ContentType="application/vnd.openxmlformats-officedocument.drawingml.chart+xml"/>
  <Override PartName="/xl/charts/chart15.xml" ContentType="application/vnd.openxmlformats-officedocument.drawingml.chart+xml"/>
  <Override PartName="/xl/charts/chart21.xml" ContentType="application/vnd.openxmlformats-officedocument.drawingml.chart+xml"/>
  <Override PartName="/xl/worksheets/sheet39.xml" ContentType="application/vnd.openxmlformats-officedocument.spreadsheetml.worksheet+xml"/>
  <Override PartName="/xl/charts/chart22.xml" ContentType="application/vnd.openxmlformats-officedocument.drawingml.chart+xml"/>
  <Override PartName="/xl/charts/chart25.xml" ContentType="application/vnd.openxmlformats-officedocument.drawingml.chart+xml"/>
  <Override PartName="/xl/worksheets/sheet36.xml" ContentType="application/vnd.openxmlformats-officedocument.spreadsheetml.worksheet+xml"/>
  <Override PartName="/xl/charts/chart24.xml" ContentType="application/vnd.openxmlformats-officedocument.drawingml.chart+xml"/>
  <Override PartName="/xl/worksheets/sheet37.xml" ContentType="application/vnd.openxmlformats-officedocument.spreadsheetml.worksheet+xml"/>
  <Override PartName="/xl/charts/chart23.xml" ContentType="application/vnd.openxmlformats-officedocument.drawingml.chart+xml"/>
  <Override PartName="/xl/drawings/drawing31.xml" ContentType="application/vnd.openxmlformats-officedocument.drawing+xml"/>
  <Override PartName="/xl/drawings/drawing30.xml" ContentType="application/vnd.openxmlformats-officedocument.drawing+xml"/>
  <Override PartName="/xl/worksheets/sheet38.xml" ContentType="application/vnd.openxmlformats-officedocument.spreadsheetml.worksheet+xml"/>
  <Override PartName="/xl/theme/theme1.xml" ContentType="application/vnd.openxmlformats-officedocument.theme+xml"/>
  <Override PartName="/xl/charts/chart14.xml" ContentType="application/vnd.openxmlformats-officedocument.drawingml.chart+xml"/>
  <Override PartName="/xl/charts/chart13.xml" ContentType="application/vnd.openxmlformats-officedocument.drawingml.chart+xml"/>
  <Override PartName="/xl/charts/chart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chart3.xml" ContentType="application/vnd.openxmlformats-officedocument.drawingml.char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charts/chart2.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xml" ContentType="application/vnd.openxmlformats-officedocument.drawing+xml"/>
  <Override PartName="/xl/charts/chart12.xml" ContentType="application/vnd.openxmlformats-officedocument.drawingml.chart+xml"/>
  <Override PartName="/xl/charts/chart11.xml" ContentType="application/vnd.openxmlformats-officedocument.drawingml.chart+xml"/>
  <Override PartName="/xl/drawings/drawing19.xml" ContentType="application/vnd.openxmlformats-officedocument.drawing+xml"/>
  <Override PartName="/xl/drawings/drawing18.xml" ContentType="application/vnd.openxmlformats-officedocument.drawing+xml"/>
  <Override PartName="/xl/styles.xml" ContentType="application/vnd.openxmlformats-officedocument.spreadsheetml.styles+xml"/>
  <Override PartName="/xl/charts/chart10.xml" ContentType="application/vnd.openxmlformats-officedocument.drawingml.chart+xml"/>
  <Override PartName="/xl/sharedStrings.xml" ContentType="application/vnd.openxmlformats-officedocument.spreadsheetml.sharedStrings+xml"/>
  <Override PartName="/xl/charts/chart9.xml" ContentType="application/vnd.openxmlformats-officedocument.drawingml.chart+xml"/>
  <Override PartName="/xl/charts/chart8.xml" ContentType="application/vnd.openxmlformats-officedocument.drawingml.chart+xml"/>
  <Override PartName="/xl/worksheets/sheet35.xml" ContentType="application/vnd.openxmlformats-officedocument.spreadsheetml.worksheet+xml"/>
  <Override PartName="/xl/charts/chart43.xml" ContentType="application/vnd.openxmlformats-officedocument.drawingml.chart+xml"/>
  <Override PartName="/xl/worksheets/sheet34.xml" ContentType="application/vnd.openxmlformats-officedocument.spreadsheetml.worksheet+xml"/>
  <Override PartName="/xl/worksheets/sheet24.xml" ContentType="application/vnd.openxmlformats-officedocument.spreadsheetml.worksheet+xml"/>
  <Override PartName="/xl/charts/chart36.xml" ContentType="application/vnd.openxmlformats-officedocument.drawingml.chart+xml"/>
  <Override PartName="/xl/drawings/drawing47.xml" ContentType="application/vnd.openxmlformats-officedocument.drawing+xml"/>
  <Override PartName="/xl/worksheets/sheet25.xml" ContentType="application/vnd.openxmlformats-officedocument.spreadsheetml.worksheet+xml"/>
  <Override PartName="/xl/charts/chart35.xml" ContentType="application/vnd.openxmlformats-officedocument.drawingml.chart+xml"/>
  <Override PartName="/xl/worksheets/sheet26.xml" ContentType="application/vnd.openxmlformats-officedocument.spreadsheetml.worksheet+xml"/>
  <Override PartName="/xl/charts/chart34.xml" ContentType="application/vnd.openxmlformats-officedocument.drawingml.chart+xml"/>
  <Override PartName="/xl/drawings/drawing44.xml" ContentType="application/vnd.openxmlformats-officedocument.drawing+xml"/>
  <Override PartName="/xl/drawings/drawing43.xml" ContentType="application/vnd.openxmlformats-officedocument.drawing+xml"/>
  <Override PartName="/xl/charts/chart37.xml" ContentType="application/vnd.openxmlformats-officedocument.drawingml.chart+xml"/>
  <Override PartName="/xl/worksheets/sheet23.xml" ContentType="application/vnd.openxmlformats-officedocument.spreadsheetml.worksheet+xml"/>
  <Override PartName="/xl/drawings/drawing50.xml" ContentType="application/vnd.openxmlformats-officedocument.drawing+xml"/>
  <Override PartName="/xl/charts/chart42.xml" ContentType="application/vnd.openxmlformats-officedocument.drawingml.chart+xml"/>
  <Override PartName="/xl/worksheets/sheet19.xml" ContentType="application/vnd.openxmlformats-officedocument.spreadsheetml.worksheet+xml"/>
  <Override PartName="/xl/charts/chart41.xml" ContentType="application/vnd.openxmlformats-officedocument.drawingml.chart+xml"/>
  <Override PartName="/xl/worksheets/sheet20.xml" ContentType="application/vnd.openxmlformats-officedocument.spreadsheetml.worksheet+xml"/>
  <Override PartName="/xl/charts/chart40.xml" ContentType="application/vnd.openxmlformats-officedocument.drawingml.chart+xml"/>
  <Override PartName="/xl/worksheets/sheet21.xml" ContentType="application/vnd.openxmlformats-officedocument.spreadsheetml.worksheet+xml"/>
  <Override PartName="/xl/charts/chart39.xml" ContentType="application/vnd.openxmlformats-officedocument.drawingml.chart+xml"/>
  <Override PartName="/xl/worksheets/sheet22.xml" ContentType="application/vnd.openxmlformats-officedocument.spreadsheetml.worksheet+xml"/>
  <Override PartName="/xl/charts/chart38.xml" ContentType="application/vnd.openxmlformats-officedocument.drawingml.chart+xml"/>
  <Override PartName="/xl/worksheets/sheet27.xml" ContentType="application/vnd.openxmlformats-officedocument.spreadsheetml.worksheet+xml"/>
  <Override PartName="/xl/charts/chart26.xml" ContentType="application/vnd.openxmlformats-officedocument.drawingml.chart+xml"/>
  <Override PartName="/xl/charts/chart27.xml" ContentType="application/vnd.openxmlformats-officedocument.drawingml.chart+xml"/>
  <Override PartName="/xl/worksheets/sheet29.xml" ContentType="application/vnd.openxmlformats-officedocument.spreadsheetml.worksheet+xml"/>
  <Override PartName="/xl/charts/chart31.xml" ContentType="application/vnd.openxmlformats-officedocument.drawingml.chart+xml"/>
  <Override PartName="/xl/worksheets/sheet30.xml" ContentType="application/vnd.openxmlformats-officedocument.spreadsheetml.worksheet+xml"/>
  <Override PartName="/xl/charts/chart33.xml" ContentType="application/vnd.openxmlformats-officedocument.drawingml.chart+xml"/>
  <Override PartName="/xl/worksheets/sheet31.xml" ContentType="application/vnd.openxmlformats-officedocument.spreadsheetml.worksheet+xml"/>
  <Override PartName="/xl/charts/chart29.xml" ContentType="application/vnd.openxmlformats-officedocument.drawingml.chart+xml"/>
  <Override PartName="/xl/worksheets/sheet32.xml" ContentType="application/vnd.openxmlformats-officedocument.spreadsheetml.worksheet+xml"/>
  <Override PartName="/xl/charts/chart28.xml" ContentType="application/vnd.openxmlformats-officedocument.drawingml.chart+xml"/>
  <Override PartName="/xl/worksheets/sheet33.xml" ContentType="application/vnd.openxmlformats-officedocument.spreadsheetml.worksheet+xml"/>
  <Override PartName="/xl/charts/chart32.xml" ContentType="application/vnd.openxmlformats-officedocument.drawingml.chart+xml"/>
  <Override PartName="/xl/charts/chart30.xml" ContentType="application/vnd.openxmlformats-officedocument.drawingml.chart+xml"/>
  <Override PartName="/xl/worksheets/sheet28.xml" ContentType="application/vnd.openxmlformats-officedocument.spreadsheetml.worksheet+xml"/>
  <Override PartName="/xl/comments1.xml" ContentType="application/vnd.openxmlformats-officedocument.spreadsheetml.comments+xml"/>
  <Override PartName="/xl/externalLinks/externalLink2.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9440" windowHeight="11565" tabRatio="599" firstSheet="27" activeTab="33"/>
  </bookViews>
  <sheets>
    <sheet name="About" sheetId="94" r:id="rId1"/>
    <sheet name="TableOfContents" sheetId="95" r:id="rId2"/>
    <sheet name="PoliceProceedings" sheetId="55" r:id="rId3"/>
    <sheet name="ProceedingsTable" sheetId="70" r:id="rId4"/>
    <sheet name="ProceedingsChart" sheetId="102" r:id="rId5"/>
    <sheet name="CourtVolumeCaseDispCat " sheetId="101" r:id="rId6"/>
    <sheet name="CourtWorkload" sheetId="60" r:id="rId7"/>
    <sheet name="Cases on Hand" sheetId="108" r:id="rId8"/>
    <sheet name="CourtVolumeTable" sheetId="71" r:id="rId9"/>
    <sheet name="CourtVolumeCharts" sheetId="105" r:id="rId10"/>
    <sheet name="CrownLawTotal" sheetId="15" r:id="rId11"/>
    <sheet name="CrownLawCases" sheetId="31" r:id="rId12"/>
    <sheet name="CrownLawTable" sheetId="64" r:id="rId13"/>
    <sheet name="CrownLawCharts" sheetId="33" r:id="rId14"/>
    <sheet name="LegalAid" sheetId="6" r:id="rId15"/>
    <sheet name="LegalAidJurisdictions" sheetId="45" r:id="rId16"/>
    <sheet name="LegalAidTable " sheetId="65" r:id="rId17"/>
    <sheet name="LegalAidCharts" sheetId="46" r:id="rId18"/>
    <sheet name="SentenceMix" sheetId="13" r:id="rId19"/>
    <sheet name="SentenceMixTable  " sheetId="66" r:id="rId20"/>
    <sheet name="SentenceMixChart" sheetId="97" r:id="rId21"/>
    <sheet name="Monetary" sheetId="1" r:id="rId22"/>
    <sheet name="MonetaryTable" sheetId="67" r:id="rId23"/>
    <sheet name="MonetaryCharts" sheetId="98" r:id="rId24"/>
    <sheet name="CommunityInfo " sheetId="56" r:id="rId25"/>
    <sheet name="CommunityStarts" sheetId="38" r:id="rId26"/>
    <sheet name="CommunityTable" sheetId="68" r:id="rId27"/>
    <sheet name="CommunityMusters" sheetId="54" r:id="rId28"/>
    <sheet name="CommunityTimes" sheetId="85" r:id="rId29"/>
    <sheet name="ProvisionOfInfo" sheetId="58" r:id="rId30"/>
    <sheet name="PostSentStartsMuster" sheetId="57" r:id="rId31"/>
    <sheet name="CommunityCharts" sheetId="99" r:id="rId32"/>
    <sheet name="PrisonPop" sheetId="7" r:id="rId33"/>
    <sheet name="PrisonPopTable" sheetId="93" r:id="rId34"/>
    <sheet name="TimeOnRemand" sheetId="89" r:id="rId35"/>
    <sheet name="PrisonCharts" sheetId="96" r:id="rId36"/>
    <sheet name="Strikes" sheetId="81" r:id="rId37"/>
    <sheet name="StrikesCharts" sheetId="100" r:id="rId38"/>
    <sheet name="ChartsForDoc" sheetId="107" r:id="rId39"/>
  </sheets>
  <externalReferences>
    <externalReference r:id="rId40"/>
    <externalReference r:id="rId41"/>
    <externalReference r:id="rId42"/>
  </externalReferences>
  <definedNames>
    <definedName name="abc" localSheetId="26">#REF!</definedName>
    <definedName name="abc" localSheetId="5">#REF!</definedName>
    <definedName name="abc" localSheetId="8">#REF!</definedName>
    <definedName name="abc" localSheetId="6">#REF!</definedName>
    <definedName name="abc" localSheetId="11">#REF!</definedName>
    <definedName name="abc" localSheetId="10">#REF!</definedName>
    <definedName name="abc" localSheetId="16">#REF!</definedName>
    <definedName name="abc" localSheetId="22">#REF!</definedName>
    <definedName name="abc" localSheetId="30">#REF!</definedName>
    <definedName name="abc" localSheetId="33">#REF!</definedName>
    <definedName name="abc" localSheetId="3">#REF!</definedName>
    <definedName name="abc" localSheetId="29">#REF!</definedName>
    <definedName name="abc" localSheetId="19">#REF!</definedName>
    <definedName name="abc" localSheetId="34">#REF!</definedName>
    <definedName name="abc">#REF!</definedName>
    <definedName name="CD_Inflow_Fcast_Indi" localSheetId="27">#REF!</definedName>
    <definedName name="CD_Inflow_Fcast_Indi" localSheetId="25">#REF!</definedName>
    <definedName name="CD_Inflow_Fcast_Indi" localSheetId="26">#REF!</definedName>
    <definedName name="CD_Inflow_Fcast_Indi" localSheetId="28">#REF!</definedName>
    <definedName name="CD_Inflow_Fcast_Indi" localSheetId="5">#REF!</definedName>
    <definedName name="CD_Inflow_Fcast_Indi" localSheetId="8">#REF!</definedName>
    <definedName name="CD_Inflow_Fcast_Indi" localSheetId="6">#REF!</definedName>
    <definedName name="CD_Inflow_Fcast_Indi" localSheetId="11">#REF!</definedName>
    <definedName name="CD_Inflow_Fcast_Indi" localSheetId="10">#REF!</definedName>
    <definedName name="CD_Inflow_Fcast_Indi" localSheetId="14">#REF!</definedName>
    <definedName name="CD_Inflow_Fcast_Indi" localSheetId="16">#REF!</definedName>
    <definedName name="CD_Inflow_Fcast_Indi" localSheetId="22">#REF!</definedName>
    <definedName name="CD_Inflow_Fcast_Indi" localSheetId="30">#REF!</definedName>
    <definedName name="CD_Inflow_Fcast_Indi" localSheetId="32">#REF!</definedName>
    <definedName name="CD_Inflow_Fcast_Indi" localSheetId="33">#REF!</definedName>
    <definedName name="CD_Inflow_Fcast_Indi" localSheetId="3">#REF!</definedName>
    <definedName name="CD_Inflow_Fcast_Indi" localSheetId="29">#REF!</definedName>
    <definedName name="CD_Inflow_Fcast_Indi" localSheetId="18">#REF!</definedName>
    <definedName name="CD_Inflow_Fcast_Indi" localSheetId="19">#REF!</definedName>
    <definedName name="CD_Inflow_Fcast_Indi" localSheetId="34">#REF!</definedName>
    <definedName name="CD_Inflow_Fcast_Indi">#REF!</definedName>
    <definedName name="CD_Inflow_Fcast_Indi8" localSheetId="26">#REF!</definedName>
    <definedName name="CD_Inflow_Fcast_Indi8" localSheetId="5">#REF!</definedName>
    <definedName name="CD_Inflow_Fcast_Indi8" localSheetId="8">#REF!</definedName>
    <definedName name="CD_Inflow_Fcast_Indi8" localSheetId="6">#REF!</definedName>
    <definedName name="CD_Inflow_Fcast_Indi8" localSheetId="11">#REF!</definedName>
    <definedName name="CD_Inflow_Fcast_Indi8" localSheetId="10">#REF!</definedName>
    <definedName name="CD_Inflow_Fcast_Indi8" localSheetId="14">#REF!</definedName>
    <definedName name="CD_Inflow_Fcast_Indi8" localSheetId="16">#REF!</definedName>
    <definedName name="CD_Inflow_Fcast_Indi8" localSheetId="22">#REF!</definedName>
    <definedName name="CD_Inflow_Fcast_Indi8" localSheetId="30">#REF!</definedName>
    <definedName name="CD_Inflow_Fcast_Indi8" localSheetId="32">#REF!</definedName>
    <definedName name="CD_Inflow_Fcast_Indi8" localSheetId="33">#REF!</definedName>
    <definedName name="CD_Inflow_Fcast_Indi8" localSheetId="3">#REF!</definedName>
    <definedName name="CD_Inflow_Fcast_Indi8" localSheetId="29">#REF!</definedName>
    <definedName name="CD_Inflow_Fcast_Indi8" localSheetId="18">#REF!</definedName>
    <definedName name="CD_Inflow_Fcast_Indi8" localSheetId="19">#REF!</definedName>
    <definedName name="CD_Inflow_Fcast_Indi8" localSheetId="34">#REF!</definedName>
    <definedName name="CD_Inflow_Fcast_Indi8">#REF!</definedName>
    <definedName name="CD_Inflow_Fcast_NoIndi" localSheetId="26">#REF!</definedName>
    <definedName name="CD_Inflow_Fcast_NoIndi" localSheetId="5">#REF!</definedName>
    <definedName name="CD_Inflow_Fcast_NoIndi" localSheetId="8">#REF!</definedName>
    <definedName name="CD_Inflow_Fcast_NoIndi" localSheetId="6">#REF!</definedName>
    <definedName name="CD_Inflow_Fcast_NoIndi" localSheetId="11">#REF!</definedName>
    <definedName name="CD_Inflow_Fcast_NoIndi" localSheetId="10">#REF!</definedName>
    <definedName name="CD_Inflow_Fcast_NoIndi" localSheetId="14">#REF!</definedName>
    <definedName name="CD_Inflow_Fcast_NoIndi" localSheetId="16">#REF!</definedName>
    <definedName name="CD_Inflow_Fcast_NoIndi" localSheetId="22">#REF!</definedName>
    <definedName name="CD_Inflow_Fcast_NoIndi" localSheetId="30">#REF!</definedName>
    <definedName name="CD_Inflow_Fcast_NoIndi" localSheetId="32">#REF!</definedName>
    <definedName name="CD_Inflow_Fcast_NoIndi" localSheetId="33">#REF!</definedName>
    <definedName name="CD_Inflow_Fcast_NoIndi" localSheetId="3">#REF!</definedName>
    <definedName name="CD_Inflow_Fcast_NoIndi" localSheetId="29">#REF!</definedName>
    <definedName name="CD_Inflow_Fcast_NoIndi" localSheetId="18">#REF!</definedName>
    <definedName name="CD_Inflow_Fcast_NoIndi" localSheetId="19">#REF!</definedName>
    <definedName name="CD_Inflow_Fcast_NoIndi" localSheetId="34">#REF!</definedName>
    <definedName name="CD_Inflow_Fcast_NoIndi">#REF!</definedName>
    <definedName name="CD_Inflow_Fcast_NoIndi2" localSheetId="26">#REF!</definedName>
    <definedName name="CD_Inflow_Fcast_NoIndi2" localSheetId="5">#REF!</definedName>
    <definedName name="CD_Inflow_Fcast_NoIndi2" localSheetId="8">#REF!</definedName>
    <definedName name="CD_Inflow_Fcast_NoIndi2" localSheetId="6">#REF!</definedName>
    <definedName name="CD_Inflow_Fcast_NoIndi2" localSheetId="11">#REF!</definedName>
    <definedName name="CD_Inflow_Fcast_NoIndi2" localSheetId="10">#REF!</definedName>
    <definedName name="CD_Inflow_Fcast_NoIndi2" localSheetId="14">#REF!</definedName>
    <definedName name="CD_Inflow_Fcast_NoIndi2" localSheetId="16">#REF!</definedName>
    <definedName name="CD_Inflow_Fcast_NoIndi2" localSheetId="22">#REF!</definedName>
    <definedName name="CD_Inflow_Fcast_NoIndi2" localSheetId="30">#REF!</definedName>
    <definedName name="CD_Inflow_Fcast_NoIndi2" localSheetId="32">#REF!</definedName>
    <definedName name="CD_Inflow_Fcast_NoIndi2" localSheetId="33">#REF!</definedName>
    <definedName name="CD_Inflow_Fcast_NoIndi2" localSheetId="3">#REF!</definedName>
    <definedName name="CD_Inflow_Fcast_NoIndi2" localSheetId="29">#REF!</definedName>
    <definedName name="CD_Inflow_Fcast_NoIndi2" localSheetId="18">#REF!</definedName>
    <definedName name="CD_Inflow_Fcast_NoIndi2" localSheetId="19">#REF!</definedName>
    <definedName name="CD_Inflow_Fcast_NoIndi2" localSheetId="34">#REF!</definedName>
    <definedName name="CD_Inflow_Fcast_NoIndi2">#REF!</definedName>
    <definedName name="CLCQ" localSheetId="5">#REF!</definedName>
    <definedName name="CLCQ">#REF!</definedName>
    <definedName name="CLYTD" localSheetId="5">#REF!</definedName>
    <definedName name="CLYTD">#REF!</definedName>
    <definedName name="CPSordermuster" localSheetId="5">#REF!</definedName>
    <definedName name="CPSordermuster">#REF!</definedName>
    <definedName name="CPSorderstartCQ" localSheetId="5">#REF!</definedName>
    <definedName name="CPSorderstartCQ">#REF!</definedName>
    <definedName name="CPSorderstartYTD" localSheetId="5">#REF!</definedName>
    <definedName name="CPSorderstartYTD">#REF!</definedName>
    <definedName name="CPSsentmuster" localSheetId="5">#REF!</definedName>
    <definedName name="CPSsentmuster">#REF!</definedName>
    <definedName name="CPSsentstartCQ" localSheetId="5">#REF!</definedName>
    <definedName name="CPSsentstartCQ">#REF!</definedName>
    <definedName name="CPSsentstartYTD" localSheetId="5">#REF!</definedName>
    <definedName name="CPSsentstartYTD">#REF!</definedName>
    <definedName name="Driverstext" localSheetId="5">#REF!</definedName>
    <definedName name="Driverstext">#REF!</definedName>
    <definedName name="Driverstext2" localSheetId="5">#REF!</definedName>
    <definedName name="Driverstext2">#REF!</definedName>
    <definedName name="EndMonthQrt" localSheetId="0">#REF!</definedName>
    <definedName name="EndMonthQrt">[1]BookMark!$E$2</definedName>
    <definedName name="extended_sup" localSheetId="5">#REF!</definedName>
    <definedName name="extended_sup">#REF!</definedName>
    <definedName name="FinesCQ" localSheetId="5">#REF!</definedName>
    <definedName name="FinesCQ">#REF!</definedName>
    <definedName name="FinesYTD" localSheetId="5">#REF!</definedName>
    <definedName name="FinesYTD">#REF!</definedName>
    <definedName name="FullReport_Fcast" localSheetId="27">#REF!</definedName>
    <definedName name="FullReport_Fcast" localSheetId="25">#REF!</definedName>
    <definedName name="FullReport_Fcast" localSheetId="26">#REF!</definedName>
    <definedName name="FullReport_Fcast" localSheetId="28">#REF!</definedName>
    <definedName name="FullReport_Fcast" localSheetId="5">#REF!</definedName>
    <definedName name="FullReport_Fcast" localSheetId="8">#REF!</definedName>
    <definedName name="FullReport_Fcast" localSheetId="6">#REF!</definedName>
    <definedName name="FullReport_Fcast" localSheetId="11">#REF!</definedName>
    <definedName name="FullReport_Fcast" localSheetId="10">#REF!</definedName>
    <definedName name="FullReport_Fcast" localSheetId="14">#REF!</definedName>
    <definedName name="FullReport_Fcast" localSheetId="16">#REF!</definedName>
    <definedName name="FullReport_Fcast" localSheetId="22">#REF!</definedName>
    <definedName name="FullReport_Fcast" localSheetId="30">#REF!</definedName>
    <definedName name="FullReport_Fcast" localSheetId="32">#REF!</definedName>
    <definedName name="FullReport_Fcast" localSheetId="33">#REF!</definedName>
    <definedName name="FullReport_Fcast" localSheetId="3">#REF!</definedName>
    <definedName name="FullReport_Fcast" localSheetId="29">#REF!</definedName>
    <definedName name="FullReport_Fcast" localSheetId="18">#REF!</definedName>
    <definedName name="FullReport_Fcast" localSheetId="19">#REF!</definedName>
    <definedName name="FullReport_Fcast" localSheetId="34">#REF!</definedName>
    <definedName name="FullReport_Fcast">#REF!</definedName>
    <definedName name="HD_Inflow_Fcast_Indi" localSheetId="26">#REF!</definedName>
    <definedName name="HD_Inflow_Fcast_Indi" localSheetId="5">#REF!</definedName>
    <definedName name="HD_Inflow_Fcast_Indi" localSheetId="8">#REF!</definedName>
    <definedName name="HD_Inflow_Fcast_Indi" localSheetId="6">#REF!</definedName>
    <definedName name="HD_Inflow_Fcast_Indi" localSheetId="11">#REF!</definedName>
    <definedName name="HD_Inflow_Fcast_Indi" localSheetId="10">#REF!</definedName>
    <definedName name="HD_Inflow_Fcast_Indi" localSheetId="14">#REF!</definedName>
    <definedName name="HD_Inflow_Fcast_Indi" localSheetId="16">#REF!</definedName>
    <definedName name="HD_Inflow_Fcast_Indi" localSheetId="22">#REF!</definedName>
    <definedName name="HD_Inflow_Fcast_Indi" localSheetId="30">#REF!</definedName>
    <definedName name="HD_Inflow_Fcast_Indi" localSheetId="32">#REF!</definedName>
    <definedName name="HD_Inflow_Fcast_Indi" localSheetId="33">#REF!</definedName>
    <definedName name="HD_Inflow_Fcast_Indi" localSheetId="3">#REF!</definedName>
    <definedName name="HD_Inflow_Fcast_Indi" localSheetId="29">#REF!</definedName>
    <definedName name="HD_Inflow_Fcast_Indi" localSheetId="18">#REF!</definedName>
    <definedName name="HD_Inflow_Fcast_Indi" localSheetId="19">#REF!</definedName>
    <definedName name="HD_Inflow_Fcast_Indi" localSheetId="34">#REF!</definedName>
    <definedName name="HD_Inflow_Fcast_Indi">#REF!</definedName>
    <definedName name="HD_Inflow_Fcast_Indi6" localSheetId="26">#REF!</definedName>
    <definedName name="HD_Inflow_Fcast_Indi6" localSheetId="5">#REF!</definedName>
    <definedName name="HD_Inflow_Fcast_Indi6" localSheetId="8">#REF!</definedName>
    <definedName name="HD_Inflow_Fcast_Indi6" localSheetId="6">#REF!</definedName>
    <definedName name="HD_Inflow_Fcast_Indi6" localSheetId="11">#REF!</definedName>
    <definedName name="HD_Inflow_Fcast_Indi6" localSheetId="10">#REF!</definedName>
    <definedName name="HD_Inflow_Fcast_Indi6" localSheetId="14">#REF!</definedName>
    <definedName name="HD_Inflow_Fcast_Indi6" localSheetId="16">#REF!</definedName>
    <definedName name="HD_Inflow_Fcast_Indi6" localSheetId="22">#REF!</definedName>
    <definedName name="HD_Inflow_Fcast_Indi6" localSheetId="30">#REF!</definedName>
    <definedName name="HD_Inflow_Fcast_Indi6" localSheetId="32">#REF!</definedName>
    <definedName name="HD_Inflow_Fcast_Indi6" localSheetId="33">#REF!</definedName>
    <definedName name="HD_Inflow_Fcast_Indi6" localSheetId="3">#REF!</definedName>
    <definedName name="HD_Inflow_Fcast_Indi6" localSheetId="29">#REF!</definedName>
    <definedName name="HD_Inflow_Fcast_Indi6" localSheetId="18">#REF!</definedName>
    <definedName name="HD_Inflow_Fcast_Indi6" localSheetId="19">#REF!</definedName>
    <definedName name="HD_Inflow_Fcast_Indi6" localSheetId="34">#REF!</definedName>
    <definedName name="HD_Inflow_Fcast_Indi6">#REF!</definedName>
    <definedName name="HD_Inflow_Fcast_NoIndi" localSheetId="26">#REF!</definedName>
    <definedName name="HD_Inflow_Fcast_NoIndi" localSheetId="5">#REF!</definedName>
    <definedName name="HD_Inflow_Fcast_NoIndi" localSheetId="8">#REF!</definedName>
    <definedName name="HD_Inflow_Fcast_NoIndi" localSheetId="6">#REF!</definedName>
    <definedName name="HD_Inflow_Fcast_NoIndi" localSheetId="11">#REF!</definedName>
    <definedName name="HD_Inflow_Fcast_NoIndi" localSheetId="10">#REF!</definedName>
    <definedName name="HD_Inflow_Fcast_NoIndi" localSheetId="14">#REF!</definedName>
    <definedName name="HD_Inflow_Fcast_NoIndi" localSheetId="16">#REF!</definedName>
    <definedName name="HD_Inflow_Fcast_NoIndi" localSheetId="22">#REF!</definedName>
    <definedName name="HD_Inflow_Fcast_NoIndi" localSheetId="30">#REF!</definedName>
    <definedName name="HD_Inflow_Fcast_NoIndi" localSheetId="32">#REF!</definedName>
    <definedName name="HD_Inflow_Fcast_NoIndi" localSheetId="33">#REF!</definedName>
    <definedName name="HD_Inflow_Fcast_NoIndi" localSheetId="3">#REF!</definedName>
    <definedName name="HD_Inflow_Fcast_NoIndi" localSheetId="29">#REF!</definedName>
    <definedName name="HD_Inflow_Fcast_NoIndi" localSheetId="18">#REF!</definedName>
    <definedName name="HD_Inflow_Fcast_NoIndi" localSheetId="19">#REF!</definedName>
    <definedName name="HD_Inflow_Fcast_NoIndi" localSheetId="34">#REF!</definedName>
    <definedName name="HD_Inflow_Fcast_NoIndi">#REF!</definedName>
    <definedName name="JulMonth" localSheetId="0">#REF!</definedName>
    <definedName name="JulMonth">[1]BookMark!$J$2</definedName>
    <definedName name="LegaidCQ" localSheetId="5">#REF!</definedName>
    <definedName name="LegaidCQ">#REF!</definedName>
    <definedName name="LegaidYTD" localSheetId="5">#REF!</definedName>
    <definedName name="LegaidYTD">#REF!</definedName>
    <definedName name="life_parole" localSheetId="5">#REF!</definedName>
    <definedName name="life_parole">#REF!</definedName>
    <definedName name="LPEStable" localSheetId="5">#REF!</definedName>
    <definedName name="LPEStable">#REF!</definedName>
    <definedName name="MonthJuneYr" localSheetId="0">#REF!</definedName>
    <definedName name="MonthJuneYr">[1]BookMark!$G$2</definedName>
    <definedName name="MonthYear" localSheetId="5">#REF!</definedName>
    <definedName name="MonthYear">#REF!</definedName>
    <definedName name="NewName" localSheetId="5">#REF!</definedName>
    <definedName name="NewName">#REF!</definedName>
    <definedName name="PoICQ" localSheetId="5">#REF!</definedName>
    <definedName name="PoICQ">#REF!</definedName>
    <definedName name="PoIYTD" localSheetId="5">#REF!</definedName>
    <definedName name="PoIYTD">#REF!</definedName>
    <definedName name="PrevEndMonthQrt" localSheetId="0">#REF!</definedName>
    <definedName name="PrevEndMonthQrt">[1]BookMark!$E$3</definedName>
    <definedName name="PrevMonthJuneYr" localSheetId="5">#REF!</definedName>
    <definedName name="PrevMonthJuneYr">#REF!</definedName>
    <definedName name="PrevStartMonthQrt" localSheetId="5">#REF!</definedName>
    <definedName name="PrevStartMonthQrt">#REF!</definedName>
    <definedName name="_xlnm.Print_Area" localSheetId="0">About!$A$1:$O$34</definedName>
    <definedName name="_xlnm.Print_Area" localSheetId="38">ChartsForDoc!$A$1:$AG$406</definedName>
    <definedName name="_xlnm.Print_Area" localSheetId="31">CommunityCharts!$A$1:$AF$175</definedName>
    <definedName name="_xlnm.Print_Area" localSheetId="24">'CommunityInfo '!$A$1:$U$68</definedName>
    <definedName name="_xlnm.Print_Area" localSheetId="27">CommunityMusters!$A$2:$Z$222</definedName>
    <definedName name="_xlnm.Print_Area" localSheetId="25">CommunityStarts!$A$2:$AF$306</definedName>
    <definedName name="_xlnm.Print_Area" localSheetId="26">CommunityTable!$A$1:$H$15</definedName>
    <definedName name="_xlnm.Print_Area" localSheetId="28">CommunityTimes!$A$1:$AE$263</definedName>
    <definedName name="_xlnm.Print_Area" localSheetId="5">'CourtVolumeCaseDispCat '!$A$1:$G$88</definedName>
    <definedName name="_xlnm.Print_Area" localSheetId="9">CourtVolumeCharts!$A$1:$R$44</definedName>
    <definedName name="_xlnm.Print_Area" localSheetId="8">CourtVolumeTable!$A$1:$G$17</definedName>
    <definedName name="_xlnm.Print_Area" localSheetId="6">CourtWorkload!$B$1:$W$308</definedName>
    <definedName name="_xlnm.Print_Area" localSheetId="11">CrownLawCases!$A$1:$AF$97</definedName>
    <definedName name="_xlnm.Print_Area" localSheetId="13">CrownLawCharts!$A$1:$AB$126</definedName>
    <definedName name="_xlnm.Print_Area" localSheetId="12">CrownLawTable!$A$1:$H$12</definedName>
    <definedName name="_xlnm.Print_Area" localSheetId="10">CrownLawTotal!$A$1:$S$97</definedName>
    <definedName name="_xlnm.Print_Area" localSheetId="14">LegalAid!$A$1:$N$189</definedName>
    <definedName name="_xlnm.Print_Area" localSheetId="15">LegalAidJurisdictions!$A$1:$N$60</definedName>
    <definedName name="_xlnm.Print_Area" localSheetId="16">'LegalAidTable '!$A$1:$I$16</definedName>
    <definedName name="_xlnm.Print_Area" localSheetId="21">Monetary!$A$2:$AL$222</definedName>
    <definedName name="_xlnm.Print_Area" localSheetId="23">MonetaryCharts!$A$1:$AG$75</definedName>
    <definedName name="_xlnm.Print_Area" localSheetId="22">MonetaryTable!$A$1:$H$12</definedName>
    <definedName name="_xlnm.Print_Area" localSheetId="2">PoliceProceedings!$A$1:$L$69</definedName>
    <definedName name="_xlnm.Print_Area" localSheetId="30">PostSentStartsMuster!$A$2:$AN$306</definedName>
    <definedName name="_xlnm.Print_Area" localSheetId="35">PrisonCharts!$A$1:$V$58</definedName>
    <definedName name="_xlnm.Print_Area" localSheetId="32">PrisonPop!$A$2:$AK$307</definedName>
    <definedName name="_xlnm.Print_Area" localSheetId="33">PrisonPopTable!$A$1:$I$11</definedName>
    <definedName name="_xlnm.Print_Area" localSheetId="4">ProceedingsChart!$A$1:$Q$36</definedName>
    <definedName name="_xlnm.Print_Area" localSheetId="3">ProceedingsTable!$A$1:$F$10</definedName>
    <definedName name="_xlnm.Print_Area" localSheetId="18">SentenceMix!$A$2:$AB$306</definedName>
    <definedName name="_xlnm.Print_Area" localSheetId="20">SentenceMixChart!$A$1:$S$41</definedName>
    <definedName name="_xlnm.Print_Area" localSheetId="19">'SentenceMixTable  '!$A$1:$I$17</definedName>
    <definedName name="_xlnm.Print_Area" localSheetId="36">Strikes!$A$1:$I$68</definedName>
    <definedName name="_xlnm.Print_Area" localSheetId="37">StrikesCharts!$A$1:$R$83</definedName>
    <definedName name="_xlnm.Print_Area" localSheetId="1">TableOfContents!$A$1:$C$59</definedName>
    <definedName name="_xlnm.Print_Area" localSheetId="34">TimeOnRemand!$A$2:$M$304</definedName>
    <definedName name="_xlnm.Print_Titles" localSheetId="38">ChartsForDoc!$2:$2</definedName>
    <definedName name="_xlnm.Print_Titles" localSheetId="31">CommunityCharts!$1:$1</definedName>
    <definedName name="_xlnm.Print_Titles" localSheetId="27">CommunityMusters!$2:$3</definedName>
    <definedName name="_xlnm.Print_Titles" localSheetId="25">CommunityStarts!$2:$3</definedName>
    <definedName name="_xlnm.Print_Titles" localSheetId="28">CommunityTimes!$1:$3</definedName>
    <definedName name="_xlnm.Print_Titles" localSheetId="5">'CourtVolumeCaseDispCat '!$4:$4</definedName>
    <definedName name="_xlnm.Print_Titles" localSheetId="6">CourtWorkload!$1:$6</definedName>
    <definedName name="_xlnm.Print_Titles" localSheetId="11">CrownLawCases!$1:$6</definedName>
    <definedName name="_xlnm.Print_Titles" localSheetId="13">CrownLawCharts!$1:$1</definedName>
    <definedName name="_xlnm.Print_Titles" localSheetId="10">CrownLawTotal!$1:$6</definedName>
    <definedName name="_xlnm.Print_Titles" localSheetId="14">LegalAid!$1:$6</definedName>
    <definedName name="_xlnm.Print_Titles" localSheetId="17">LegalAidCharts!$1:$1</definedName>
    <definedName name="_xlnm.Print_Titles" localSheetId="15">LegalAidJurisdictions!$1:$6</definedName>
    <definedName name="_xlnm.Print_Titles" localSheetId="16">'LegalAidTable '!$1:$1</definedName>
    <definedName name="_xlnm.Print_Titles" localSheetId="21">Monetary!$2:$3</definedName>
    <definedName name="_xlnm.Print_Titles" localSheetId="23">MonetaryCharts!$1:$1</definedName>
    <definedName name="_xlnm.Print_Titles" localSheetId="30">PostSentStartsMuster!$2:$4</definedName>
    <definedName name="_xlnm.Print_Titles" localSheetId="35">PrisonCharts!$1:$1</definedName>
    <definedName name="_xlnm.Print_Titles" localSheetId="32">PrisonPop!$2:$3</definedName>
    <definedName name="_xlnm.Print_Titles" localSheetId="18">SentenceMix!$2:$3</definedName>
    <definedName name="_xlnm.Print_Titles" localSheetId="36">Strikes!$1:$4</definedName>
    <definedName name="_xlnm.Print_Titles" localSheetId="37">StrikesCharts!$1:$1</definedName>
    <definedName name="_xlnm.Print_Titles" localSheetId="34">TimeOnRemand!$2:$3</definedName>
    <definedName name="prisonbyfiscalyearr">'[1]Prison_Sent_Remand (longterm)'!$O$4:$U$28</definedName>
    <definedName name="Prisonpop" localSheetId="5">#REF!</definedName>
    <definedName name="Prisonpop">#REF!</definedName>
    <definedName name="PSRCQ" localSheetId="5">#REF!</definedName>
    <definedName name="PSRCQ">#REF!</definedName>
    <definedName name="PSRYTD" localSheetId="5">#REF!</definedName>
    <definedName name="PSRYTD">#REF!</definedName>
    <definedName name="sent_actual_vs_forecast" localSheetId="26">#REF!</definedName>
    <definedName name="sent_actual_vs_forecast" localSheetId="5">#REF!</definedName>
    <definedName name="sent_actual_vs_forecast" localSheetId="8">#REF!</definedName>
    <definedName name="sent_actual_vs_forecast" localSheetId="6">#REF!</definedName>
    <definedName name="sent_actual_vs_forecast" localSheetId="11">#REF!</definedName>
    <definedName name="sent_actual_vs_forecast" localSheetId="10">#REF!</definedName>
    <definedName name="sent_actual_vs_forecast" localSheetId="14">#REF!</definedName>
    <definedName name="sent_actual_vs_forecast" localSheetId="16">#REF!</definedName>
    <definedName name="sent_actual_vs_forecast" localSheetId="22">#REF!</definedName>
    <definedName name="sent_actual_vs_forecast" localSheetId="30">#REF!</definedName>
    <definedName name="sent_actual_vs_forecast" localSheetId="32">#REF!</definedName>
    <definedName name="sent_actual_vs_forecast" localSheetId="33">#REF!</definedName>
    <definedName name="sent_actual_vs_forecast" localSheetId="3">#REF!</definedName>
    <definedName name="sent_actual_vs_forecast" localSheetId="29">#REF!</definedName>
    <definedName name="sent_actual_vs_forecast" localSheetId="18">#REF!</definedName>
    <definedName name="sent_actual_vs_forecast" localSheetId="19">#REF!</definedName>
    <definedName name="sent_actual_vs_forecast" localSheetId="34">#REF!</definedName>
    <definedName name="sent_actual_vs_forecast">#REF!</definedName>
    <definedName name="Sentlength" localSheetId="26">#REF!</definedName>
    <definedName name="Sentlength" localSheetId="5">#REF!</definedName>
    <definedName name="Sentlength" localSheetId="8">#REF!</definedName>
    <definedName name="Sentlength" localSheetId="6">#REF!</definedName>
    <definedName name="Sentlength" localSheetId="11">#REF!</definedName>
    <definedName name="Sentlength" localSheetId="10">#REF!</definedName>
    <definedName name="Sentlength" localSheetId="14">#REF!</definedName>
    <definedName name="Sentlength" localSheetId="16">#REF!</definedName>
    <definedName name="Sentlength" localSheetId="22">#REF!</definedName>
    <definedName name="Sentlength" localSheetId="30">#REF!</definedName>
    <definedName name="Sentlength" localSheetId="32">#REF!</definedName>
    <definedName name="Sentlength" localSheetId="33">#REF!</definedName>
    <definedName name="Sentlength" localSheetId="3">#REF!</definedName>
    <definedName name="Sentlength" localSheetId="29">#REF!</definedName>
    <definedName name="Sentlength" localSheetId="18">#REF!</definedName>
    <definedName name="Sentlength" localSheetId="19">#REF!</definedName>
    <definedName name="Sentlength" localSheetId="34">#REF!</definedName>
    <definedName name="Sentlength">#REF!</definedName>
    <definedName name="ShortReport_Fcast" localSheetId="26">#REF!</definedName>
    <definedName name="ShortReport_Fcast" localSheetId="5">#REF!</definedName>
    <definedName name="ShortReport_Fcast" localSheetId="8">#REF!</definedName>
    <definedName name="ShortReport_Fcast" localSheetId="6">#REF!</definedName>
    <definedName name="ShortReport_Fcast" localSheetId="11">#REF!</definedName>
    <definedName name="ShortReport_Fcast" localSheetId="10">#REF!</definedName>
    <definedName name="ShortReport_Fcast" localSheetId="14">#REF!</definedName>
    <definedName name="ShortReport_Fcast" localSheetId="16">#REF!</definedName>
    <definedName name="ShortReport_Fcast" localSheetId="22">#REF!</definedName>
    <definedName name="ShortReport_Fcast" localSheetId="30">#REF!</definedName>
    <definedName name="ShortReport_Fcast" localSheetId="32">#REF!</definedName>
    <definedName name="ShortReport_Fcast" localSheetId="33">#REF!</definedName>
    <definedName name="ShortReport_Fcast" localSheetId="3">#REF!</definedName>
    <definedName name="ShortReport_Fcast" localSheetId="29">#REF!</definedName>
    <definedName name="ShortReport_Fcast" localSheetId="18">#REF!</definedName>
    <definedName name="ShortReport_Fcast" localSheetId="19">#REF!</definedName>
    <definedName name="ShortReport_Fcast" localSheetId="34">#REF!</definedName>
    <definedName name="ShortReport_Fcast">#REF!</definedName>
    <definedName name="ShortReport_Fcast1" localSheetId="26">#REF!</definedName>
    <definedName name="ShortReport_Fcast1" localSheetId="5">#REF!</definedName>
    <definedName name="ShortReport_Fcast1" localSheetId="8">#REF!</definedName>
    <definedName name="ShortReport_Fcast1" localSheetId="6">#REF!</definedName>
    <definedName name="ShortReport_Fcast1" localSheetId="11">#REF!</definedName>
    <definedName name="ShortReport_Fcast1" localSheetId="10">#REF!</definedName>
    <definedName name="ShortReport_Fcast1" localSheetId="14">#REF!</definedName>
    <definedName name="ShortReport_Fcast1" localSheetId="16">#REF!</definedName>
    <definedName name="ShortReport_Fcast1" localSheetId="22">#REF!</definedName>
    <definedName name="ShortReport_Fcast1" localSheetId="30">#REF!</definedName>
    <definedName name="ShortReport_Fcast1" localSheetId="32">#REF!</definedName>
    <definedName name="ShortReport_Fcast1" localSheetId="33">#REF!</definedName>
    <definedName name="ShortReport_Fcast1" localSheetId="3">#REF!</definedName>
    <definedName name="ShortReport_Fcast1" localSheetId="29">#REF!</definedName>
    <definedName name="ShortReport_Fcast1" localSheetId="18">#REF!</definedName>
    <definedName name="ShortReport_Fcast1" localSheetId="19">#REF!</definedName>
    <definedName name="ShortReport_Fcast1" localSheetId="34">#REF!</definedName>
    <definedName name="ShortReport_Fcast1">#REF!</definedName>
    <definedName name="StartMonthQrt" localSheetId="0">#REF!</definedName>
    <definedName name="StartMonthQrt">[1]BookMark!$F$2</definedName>
  </definedNames>
  <calcPr calcId="125725"/>
</workbook>
</file>

<file path=xl/calcChain.xml><?xml version="1.0" encoding="utf-8"?>
<calcChain xmlns="http://schemas.openxmlformats.org/spreadsheetml/2006/main">
  <c r="D8" i="93"/>
  <c r="D7"/>
  <c r="D6"/>
  <c r="F7"/>
  <c r="G6"/>
  <c r="D11" i="64"/>
  <c r="D66" i="55"/>
  <c r="C66"/>
  <c r="F39" i="15"/>
  <c r="J18"/>
  <c r="L70" i="60"/>
  <c r="B7" i="93"/>
  <c r="B6"/>
  <c r="F6"/>
  <c r="C6"/>
  <c r="B8"/>
  <c r="X5" i="7"/>
  <c r="X6"/>
  <c r="X7"/>
  <c r="X8"/>
  <c r="X9"/>
  <c r="X10"/>
  <c r="X11"/>
  <c r="X12"/>
  <c r="X13"/>
  <c r="X14"/>
  <c r="X15"/>
  <c r="X16"/>
  <c r="X17"/>
  <c r="X18"/>
  <c r="X19"/>
  <c r="X20"/>
  <c r="X21"/>
  <c r="X22"/>
  <c r="X23"/>
  <c r="X24"/>
  <c r="X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4"/>
  <c r="U5"/>
  <c r="U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4"/>
  <c r="R5"/>
  <c r="R6"/>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4"/>
  <c r="Q4"/>
  <c r="Z5"/>
  <c r="Z6"/>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4"/>
  <c r="Y5"/>
  <c r="Y6"/>
  <c r="Y7"/>
  <c r="Y8"/>
  <c r="Y9"/>
  <c r="Y10"/>
  <c r="Y11"/>
  <c r="Y12"/>
  <c r="Y13"/>
  <c r="Y14"/>
  <c r="Y15"/>
  <c r="Y16"/>
  <c r="Y17"/>
  <c r="Y18"/>
  <c r="Y19"/>
  <c r="Y20"/>
  <c r="Y21"/>
  <c r="Y22"/>
  <c r="Y23"/>
  <c r="Y24"/>
  <c r="Y25"/>
  <c r="Y26"/>
  <c r="Y27"/>
  <c r="Y28"/>
  <c r="Y29"/>
  <c r="Y30"/>
  <c r="Y31"/>
  <c r="Y32"/>
  <c r="Y33"/>
  <c r="Y34"/>
  <c r="Y35"/>
  <c r="Y36"/>
  <c r="Y37"/>
  <c r="Y38"/>
  <c r="Y39"/>
  <c r="Y40"/>
  <c r="Y41"/>
  <c r="Y42"/>
  <c r="Y43"/>
  <c r="Y44"/>
  <c r="Y45"/>
  <c r="Y46"/>
  <c r="Y47"/>
  <c r="Y48"/>
  <c r="Y49"/>
  <c r="Y50"/>
  <c r="Y51"/>
  <c r="Y52"/>
  <c r="Y53"/>
  <c r="Y54"/>
  <c r="Y55"/>
  <c r="Y56"/>
  <c r="Y57"/>
  <c r="Y58"/>
  <c r="Y59"/>
  <c r="Y60"/>
  <c r="Y61"/>
  <c r="Y62"/>
  <c r="Y63"/>
  <c r="Y64"/>
  <c r="Y65"/>
  <c r="Y66"/>
  <c r="Y67"/>
  <c r="Y68"/>
  <c r="Y69"/>
  <c r="Y70"/>
  <c r="Y71"/>
  <c r="Y72"/>
  <c r="Y73"/>
  <c r="Y74"/>
  <c r="Y75"/>
  <c r="Y76"/>
  <c r="Y77"/>
  <c r="Y78"/>
  <c r="Y79"/>
  <c r="Y80"/>
  <c r="Y81"/>
  <c r="Y82"/>
  <c r="Y83"/>
  <c r="Y84"/>
  <c r="Y85"/>
  <c r="Y86"/>
  <c r="Y87"/>
  <c r="Y88"/>
  <c r="Y89"/>
  <c r="Y90"/>
  <c r="Y91"/>
  <c r="Y92"/>
  <c r="Y93"/>
  <c r="Y94"/>
  <c r="Y95"/>
  <c r="Y96"/>
  <c r="Y97"/>
  <c r="Y98"/>
  <c r="Y99"/>
  <c r="Y100"/>
  <c r="Y101"/>
  <c r="Y102"/>
  <c r="Y103"/>
  <c r="Y104"/>
  <c r="Y4"/>
  <c r="W5"/>
  <c r="W6"/>
  <c r="W7"/>
  <c r="W8"/>
  <c r="W9"/>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W55"/>
  <c r="W56"/>
  <c r="W57"/>
  <c r="W58"/>
  <c r="W59"/>
  <c r="W60"/>
  <c r="W61"/>
  <c r="W62"/>
  <c r="W63"/>
  <c r="W64"/>
  <c r="W65"/>
  <c r="W66"/>
  <c r="W67"/>
  <c r="W68"/>
  <c r="W69"/>
  <c r="W70"/>
  <c r="W71"/>
  <c r="W72"/>
  <c r="W73"/>
  <c r="W74"/>
  <c r="W75"/>
  <c r="W76"/>
  <c r="W77"/>
  <c r="W78"/>
  <c r="W79"/>
  <c r="W80"/>
  <c r="W81"/>
  <c r="W82"/>
  <c r="W83"/>
  <c r="W84"/>
  <c r="W85"/>
  <c r="W86"/>
  <c r="W87"/>
  <c r="W88"/>
  <c r="W89"/>
  <c r="W90"/>
  <c r="W91"/>
  <c r="W92"/>
  <c r="W93"/>
  <c r="W94"/>
  <c r="W95"/>
  <c r="W96"/>
  <c r="W97"/>
  <c r="W98"/>
  <c r="W99"/>
  <c r="W100"/>
  <c r="W101"/>
  <c r="W102"/>
  <c r="W103"/>
  <c r="W104"/>
  <c r="W4"/>
  <c r="V5"/>
  <c r="V6"/>
  <c r="V7"/>
  <c r="V8"/>
  <c r="V9"/>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95"/>
  <c r="V96"/>
  <c r="V97"/>
  <c r="V98"/>
  <c r="V99"/>
  <c r="V100"/>
  <c r="V101"/>
  <c r="V102"/>
  <c r="V103"/>
  <c r="V104"/>
  <c r="V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4"/>
  <c r="S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4"/>
  <c r="Q5"/>
  <c r="Q6"/>
  <c r="Q7"/>
  <c r="Q8"/>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G38" i="55" l="1"/>
  <c r="G39"/>
  <c r="G40"/>
  <c r="G41"/>
  <c r="G42"/>
  <c r="G43"/>
  <c r="G44"/>
  <c r="G45"/>
  <c r="G46"/>
  <c r="G47"/>
  <c r="G48"/>
  <c r="G49"/>
  <c r="G50"/>
  <c r="G51"/>
  <c r="G52"/>
  <c r="G53"/>
  <c r="G54"/>
  <c r="G55"/>
  <c r="G56"/>
  <c r="G57"/>
  <c r="G58"/>
  <c r="G59"/>
  <c r="G60"/>
  <c r="G61"/>
  <c r="G62"/>
  <c r="G63"/>
  <c r="G37"/>
  <c r="B7" i="108"/>
  <c r="C7" s="1"/>
  <c r="D7" s="1"/>
  <c r="B8"/>
  <c r="C8"/>
  <c r="D8" s="1"/>
  <c r="B9"/>
  <c r="C9"/>
  <c r="D9"/>
  <c r="B10"/>
  <c r="C10" s="1"/>
  <c r="D10" s="1"/>
  <c r="B11"/>
  <c r="C11" s="1"/>
  <c r="D11" s="1"/>
  <c r="B12"/>
  <c r="C12"/>
  <c r="D12" s="1"/>
  <c r="B13"/>
  <c r="C13"/>
  <c r="D13"/>
  <c r="B14"/>
  <c r="C14" s="1"/>
  <c r="D14" s="1"/>
  <c r="B15"/>
  <c r="C15" s="1"/>
  <c r="D15" s="1"/>
  <c r="B16"/>
  <c r="C16"/>
  <c r="D16" s="1"/>
  <c r="B17"/>
  <c r="C17"/>
  <c r="D17"/>
  <c r="B18"/>
  <c r="C18" s="1"/>
  <c r="D18" s="1"/>
  <c r="B19"/>
  <c r="C19" s="1"/>
  <c r="D19" s="1"/>
  <c r="B20"/>
  <c r="C20"/>
  <c r="D20" s="1"/>
  <c r="B21"/>
  <c r="C21"/>
  <c r="D21"/>
  <c r="B22"/>
  <c r="C22" s="1"/>
  <c r="D22" s="1"/>
  <c r="B23"/>
  <c r="C23" s="1"/>
  <c r="D23" s="1"/>
  <c r="B24"/>
  <c r="C24"/>
  <c r="D24" s="1"/>
  <c r="B25"/>
  <c r="C25"/>
  <c r="D25"/>
  <c r="B26"/>
  <c r="C26" s="1"/>
  <c r="D26" s="1"/>
  <c r="B27"/>
  <c r="C27" s="1"/>
  <c r="D27" s="1"/>
  <c r="B28"/>
  <c r="C28"/>
  <c r="D28" s="1"/>
  <c r="B29"/>
  <c r="C29"/>
  <c r="D29"/>
  <c r="B30"/>
  <c r="C30" s="1"/>
  <c r="D30" s="1"/>
  <c r="B31"/>
  <c r="C31" s="1"/>
  <c r="D31" s="1"/>
  <c r="B32"/>
  <c r="C32"/>
  <c r="D32" s="1"/>
  <c r="B33"/>
  <c r="C33"/>
  <c r="D33"/>
  <c r="B34"/>
  <c r="C34" s="1"/>
  <c r="D34" s="1"/>
  <c r="B35"/>
  <c r="C35" s="1"/>
  <c r="D35" s="1"/>
  <c r="B36"/>
  <c r="C36"/>
  <c r="D36" s="1"/>
  <c r="B37"/>
  <c r="C37"/>
  <c r="D37"/>
  <c r="B38"/>
  <c r="C38" s="1"/>
  <c r="D38" s="1"/>
  <c r="B39"/>
  <c r="C39" s="1"/>
  <c r="D39" s="1"/>
  <c r="B40"/>
  <c r="C40"/>
  <c r="D40" s="1"/>
  <c r="B41"/>
  <c r="C41"/>
  <c r="D41"/>
  <c r="B42"/>
  <c r="C42" s="1"/>
  <c r="D42" s="1"/>
  <c r="B43"/>
  <c r="C43" s="1"/>
  <c r="D43" s="1"/>
  <c r="B44"/>
  <c r="C44"/>
  <c r="D44" s="1"/>
  <c r="B45"/>
  <c r="C45"/>
  <c r="D45"/>
  <c r="B46"/>
  <c r="C46" s="1"/>
  <c r="D46" s="1"/>
  <c r="B47"/>
  <c r="C47" s="1"/>
  <c r="D47" s="1"/>
  <c r="B48"/>
  <c r="C48"/>
  <c r="D48" s="1"/>
  <c r="B49"/>
  <c r="C49"/>
  <c r="D49"/>
  <c r="B50"/>
  <c r="C50" s="1"/>
  <c r="D50" s="1"/>
  <c r="B51"/>
  <c r="C51" s="1"/>
  <c r="D51" s="1"/>
  <c r="B52"/>
  <c r="C52"/>
  <c r="D52" s="1"/>
  <c r="B53"/>
  <c r="C53"/>
  <c r="D53"/>
  <c r="B54"/>
  <c r="C54" s="1"/>
  <c r="D54" s="1"/>
  <c r="B55"/>
  <c r="C55" s="1"/>
  <c r="D55" s="1"/>
  <c r="B56"/>
  <c r="C56"/>
  <c r="D56" s="1"/>
  <c r="B57"/>
  <c r="C57"/>
  <c r="D57"/>
  <c r="B58"/>
  <c r="C58" s="1"/>
  <c r="D58" s="1"/>
  <c r="B59"/>
  <c r="C59" s="1"/>
  <c r="D59" s="1"/>
  <c r="B60"/>
  <c r="C60"/>
  <c r="D60" s="1"/>
  <c r="B61"/>
  <c r="C61"/>
  <c r="D61"/>
  <c r="B62"/>
  <c r="C62" s="1"/>
  <c r="D62" s="1"/>
  <c r="B63"/>
  <c r="C63" s="1"/>
  <c r="D63" s="1"/>
  <c r="B64"/>
  <c r="C64"/>
  <c r="D64" s="1"/>
  <c r="B65"/>
  <c r="C65"/>
  <c r="D65"/>
  <c r="B66"/>
  <c r="C66" s="1"/>
  <c r="D66" s="1"/>
  <c r="B67"/>
  <c r="C67" s="1"/>
  <c r="D67" s="1"/>
  <c r="B68"/>
  <c r="C68"/>
  <c r="D68" s="1"/>
  <c r="B69"/>
  <c r="C69"/>
  <c r="D69"/>
  <c r="B70"/>
  <c r="C70" s="1"/>
  <c r="D70" s="1"/>
  <c r="B71"/>
  <c r="C71" s="1"/>
  <c r="D71" s="1"/>
  <c r="B72"/>
  <c r="C72"/>
  <c r="D72" s="1"/>
  <c r="B73"/>
  <c r="C73"/>
  <c r="D73"/>
  <c r="B74"/>
  <c r="C74" s="1"/>
  <c r="D74" s="1"/>
  <c r="B75"/>
  <c r="C75" s="1"/>
  <c r="D75" s="1"/>
  <c r="B76"/>
  <c r="C76"/>
  <c r="D76" s="1"/>
  <c r="B77"/>
  <c r="C77"/>
  <c r="D77"/>
  <c r="B78"/>
  <c r="C78" s="1"/>
  <c r="D78" s="1"/>
  <c r="B79"/>
  <c r="C79" s="1"/>
  <c r="D79" s="1"/>
  <c r="B80"/>
  <c r="C80"/>
  <c r="D80" s="1"/>
  <c r="B81"/>
  <c r="C81"/>
  <c r="D81"/>
  <c r="B82"/>
  <c r="C82" s="1"/>
  <c r="D82" s="1"/>
  <c r="B83"/>
  <c r="C83" s="1"/>
  <c r="D83" s="1"/>
  <c r="B84"/>
  <c r="C84"/>
  <c r="D84" s="1"/>
  <c r="B85"/>
  <c r="C85"/>
  <c r="D85"/>
  <c r="B86"/>
  <c r="C86" s="1"/>
  <c r="D86" s="1"/>
  <c r="B87"/>
  <c r="C87" s="1"/>
  <c r="D87" s="1"/>
  <c r="B88"/>
  <c r="C88"/>
  <c r="D88" s="1"/>
  <c r="B89"/>
  <c r="C89"/>
  <c r="D89"/>
  <c r="B90"/>
  <c r="C90" s="1"/>
  <c r="D90" s="1"/>
  <c r="B91"/>
  <c r="C91" s="1"/>
  <c r="D91" s="1"/>
  <c r="B92"/>
  <c r="C92"/>
  <c r="D92" s="1"/>
  <c r="B93"/>
  <c r="C93"/>
  <c r="D93"/>
  <c r="B94"/>
  <c r="C94" s="1"/>
  <c r="D94" s="1"/>
  <c r="B95"/>
  <c r="C95" s="1"/>
  <c r="D95" s="1"/>
  <c r="B96"/>
  <c r="C96"/>
  <c r="D96" s="1"/>
  <c r="B97"/>
  <c r="C97"/>
  <c r="D97"/>
  <c r="B98"/>
  <c r="C98" s="1"/>
  <c r="D98" s="1"/>
  <c r="B99"/>
  <c r="C99" s="1"/>
  <c r="D99" s="1"/>
  <c r="B100"/>
  <c r="C100"/>
  <c r="D100" s="1"/>
  <c r="B101"/>
  <c r="C101"/>
  <c r="D101"/>
  <c r="B102"/>
  <c r="C102" s="1"/>
  <c r="D102" s="1"/>
  <c r="B103"/>
  <c r="C103" s="1"/>
  <c r="D103" s="1"/>
  <c r="B104"/>
  <c r="C104"/>
  <c r="D104" s="1"/>
  <c r="B105"/>
  <c r="C105"/>
  <c r="D105"/>
  <c r="B106"/>
  <c r="C106" s="1"/>
  <c r="D106" s="1"/>
  <c r="B107"/>
  <c r="C107" s="1"/>
  <c r="D107" s="1"/>
  <c r="B108"/>
  <c r="C108"/>
  <c r="D108" s="1"/>
  <c r="B109"/>
  <c r="C109"/>
  <c r="D109"/>
  <c r="B110"/>
  <c r="C110" s="1"/>
  <c r="D110" s="1"/>
  <c r="B111"/>
  <c r="C111" s="1"/>
  <c r="D111" s="1"/>
  <c r="B112"/>
  <c r="C112"/>
  <c r="D112" s="1"/>
  <c r="B113"/>
  <c r="C113"/>
  <c r="D113"/>
  <c r="B114"/>
  <c r="C114" s="1"/>
  <c r="D114" s="1"/>
  <c r="B115"/>
  <c r="C115" s="1"/>
  <c r="D115" s="1"/>
  <c r="B116"/>
  <c r="C116"/>
  <c r="D116" s="1"/>
  <c r="B117"/>
  <c r="C117"/>
  <c r="D117"/>
  <c r="B118"/>
  <c r="C118" s="1"/>
  <c r="D118" s="1"/>
  <c r="B119"/>
  <c r="C119" s="1"/>
  <c r="D119" s="1"/>
  <c r="B120"/>
  <c r="C120"/>
  <c r="D120" s="1"/>
  <c r="B121"/>
  <c r="C121"/>
  <c r="D121"/>
  <c r="B122"/>
  <c r="C122" s="1"/>
  <c r="D122" s="1"/>
  <c r="B123"/>
  <c r="C123" s="1"/>
  <c r="D123" s="1"/>
  <c r="B124"/>
  <c r="C124"/>
  <c r="D124" s="1"/>
  <c r="B125"/>
  <c r="C125"/>
  <c r="D125"/>
  <c r="B126"/>
  <c r="C126" s="1"/>
  <c r="D126" s="1"/>
  <c r="B127"/>
  <c r="C127" s="1"/>
  <c r="D127" s="1"/>
  <c r="B128"/>
  <c r="C128"/>
  <c r="D128" s="1"/>
  <c r="B129"/>
  <c r="C129"/>
  <c r="D129"/>
  <c r="B130"/>
  <c r="C130" s="1"/>
  <c r="D130" s="1"/>
  <c r="B131"/>
  <c r="C131" s="1"/>
  <c r="D131" s="1"/>
  <c r="B132"/>
  <c r="C132"/>
  <c r="D132" s="1"/>
  <c r="B133"/>
  <c r="C133"/>
  <c r="D133"/>
  <c r="B134"/>
  <c r="C134" s="1"/>
  <c r="D134" s="1"/>
  <c r="B135"/>
  <c r="C135" s="1"/>
  <c r="D135" s="1"/>
  <c r="B136"/>
  <c r="C136"/>
  <c r="D136" s="1"/>
  <c r="B137"/>
  <c r="C137"/>
  <c r="D137"/>
  <c r="B138"/>
  <c r="C138" s="1"/>
  <c r="D138" s="1"/>
  <c r="B139"/>
  <c r="C139" s="1"/>
  <c r="D139" s="1"/>
  <c r="B140"/>
  <c r="C140"/>
  <c r="D140" s="1"/>
  <c r="B141"/>
  <c r="C141"/>
  <c r="D141"/>
  <c r="B142"/>
  <c r="C142" s="1"/>
  <c r="D142" s="1"/>
  <c r="B143"/>
  <c r="C143" s="1"/>
  <c r="D143" s="1"/>
  <c r="B144"/>
  <c r="C144"/>
  <c r="D144" s="1"/>
  <c r="B145"/>
  <c r="C145"/>
  <c r="D145"/>
  <c r="B146"/>
  <c r="C146" s="1"/>
  <c r="D146" s="1"/>
  <c r="B147"/>
  <c r="C147" s="1"/>
  <c r="D147" s="1"/>
  <c r="B148"/>
  <c r="C148"/>
  <c r="D148" s="1"/>
  <c r="B149"/>
  <c r="C149"/>
  <c r="D149"/>
  <c r="B150"/>
  <c r="C150" s="1"/>
  <c r="D150" s="1"/>
  <c r="B151"/>
  <c r="C151" s="1"/>
  <c r="D151" s="1"/>
  <c r="V6" i="38"/>
  <c r="C9" i="71"/>
  <c r="F37" i="101"/>
  <c r="C69" i="55"/>
  <c r="B9" i="71"/>
  <c r="G7"/>
  <c r="B7"/>
  <c r="B8"/>
  <c r="C7"/>
  <c r="C8"/>
  <c r="C10"/>
  <c r="S10" i="108"/>
  <c r="S14"/>
  <c r="S18"/>
  <c r="S22"/>
  <c r="S26"/>
  <c r="S30"/>
  <c r="S34"/>
  <c r="S38"/>
  <c r="S42"/>
  <c r="S46"/>
  <c r="S50"/>
  <c r="S54"/>
  <c r="R7"/>
  <c r="Q7"/>
  <c r="O10"/>
  <c r="O14"/>
  <c r="O18"/>
  <c r="O22"/>
  <c r="O26"/>
  <c r="O30"/>
  <c r="O34"/>
  <c r="O38"/>
  <c r="O42"/>
  <c r="O46"/>
  <c r="O50"/>
  <c r="O54"/>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W25" s="1"/>
  <c r="N48"/>
  <c r="N49"/>
  <c r="N50"/>
  <c r="N51"/>
  <c r="N52"/>
  <c r="N53"/>
  <c r="N54"/>
  <c r="N55"/>
  <c r="W24" s="1"/>
  <c r="H7" i="71" s="1"/>
  <c r="N7" i="108"/>
  <c r="J8"/>
  <c r="J9"/>
  <c r="J10"/>
  <c r="S8" s="1"/>
  <c r="J11"/>
  <c r="J12"/>
  <c r="J13"/>
  <c r="S9" s="1"/>
  <c r="J14"/>
  <c r="J15"/>
  <c r="J16"/>
  <c r="J17"/>
  <c r="J18"/>
  <c r="J19"/>
  <c r="S11" s="1"/>
  <c r="J20"/>
  <c r="J21"/>
  <c r="J22"/>
  <c r="S12" s="1"/>
  <c r="J23"/>
  <c r="J24"/>
  <c r="J25"/>
  <c r="S13" s="1"/>
  <c r="J26"/>
  <c r="J27"/>
  <c r="J28"/>
  <c r="J29"/>
  <c r="J30"/>
  <c r="J31"/>
  <c r="S15" s="1"/>
  <c r="J32"/>
  <c r="J33"/>
  <c r="J34"/>
  <c r="S16" s="1"/>
  <c r="J35"/>
  <c r="J36"/>
  <c r="J37"/>
  <c r="S17" s="1"/>
  <c r="J38"/>
  <c r="J39"/>
  <c r="J40"/>
  <c r="J41"/>
  <c r="J42"/>
  <c r="J43"/>
  <c r="S19" s="1"/>
  <c r="J44"/>
  <c r="J45"/>
  <c r="J46"/>
  <c r="S20" s="1"/>
  <c r="J47"/>
  <c r="J48"/>
  <c r="J49"/>
  <c r="S21" s="1"/>
  <c r="J50"/>
  <c r="J51"/>
  <c r="J52"/>
  <c r="J53"/>
  <c r="J54"/>
  <c r="J55"/>
  <c r="S23" s="1"/>
  <c r="J56"/>
  <c r="J57"/>
  <c r="J58"/>
  <c r="S24" s="1"/>
  <c r="J59"/>
  <c r="J60"/>
  <c r="J61"/>
  <c r="S25" s="1"/>
  <c r="J62"/>
  <c r="J63"/>
  <c r="J64"/>
  <c r="J65"/>
  <c r="J66"/>
  <c r="J67"/>
  <c r="S27" s="1"/>
  <c r="J68"/>
  <c r="J69"/>
  <c r="J70"/>
  <c r="S28" s="1"/>
  <c r="J71"/>
  <c r="J72"/>
  <c r="J73"/>
  <c r="S29" s="1"/>
  <c r="J74"/>
  <c r="J75"/>
  <c r="J76"/>
  <c r="J77"/>
  <c r="J78"/>
  <c r="J79"/>
  <c r="S31" s="1"/>
  <c r="J80"/>
  <c r="J81"/>
  <c r="J82"/>
  <c r="S32" s="1"/>
  <c r="J83"/>
  <c r="J84"/>
  <c r="J85"/>
  <c r="S33" s="1"/>
  <c r="J86"/>
  <c r="J87"/>
  <c r="J88"/>
  <c r="J89"/>
  <c r="J90"/>
  <c r="J91"/>
  <c r="S35" s="1"/>
  <c r="J92"/>
  <c r="J93"/>
  <c r="J94"/>
  <c r="S36" s="1"/>
  <c r="J95"/>
  <c r="J96"/>
  <c r="J97"/>
  <c r="S37" s="1"/>
  <c r="J98"/>
  <c r="J99"/>
  <c r="J100"/>
  <c r="J101"/>
  <c r="J102"/>
  <c r="J103"/>
  <c r="S39" s="1"/>
  <c r="J104"/>
  <c r="J105"/>
  <c r="J106"/>
  <c r="S40" s="1"/>
  <c r="J107"/>
  <c r="J108"/>
  <c r="J109"/>
  <c r="S41" s="1"/>
  <c r="J110"/>
  <c r="J111"/>
  <c r="J112"/>
  <c r="J113"/>
  <c r="J114"/>
  <c r="J115"/>
  <c r="S43" s="1"/>
  <c r="J116"/>
  <c r="J117"/>
  <c r="J118"/>
  <c r="S44" s="1"/>
  <c r="J119"/>
  <c r="J120"/>
  <c r="J121"/>
  <c r="S45" s="1"/>
  <c r="J122"/>
  <c r="J123"/>
  <c r="J124"/>
  <c r="J125"/>
  <c r="J126"/>
  <c r="J127"/>
  <c r="S47" s="1"/>
  <c r="AB25" s="1"/>
  <c r="J128"/>
  <c r="J129"/>
  <c r="J130"/>
  <c r="S48" s="1"/>
  <c r="J131"/>
  <c r="J132"/>
  <c r="J133"/>
  <c r="S49" s="1"/>
  <c r="J134"/>
  <c r="J135"/>
  <c r="J136"/>
  <c r="J137"/>
  <c r="J138"/>
  <c r="J139"/>
  <c r="S51" s="1"/>
  <c r="J140"/>
  <c r="J141"/>
  <c r="J142"/>
  <c r="S52" s="1"/>
  <c r="J143"/>
  <c r="J144"/>
  <c r="J145"/>
  <c r="S53" s="1"/>
  <c r="J146"/>
  <c r="J147"/>
  <c r="J148"/>
  <c r="J149"/>
  <c r="J150"/>
  <c r="J151"/>
  <c r="S55" s="1"/>
  <c r="G10" i="71" s="1"/>
  <c r="J7" i="108"/>
  <c r="P7" s="1"/>
  <c r="P8"/>
  <c r="Q8"/>
  <c r="P9"/>
  <c r="Q9"/>
  <c r="R9"/>
  <c r="P10"/>
  <c r="Q10"/>
  <c r="R10"/>
  <c r="P11"/>
  <c r="Q11"/>
  <c r="P12"/>
  <c r="Q12"/>
  <c r="P13"/>
  <c r="Q13"/>
  <c r="R13"/>
  <c r="P14"/>
  <c r="Q14"/>
  <c r="R14"/>
  <c r="P15"/>
  <c r="Q15"/>
  <c r="P16"/>
  <c r="Q16"/>
  <c r="P17"/>
  <c r="Q17"/>
  <c r="R17"/>
  <c r="P18"/>
  <c r="Q18"/>
  <c r="R18"/>
  <c r="P19"/>
  <c r="Q19"/>
  <c r="P20"/>
  <c r="Q20"/>
  <c r="P21"/>
  <c r="Q21"/>
  <c r="R21"/>
  <c r="P22"/>
  <c r="Q22"/>
  <c r="R22"/>
  <c r="P23"/>
  <c r="Q23"/>
  <c r="P24"/>
  <c r="Q24"/>
  <c r="P25"/>
  <c r="Q25"/>
  <c r="R25"/>
  <c r="P26"/>
  <c r="Q26"/>
  <c r="R26"/>
  <c r="P27"/>
  <c r="Q27"/>
  <c r="P28"/>
  <c r="Q28"/>
  <c r="P29"/>
  <c r="Q29"/>
  <c r="R29"/>
  <c r="P30"/>
  <c r="Q30"/>
  <c r="R30"/>
  <c r="P31"/>
  <c r="Q31"/>
  <c r="P32"/>
  <c r="Q32"/>
  <c r="P33"/>
  <c r="Q33"/>
  <c r="R33"/>
  <c r="P34"/>
  <c r="Q34"/>
  <c r="R34"/>
  <c r="P35"/>
  <c r="Q35"/>
  <c r="P36"/>
  <c r="Q36"/>
  <c r="P37"/>
  <c r="Q37"/>
  <c r="R37"/>
  <c r="P38"/>
  <c r="Q38"/>
  <c r="R38"/>
  <c r="P39"/>
  <c r="Q39"/>
  <c r="P40"/>
  <c r="Q40"/>
  <c r="P41"/>
  <c r="Q41"/>
  <c r="R41"/>
  <c r="P42"/>
  <c r="Q42"/>
  <c r="R42"/>
  <c r="P43"/>
  <c r="Q43"/>
  <c r="P44"/>
  <c r="Q44"/>
  <c r="P45"/>
  <c r="Q45"/>
  <c r="R45"/>
  <c r="P46"/>
  <c r="Q46"/>
  <c r="R46"/>
  <c r="P47"/>
  <c r="Y25" s="1"/>
  <c r="Q47"/>
  <c r="Z25" s="1"/>
  <c r="P48"/>
  <c r="Q48"/>
  <c r="P49"/>
  <c r="Q49"/>
  <c r="R49"/>
  <c r="P50"/>
  <c r="Q50"/>
  <c r="R50"/>
  <c r="P51"/>
  <c r="Q51"/>
  <c r="P52"/>
  <c r="Q52"/>
  <c r="P53"/>
  <c r="Q53"/>
  <c r="R53"/>
  <c r="P54"/>
  <c r="Q54"/>
  <c r="R54"/>
  <c r="P55"/>
  <c r="Y24" s="1"/>
  <c r="Q55"/>
  <c r="Z26" s="1"/>
  <c r="N5" i="54"/>
  <c r="I148" i="108"/>
  <c r="I149"/>
  <c r="I150"/>
  <c r="I151"/>
  <c r="O55" s="1"/>
  <c r="I8"/>
  <c r="I9"/>
  <c r="I10"/>
  <c r="O8" s="1"/>
  <c r="I11"/>
  <c r="I12"/>
  <c r="I13"/>
  <c r="O9" s="1"/>
  <c r="I14"/>
  <c r="I15"/>
  <c r="I16"/>
  <c r="I17"/>
  <c r="I18"/>
  <c r="I19"/>
  <c r="O11" s="1"/>
  <c r="I20"/>
  <c r="I21"/>
  <c r="I22"/>
  <c r="O12" s="1"/>
  <c r="I23"/>
  <c r="I24"/>
  <c r="I25"/>
  <c r="O13" s="1"/>
  <c r="I26"/>
  <c r="I27"/>
  <c r="I28"/>
  <c r="I29"/>
  <c r="I30"/>
  <c r="I31"/>
  <c r="O15" s="1"/>
  <c r="I32"/>
  <c r="I33"/>
  <c r="I34"/>
  <c r="O16" s="1"/>
  <c r="I35"/>
  <c r="I36"/>
  <c r="I37"/>
  <c r="O17" s="1"/>
  <c r="I38"/>
  <c r="I39"/>
  <c r="I40"/>
  <c r="I41"/>
  <c r="I42"/>
  <c r="I43"/>
  <c r="O19" s="1"/>
  <c r="I44"/>
  <c r="I45"/>
  <c r="I46"/>
  <c r="O20" s="1"/>
  <c r="I47"/>
  <c r="I48"/>
  <c r="I49"/>
  <c r="O21" s="1"/>
  <c r="I50"/>
  <c r="I51"/>
  <c r="I52"/>
  <c r="I53"/>
  <c r="I54"/>
  <c r="I55"/>
  <c r="O23" s="1"/>
  <c r="I56"/>
  <c r="I57"/>
  <c r="I58"/>
  <c r="O24" s="1"/>
  <c r="I59"/>
  <c r="I60"/>
  <c r="I61"/>
  <c r="O25" s="1"/>
  <c r="I62"/>
  <c r="I63"/>
  <c r="I64"/>
  <c r="I65"/>
  <c r="I66"/>
  <c r="I67"/>
  <c r="O27" s="1"/>
  <c r="I68"/>
  <c r="I69"/>
  <c r="I70"/>
  <c r="O28" s="1"/>
  <c r="I71"/>
  <c r="I72"/>
  <c r="I73"/>
  <c r="O29" s="1"/>
  <c r="I74"/>
  <c r="I75"/>
  <c r="I76"/>
  <c r="I77"/>
  <c r="I78"/>
  <c r="I79"/>
  <c r="O31" s="1"/>
  <c r="I80"/>
  <c r="I81"/>
  <c r="I82"/>
  <c r="O32" s="1"/>
  <c r="I83"/>
  <c r="I84"/>
  <c r="I85"/>
  <c r="O33" s="1"/>
  <c r="I86"/>
  <c r="I87"/>
  <c r="I88"/>
  <c r="I89"/>
  <c r="I90"/>
  <c r="I91"/>
  <c r="O35" s="1"/>
  <c r="I92"/>
  <c r="I93"/>
  <c r="I94"/>
  <c r="O36" s="1"/>
  <c r="I95"/>
  <c r="I96"/>
  <c r="I97"/>
  <c r="O37" s="1"/>
  <c r="I98"/>
  <c r="I99"/>
  <c r="I100"/>
  <c r="I101"/>
  <c r="I102"/>
  <c r="I103"/>
  <c r="O39" s="1"/>
  <c r="I104"/>
  <c r="I105"/>
  <c r="I106"/>
  <c r="O40" s="1"/>
  <c r="I107"/>
  <c r="I108"/>
  <c r="I109"/>
  <c r="O41" s="1"/>
  <c r="I110"/>
  <c r="I111"/>
  <c r="I112"/>
  <c r="I113"/>
  <c r="I114"/>
  <c r="I115"/>
  <c r="O43" s="1"/>
  <c r="I116"/>
  <c r="I117"/>
  <c r="I118"/>
  <c r="O44" s="1"/>
  <c r="I119"/>
  <c r="I120"/>
  <c r="I121"/>
  <c r="O45" s="1"/>
  <c r="I122"/>
  <c r="I123"/>
  <c r="I124"/>
  <c r="I125"/>
  <c r="I126"/>
  <c r="I127"/>
  <c r="O47" s="1"/>
  <c r="X25" s="1"/>
  <c r="I128"/>
  <c r="I129"/>
  <c r="I130"/>
  <c r="O48" s="1"/>
  <c r="I131"/>
  <c r="I132"/>
  <c r="I133"/>
  <c r="O49" s="1"/>
  <c r="I134"/>
  <c r="I135"/>
  <c r="I136"/>
  <c r="I137"/>
  <c r="I138"/>
  <c r="I139"/>
  <c r="O51" s="1"/>
  <c r="I140"/>
  <c r="I141"/>
  <c r="I142"/>
  <c r="O52" s="1"/>
  <c r="I143"/>
  <c r="I144"/>
  <c r="I145"/>
  <c r="O53" s="1"/>
  <c r="I146"/>
  <c r="I147"/>
  <c r="I7"/>
  <c r="O7" s="1"/>
  <c r="F27" i="101"/>
  <c r="F15"/>
  <c r="F14"/>
  <c r="D69" i="55"/>
  <c r="F8" i="70"/>
  <c r="F7"/>
  <c r="F6"/>
  <c r="E69" i="55"/>
  <c r="E8" i="70"/>
  <c r="E7"/>
  <c r="E6"/>
  <c r="D8"/>
  <c r="D6"/>
  <c r="B8"/>
  <c r="B6"/>
  <c r="E68" i="55"/>
  <c r="E67"/>
  <c r="E66"/>
  <c r="D68"/>
  <c r="D67"/>
  <c r="C68"/>
  <c r="C67"/>
  <c r="E63"/>
  <c r="F63"/>
  <c r="C11" i="65"/>
  <c r="B11"/>
  <c r="C10"/>
  <c r="B12"/>
  <c r="E12"/>
  <c r="B7" i="70" l="1"/>
  <c r="Y26" i="108"/>
  <c r="R52"/>
  <c r="R48"/>
  <c r="R44"/>
  <c r="R40"/>
  <c r="R36"/>
  <c r="R32"/>
  <c r="R28"/>
  <c r="R24"/>
  <c r="R20"/>
  <c r="R16"/>
  <c r="R12"/>
  <c r="R8"/>
  <c r="W26"/>
  <c r="R55"/>
  <c r="R51"/>
  <c r="AA24" s="1"/>
  <c r="H9" i="71" s="1"/>
  <c r="R47" i="108"/>
  <c r="AA25" s="1"/>
  <c r="R43"/>
  <c r="R39"/>
  <c r="R35"/>
  <c r="R31"/>
  <c r="R27"/>
  <c r="R23"/>
  <c r="R19"/>
  <c r="R15"/>
  <c r="R11"/>
  <c r="S7"/>
  <c r="X24"/>
  <c r="H8" i="71" s="1"/>
  <c r="X26" i="108"/>
  <c r="G8" i="71"/>
  <c r="Z24" i="108"/>
  <c r="AB24"/>
  <c r="H10" i="71" s="1"/>
  <c r="G9"/>
  <c r="AB26" i="108"/>
  <c r="G11" i="64"/>
  <c r="C11"/>
  <c r="E10" i="71"/>
  <c r="E9"/>
  <c r="E8"/>
  <c r="E7"/>
  <c r="D9"/>
  <c r="D8"/>
  <c r="D7"/>
  <c r="E37" i="101"/>
  <c r="D37"/>
  <c r="F38" i="55"/>
  <c r="F39"/>
  <c r="F40"/>
  <c r="F41"/>
  <c r="F42"/>
  <c r="F43"/>
  <c r="F44"/>
  <c r="F45"/>
  <c r="F46"/>
  <c r="F47"/>
  <c r="F48"/>
  <c r="F49"/>
  <c r="F50"/>
  <c r="F51"/>
  <c r="F52"/>
  <c r="F53"/>
  <c r="F54"/>
  <c r="F55"/>
  <c r="F56"/>
  <c r="F57"/>
  <c r="F58"/>
  <c r="F59"/>
  <c r="F60"/>
  <c r="F61"/>
  <c r="F62"/>
  <c r="F37"/>
  <c r="E7"/>
  <c r="E8"/>
  <c r="E9"/>
  <c r="E10"/>
  <c r="E11"/>
  <c r="E12"/>
  <c r="E13"/>
  <c r="E14"/>
  <c r="E15"/>
  <c r="E16"/>
  <c r="E17"/>
  <c r="E18"/>
  <c r="E19"/>
  <c r="E20"/>
  <c r="E21"/>
  <c r="E22"/>
  <c r="E23"/>
  <c r="E24"/>
  <c r="E25"/>
  <c r="E26"/>
  <c r="E27"/>
  <c r="E28"/>
  <c r="E29"/>
  <c r="E30"/>
  <c r="E31"/>
  <c r="E6"/>
  <c r="AA26" i="108" l="1"/>
  <c r="D10" i="71"/>
  <c r="B10"/>
  <c r="F11" i="64"/>
  <c r="G6"/>
  <c r="G10"/>
  <c r="G9"/>
  <c r="G8"/>
  <c r="G7"/>
  <c r="F10"/>
  <c r="F9"/>
  <c r="F8"/>
  <c r="F7"/>
  <c r="F6"/>
  <c r="E6"/>
  <c r="D10"/>
  <c r="D9"/>
  <c r="D8"/>
  <c r="D7"/>
  <c r="D6"/>
  <c r="C10"/>
  <c r="C9"/>
  <c r="C8"/>
  <c r="C7"/>
  <c r="C6"/>
  <c r="B11"/>
  <c r="B10"/>
  <c r="B9"/>
  <c r="B8"/>
  <c r="B7"/>
  <c r="B6"/>
  <c r="O37" i="31"/>
  <c r="O38"/>
  <c r="O39"/>
  <c r="I18" i="15"/>
  <c r="D7" i="65" l="1"/>
  <c r="F6" l="1"/>
  <c r="F7"/>
  <c r="F8"/>
  <c r="F9"/>
  <c r="F10"/>
  <c r="F12"/>
  <c r="C9"/>
  <c r="C8"/>
  <c r="C7"/>
  <c r="C6"/>
  <c r="B6"/>
  <c r="B10"/>
  <c r="B9"/>
  <c r="B8"/>
  <c r="B7"/>
  <c r="C6" i="70"/>
  <c r="E38" i="55"/>
  <c r="E39"/>
  <c r="E40"/>
  <c r="E41"/>
  <c r="E42"/>
  <c r="E43"/>
  <c r="E44"/>
  <c r="E45"/>
  <c r="E46"/>
  <c r="E47"/>
  <c r="E48"/>
  <c r="E49"/>
  <c r="E50"/>
  <c r="E51"/>
  <c r="E52"/>
  <c r="E53"/>
  <c r="E54"/>
  <c r="E55"/>
  <c r="E56"/>
  <c r="E57"/>
  <c r="E58"/>
  <c r="E59"/>
  <c r="E60"/>
  <c r="E61"/>
  <c r="E62"/>
  <c r="C7" i="70" s="1"/>
  <c r="E37" i="55"/>
  <c r="G7" i="68" l="1"/>
  <c r="G6"/>
  <c r="G9"/>
  <c r="G10"/>
  <c r="F10"/>
  <c r="F9"/>
  <c r="F7"/>
  <c r="F6"/>
  <c r="D10"/>
  <c r="D9"/>
  <c r="D7"/>
  <c r="D6"/>
  <c r="C10"/>
  <c r="C9"/>
  <c r="C7"/>
  <c r="C6"/>
  <c r="B10"/>
  <c r="B9"/>
  <c r="B8"/>
  <c r="B7"/>
  <c r="B6"/>
  <c r="B11" s="1"/>
  <c r="J191" i="38"/>
  <c r="J192"/>
  <c r="J193"/>
  <c r="E6" i="68" l="1"/>
  <c r="H9" i="66"/>
  <c r="H8"/>
  <c r="H7"/>
  <c r="H6"/>
  <c r="G9"/>
  <c r="G8"/>
  <c r="G7"/>
  <c r="G6"/>
  <c r="D9"/>
  <c r="D8"/>
  <c r="D7"/>
  <c r="D6"/>
  <c r="C9"/>
  <c r="C8"/>
  <c r="C7"/>
  <c r="C6"/>
  <c r="B9"/>
  <c r="B8"/>
  <c r="B7"/>
  <c r="B6"/>
  <c r="G8" i="65"/>
  <c r="B8" i="67" l="1"/>
  <c r="B7"/>
  <c r="B6"/>
  <c r="K167" i="1" l="1"/>
  <c r="W59"/>
  <c r="K67" i="13"/>
  <c r="L67"/>
  <c r="M67"/>
  <c r="N67"/>
  <c r="G12" i="65"/>
  <c r="G11"/>
  <c r="G10"/>
  <c r="G9"/>
  <c r="G7"/>
  <c r="G6"/>
  <c r="F11"/>
  <c r="E6"/>
  <c r="D12"/>
  <c r="D11"/>
  <c r="D10"/>
  <c r="D9"/>
  <c r="D8"/>
  <c r="D6"/>
  <c r="C12"/>
  <c r="B7" i="15" l="1"/>
  <c r="C7"/>
  <c r="D7" s="1"/>
  <c r="B8"/>
  <c r="C8" s="1"/>
  <c r="D8" s="1"/>
  <c r="B9"/>
  <c r="C9" s="1"/>
  <c r="D9" s="1"/>
  <c r="B10"/>
  <c r="C10" s="1"/>
  <c r="D10" s="1"/>
  <c r="B11"/>
  <c r="C11"/>
  <c r="D11" s="1"/>
  <c r="B12"/>
  <c r="C12" s="1"/>
  <c r="D12" s="1"/>
  <c r="B13"/>
  <c r="C13" s="1"/>
  <c r="D13" s="1"/>
  <c r="B14"/>
  <c r="C14" s="1"/>
  <c r="D14" s="1"/>
  <c r="B15"/>
  <c r="C15"/>
  <c r="D15" s="1"/>
  <c r="B16"/>
  <c r="C16" s="1"/>
  <c r="D16" s="1"/>
  <c r="B17"/>
  <c r="C17" s="1"/>
  <c r="D17" s="1"/>
  <c r="B18"/>
  <c r="C18" s="1"/>
  <c r="D18" s="1"/>
  <c r="B19"/>
  <c r="C19"/>
  <c r="D19" s="1"/>
  <c r="B20"/>
  <c r="C20" s="1"/>
  <c r="D20" s="1"/>
  <c r="B21"/>
  <c r="C21" s="1"/>
  <c r="D21" s="1"/>
  <c r="B22"/>
  <c r="C22" s="1"/>
  <c r="D22" s="1"/>
  <c r="B23"/>
  <c r="C23"/>
  <c r="D23" s="1"/>
  <c r="B24"/>
  <c r="C24" s="1"/>
  <c r="D24" s="1"/>
  <c r="B25"/>
  <c r="C25" s="1"/>
  <c r="D25" s="1"/>
  <c r="B26"/>
  <c r="C26" s="1"/>
  <c r="D26" s="1"/>
  <c r="B27"/>
  <c r="C27"/>
  <c r="D27" s="1"/>
  <c r="B28"/>
  <c r="C28" s="1"/>
  <c r="D28" s="1"/>
  <c r="B29"/>
  <c r="C29" s="1"/>
  <c r="D29" s="1"/>
  <c r="B30"/>
  <c r="C30" s="1"/>
  <c r="D30" s="1"/>
  <c r="B31"/>
  <c r="C31"/>
  <c r="D31" s="1"/>
  <c r="B32"/>
  <c r="C32" s="1"/>
  <c r="D32" s="1"/>
  <c r="B33"/>
  <c r="C33" s="1"/>
  <c r="D33" s="1"/>
  <c r="B34"/>
  <c r="C34" s="1"/>
  <c r="D34" s="1"/>
  <c r="B35"/>
  <c r="C35"/>
  <c r="D35" s="1"/>
  <c r="B36"/>
  <c r="C36" s="1"/>
  <c r="D36" s="1"/>
  <c r="B37"/>
  <c r="C37" s="1"/>
  <c r="D37" s="1"/>
  <c r="B38"/>
  <c r="C38" s="1"/>
  <c r="D38" s="1"/>
  <c r="B39"/>
  <c r="C39"/>
  <c r="D39" s="1"/>
  <c r="B40"/>
  <c r="C40" s="1"/>
  <c r="D40" s="1"/>
  <c r="B41"/>
  <c r="C41" s="1"/>
  <c r="D41" s="1"/>
  <c r="B42"/>
  <c r="C42" s="1"/>
  <c r="D42" s="1"/>
  <c r="B43"/>
  <c r="C43"/>
  <c r="D43" s="1"/>
  <c r="B44"/>
  <c r="C44" s="1"/>
  <c r="D44" s="1"/>
  <c r="B45"/>
  <c r="C45" s="1"/>
  <c r="D45" s="1"/>
  <c r="B46"/>
  <c r="C46" s="1"/>
  <c r="D46" s="1"/>
  <c r="B47"/>
  <c r="C47"/>
  <c r="D47" s="1"/>
  <c r="B48"/>
  <c r="C48" s="1"/>
  <c r="D48" s="1"/>
  <c r="B49"/>
  <c r="C49" s="1"/>
  <c r="D49" s="1"/>
  <c r="B50"/>
  <c r="C50" s="1"/>
  <c r="D50" s="1"/>
  <c r="B51"/>
  <c r="C51"/>
  <c r="D51" s="1"/>
  <c r="B52"/>
  <c r="C52" s="1"/>
  <c r="D52" s="1"/>
  <c r="B53"/>
  <c r="C53" s="1"/>
  <c r="D53" s="1"/>
  <c r="B54"/>
  <c r="C54" s="1"/>
  <c r="D54" s="1"/>
  <c r="B55"/>
  <c r="C55"/>
  <c r="D55" s="1"/>
  <c r="B56"/>
  <c r="C56" s="1"/>
  <c r="D56" s="1"/>
  <c r="B57"/>
  <c r="C57" s="1"/>
  <c r="D57" s="1"/>
  <c r="B58"/>
  <c r="C58" s="1"/>
  <c r="D58" s="1"/>
  <c r="B59"/>
  <c r="C59"/>
  <c r="D59" s="1"/>
  <c r="B60"/>
  <c r="C60" s="1"/>
  <c r="D60" s="1"/>
  <c r="B61"/>
  <c r="C61" s="1"/>
  <c r="D61" s="1"/>
  <c r="B62"/>
  <c r="C62" s="1"/>
  <c r="D62" s="1"/>
  <c r="B63"/>
  <c r="C63"/>
  <c r="D63" s="1"/>
  <c r="B64"/>
  <c r="C64" s="1"/>
  <c r="D64" s="1"/>
  <c r="B65"/>
  <c r="C65" s="1"/>
  <c r="D65" s="1"/>
  <c r="B66"/>
  <c r="C66" s="1"/>
  <c r="D66" s="1"/>
  <c r="B67"/>
  <c r="C67"/>
  <c r="D67" s="1"/>
  <c r="B68"/>
  <c r="C68" s="1"/>
  <c r="D68" s="1"/>
  <c r="B69"/>
  <c r="C69" s="1"/>
  <c r="D69" s="1"/>
  <c r="B70"/>
  <c r="C70" s="1"/>
  <c r="D70" s="1"/>
  <c r="B71"/>
  <c r="C71"/>
  <c r="D71" s="1"/>
  <c r="B72"/>
  <c r="C72" s="1"/>
  <c r="D72" s="1"/>
  <c r="B73"/>
  <c r="C73" s="1"/>
  <c r="D73" s="1"/>
  <c r="B74"/>
  <c r="C74" s="1"/>
  <c r="D74" s="1"/>
  <c r="B75"/>
  <c r="C75"/>
  <c r="D75" s="1"/>
  <c r="B76"/>
  <c r="C76" s="1"/>
  <c r="D76" s="1"/>
  <c r="B77"/>
  <c r="C77" s="1"/>
  <c r="D77" s="1"/>
  <c r="B78"/>
  <c r="C78" s="1"/>
  <c r="D78" s="1"/>
  <c r="B79"/>
  <c r="C79"/>
  <c r="D79" s="1"/>
  <c r="B80"/>
  <c r="C80" s="1"/>
  <c r="D80" s="1"/>
  <c r="B81"/>
  <c r="C81" s="1"/>
  <c r="D81" s="1"/>
  <c r="B82"/>
  <c r="C82" s="1"/>
  <c r="D82" s="1"/>
  <c r="B83"/>
  <c r="C83"/>
  <c r="D83" s="1"/>
  <c r="B84"/>
  <c r="C84" s="1"/>
  <c r="D84" s="1"/>
  <c r="B85"/>
  <c r="C85" s="1"/>
  <c r="D85" s="1"/>
  <c r="B86"/>
  <c r="C86" s="1"/>
  <c r="D86" s="1"/>
  <c r="B87"/>
  <c r="C87"/>
  <c r="D87" s="1"/>
  <c r="B88"/>
  <c r="C88" s="1"/>
  <c r="D88" s="1"/>
  <c r="B89"/>
  <c r="C89" s="1"/>
  <c r="D89" s="1"/>
  <c r="B90"/>
  <c r="C90" s="1"/>
  <c r="D90" s="1"/>
  <c r="B91"/>
  <c r="C91"/>
  <c r="D91" s="1"/>
  <c r="B92"/>
  <c r="C92" s="1"/>
  <c r="D92" s="1"/>
  <c r="B93"/>
  <c r="C93" s="1"/>
  <c r="D93" s="1"/>
  <c r="B94"/>
  <c r="C94" s="1"/>
  <c r="D94" s="1"/>
  <c r="B95"/>
  <c r="C95"/>
  <c r="D95" s="1"/>
  <c r="B96"/>
  <c r="C96" s="1"/>
  <c r="D96" s="1"/>
  <c r="I307" i="60"/>
  <c r="E36" i="101"/>
  <c r="D36"/>
  <c r="E35"/>
  <c r="D35"/>
  <c r="E34"/>
  <c r="D34"/>
  <c r="E33"/>
  <c r="D33"/>
  <c r="E32"/>
  <c r="D32"/>
  <c r="E31"/>
  <c r="D31"/>
  <c r="E30"/>
  <c r="D30"/>
  <c r="E29"/>
  <c r="D29"/>
  <c r="E28"/>
  <c r="D28"/>
  <c r="E27"/>
  <c r="D27"/>
  <c r="E26"/>
  <c r="D26"/>
  <c r="E25"/>
  <c r="D25"/>
  <c r="E24"/>
  <c r="D24"/>
  <c r="E23"/>
  <c r="D23"/>
  <c r="E22"/>
  <c r="D22"/>
  <c r="E21"/>
  <c r="D21"/>
  <c r="E20"/>
  <c r="D20"/>
  <c r="E19"/>
  <c r="D19"/>
  <c r="E18"/>
  <c r="D18"/>
  <c r="E17"/>
  <c r="D17"/>
  <c r="E16"/>
  <c r="D16"/>
  <c r="E15"/>
  <c r="D15"/>
  <c r="E14"/>
  <c r="D14"/>
  <c r="E13"/>
  <c r="D13"/>
  <c r="E12"/>
  <c r="D12"/>
  <c r="E11"/>
  <c r="D11"/>
  <c r="E10"/>
  <c r="D10"/>
  <c r="E9"/>
  <c r="D9"/>
  <c r="D8"/>
  <c r="F10" i="71" l="1"/>
  <c r="F23" i="101"/>
  <c r="F31"/>
  <c r="F30"/>
  <c r="F19"/>
  <c r="F26"/>
  <c r="F13"/>
  <c r="F16"/>
  <c r="F18"/>
  <c r="F35"/>
  <c r="F17"/>
  <c r="F20"/>
  <c r="F25"/>
  <c r="F28"/>
  <c r="F33"/>
  <c r="F34"/>
  <c r="F21"/>
  <c r="F22"/>
  <c r="F24"/>
  <c r="F29"/>
  <c r="F32"/>
  <c r="F36"/>
  <c r="B85" i="31"/>
  <c r="C85" s="1"/>
  <c r="D85" s="1"/>
  <c r="B86"/>
  <c r="C86" s="1"/>
  <c r="D86" s="1"/>
  <c r="B87"/>
  <c r="C87" s="1"/>
  <c r="D87" s="1"/>
  <c r="B88"/>
  <c r="C88" s="1"/>
  <c r="D88" s="1"/>
  <c r="B89"/>
  <c r="C89" s="1"/>
  <c r="D89" s="1"/>
  <c r="B90"/>
  <c r="C90" s="1"/>
  <c r="D90" s="1"/>
  <c r="B91"/>
  <c r="C91" s="1"/>
  <c r="D91" s="1"/>
  <c r="B92"/>
  <c r="C92" s="1"/>
  <c r="D92" s="1"/>
  <c r="B93"/>
  <c r="C93" s="1"/>
  <c r="D93" s="1"/>
  <c r="B94"/>
  <c r="C94" s="1"/>
  <c r="D94" s="1"/>
  <c r="B95"/>
  <c r="C95" s="1"/>
  <c r="D95" s="1"/>
  <c r="B96"/>
  <c r="C96" s="1"/>
  <c r="D96" s="1"/>
  <c r="P85"/>
  <c r="P86"/>
  <c r="P87"/>
  <c r="P88"/>
  <c r="P89"/>
  <c r="P90"/>
  <c r="P91"/>
  <c r="P92"/>
  <c r="P93"/>
  <c r="P94"/>
  <c r="P95"/>
  <c r="P96"/>
  <c r="E21" i="81"/>
  <c r="B59" i="7"/>
  <c r="C59" s="1"/>
  <c r="D59" s="1"/>
  <c r="B60"/>
  <c r="C60" s="1"/>
  <c r="D60" s="1"/>
  <c r="B61"/>
  <c r="C61" s="1"/>
  <c r="D61" s="1"/>
  <c r="B62"/>
  <c r="C62" s="1"/>
  <c r="D62" s="1"/>
  <c r="B63"/>
  <c r="C63" s="1"/>
  <c r="D63" s="1"/>
  <c r="B64"/>
  <c r="C64" s="1"/>
  <c r="D64" s="1"/>
  <c r="B65"/>
  <c r="C65" s="1"/>
  <c r="D65" s="1"/>
  <c r="B66"/>
  <c r="C66" s="1"/>
  <c r="D66" s="1"/>
  <c r="B67"/>
  <c r="C67" s="1"/>
  <c r="D67" s="1"/>
  <c r="B68"/>
  <c r="C68" s="1"/>
  <c r="D68" s="1"/>
  <c r="B69"/>
  <c r="C69" s="1"/>
  <c r="D69" s="1"/>
  <c r="B70"/>
  <c r="C70" s="1"/>
  <c r="D70" s="1"/>
  <c r="B71"/>
  <c r="C71" s="1"/>
  <c r="D71" s="1"/>
  <c r="B72"/>
  <c r="C72" s="1"/>
  <c r="D72" s="1"/>
  <c r="B73"/>
  <c r="C73" s="1"/>
  <c r="D73" s="1"/>
  <c r="B74"/>
  <c r="C74" s="1"/>
  <c r="D74" s="1"/>
  <c r="B75"/>
  <c r="C75" s="1"/>
  <c r="D75" s="1"/>
  <c r="B76"/>
  <c r="C76" s="1"/>
  <c r="D76" s="1"/>
  <c r="B77"/>
  <c r="C77"/>
  <c r="D77" s="1"/>
  <c r="B78"/>
  <c r="C78" s="1"/>
  <c r="D78" s="1"/>
  <c r="B79"/>
  <c r="C79" s="1"/>
  <c r="D79" s="1"/>
  <c r="B80"/>
  <c r="C80" s="1"/>
  <c r="D80" s="1"/>
  <c r="B81"/>
  <c r="C81" s="1"/>
  <c r="D81" s="1"/>
  <c r="B82"/>
  <c r="C82" s="1"/>
  <c r="D82" s="1"/>
  <c r="B83"/>
  <c r="C83" s="1"/>
  <c r="D83" s="1"/>
  <c r="B84"/>
  <c r="C84" s="1"/>
  <c r="D84" s="1"/>
  <c r="B85"/>
  <c r="C85" s="1"/>
  <c r="D85" s="1"/>
  <c r="B86"/>
  <c r="C86" s="1"/>
  <c r="D86" s="1"/>
  <c r="B87"/>
  <c r="C87" s="1"/>
  <c r="D87" s="1"/>
  <c r="B88"/>
  <c r="C88" s="1"/>
  <c r="D88" s="1"/>
  <c r="B89"/>
  <c r="C89"/>
  <c r="D89" s="1"/>
  <c r="B90"/>
  <c r="C90" s="1"/>
  <c r="D90" s="1"/>
  <c r="B91"/>
  <c r="C91" s="1"/>
  <c r="D91" s="1"/>
  <c r="B92"/>
  <c r="C92" s="1"/>
  <c r="D92" s="1"/>
  <c r="B93"/>
  <c r="C93" s="1"/>
  <c r="D93" s="1"/>
  <c r="B94"/>
  <c r="C94" s="1"/>
  <c r="D94" s="1"/>
  <c r="B95"/>
  <c r="C95" s="1"/>
  <c r="D95" s="1"/>
  <c r="B96"/>
  <c r="C96" s="1"/>
  <c r="D96" s="1"/>
  <c r="B97"/>
  <c r="C97" s="1"/>
  <c r="D97" s="1"/>
  <c r="B98"/>
  <c r="C98" s="1"/>
  <c r="D98" s="1"/>
  <c r="B99"/>
  <c r="C99" s="1"/>
  <c r="D99" s="1"/>
  <c r="B100"/>
  <c r="C100" s="1"/>
  <c r="D100" s="1"/>
  <c r="B101"/>
  <c r="C101" s="1"/>
  <c r="D101" s="1"/>
  <c r="B102"/>
  <c r="C102" s="1"/>
  <c r="D102" s="1"/>
  <c r="B103"/>
  <c r="C103" s="1"/>
  <c r="D103" s="1"/>
  <c r="B104"/>
  <c r="C104" s="1"/>
  <c r="D104" s="1"/>
  <c r="B105"/>
  <c r="C105"/>
  <c r="D105" s="1"/>
  <c r="B106"/>
  <c r="C106" s="1"/>
  <c r="D106" s="1"/>
  <c r="B107"/>
  <c r="C107" s="1"/>
  <c r="D107" s="1"/>
  <c r="B108"/>
  <c r="C108" s="1"/>
  <c r="D108" s="1"/>
  <c r="B109"/>
  <c r="C109" s="1"/>
  <c r="D109" s="1"/>
  <c r="B110"/>
  <c r="C110" s="1"/>
  <c r="D110" s="1"/>
  <c r="B111"/>
  <c r="C111" s="1"/>
  <c r="D111" s="1"/>
  <c r="B112"/>
  <c r="C112" s="1"/>
  <c r="D112" s="1"/>
  <c r="B113"/>
  <c r="C113" s="1"/>
  <c r="D113" s="1"/>
  <c r="B114"/>
  <c r="C114" s="1"/>
  <c r="D114" s="1"/>
  <c r="B115"/>
  <c r="C115" s="1"/>
  <c r="D115" s="1"/>
  <c r="B116"/>
  <c r="C116" s="1"/>
  <c r="D116" s="1"/>
  <c r="B117"/>
  <c r="C117" s="1"/>
  <c r="D117" s="1"/>
  <c r="B118"/>
  <c r="C118" s="1"/>
  <c r="D118" s="1"/>
  <c r="B119"/>
  <c r="C119" s="1"/>
  <c r="D119" s="1"/>
  <c r="B120"/>
  <c r="C120" s="1"/>
  <c r="D120" s="1"/>
  <c r="B121"/>
  <c r="C121"/>
  <c r="D121" s="1"/>
  <c r="B122"/>
  <c r="C122" s="1"/>
  <c r="D122" s="1"/>
  <c r="B123"/>
  <c r="C123" s="1"/>
  <c r="D123" s="1"/>
  <c r="B124"/>
  <c r="C124" s="1"/>
  <c r="D124" s="1"/>
  <c r="B125"/>
  <c r="C125" s="1"/>
  <c r="D125" s="1"/>
  <c r="B126"/>
  <c r="C126" s="1"/>
  <c r="D126" s="1"/>
  <c r="B127"/>
  <c r="C127" s="1"/>
  <c r="D127" s="1"/>
  <c r="B128"/>
  <c r="C128"/>
  <c r="D128" s="1"/>
  <c r="B129"/>
  <c r="C129" s="1"/>
  <c r="D129" s="1"/>
  <c r="B130"/>
  <c r="C130" s="1"/>
  <c r="D130" s="1"/>
  <c r="B131"/>
  <c r="C131" s="1"/>
  <c r="D131" s="1"/>
  <c r="B132"/>
  <c r="C132"/>
  <c r="D132" s="1"/>
  <c r="B133"/>
  <c r="C133" s="1"/>
  <c r="D133" s="1"/>
  <c r="B134"/>
  <c r="C134" s="1"/>
  <c r="D134" s="1"/>
  <c r="B135"/>
  <c r="C135" s="1"/>
  <c r="D135" s="1"/>
  <c r="B136"/>
  <c r="C136" s="1"/>
  <c r="D136" s="1"/>
  <c r="B137"/>
  <c r="C137" s="1"/>
  <c r="D137" s="1"/>
  <c r="B138"/>
  <c r="C138" s="1"/>
  <c r="D138" s="1"/>
  <c r="B139"/>
  <c r="C139" s="1"/>
  <c r="D139" s="1"/>
  <c r="B140"/>
  <c r="C140" s="1"/>
  <c r="D140" s="1"/>
  <c r="B141"/>
  <c r="C141" s="1"/>
  <c r="D141" s="1"/>
  <c r="B142"/>
  <c r="C142" s="1"/>
  <c r="D142" s="1"/>
  <c r="B143"/>
  <c r="C143" s="1"/>
  <c r="D143" s="1"/>
  <c r="B144"/>
  <c r="C144"/>
  <c r="D144" s="1"/>
  <c r="B145"/>
  <c r="C145" s="1"/>
  <c r="D145" s="1"/>
  <c r="B146"/>
  <c r="C146" s="1"/>
  <c r="D146" s="1"/>
  <c r="B147"/>
  <c r="C147" s="1"/>
  <c r="D147" s="1"/>
  <c r="B148"/>
  <c r="C148"/>
  <c r="D148" s="1"/>
  <c r="B149"/>
  <c r="C149" s="1"/>
  <c r="D149" s="1"/>
  <c r="B150"/>
  <c r="C150" s="1"/>
  <c r="D150" s="1"/>
  <c r="B151"/>
  <c r="C151" s="1"/>
  <c r="D151" s="1"/>
  <c r="B152"/>
  <c r="C152" s="1"/>
  <c r="D152" s="1"/>
  <c r="B153"/>
  <c r="C153" s="1"/>
  <c r="D153" s="1"/>
  <c r="B154"/>
  <c r="C154" s="1"/>
  <c r="D154" s="1"/>
  <c r="B155"/>
  <c r="C155" s="1"/>
  <c r="D155" s="1"/>
  <c r="B156"/>
  <c r="C156" s="1"/>
  <c r="D156" s="1"/>
  <c r="B157"/>
  <c r="C157"/>
  <c r="D157"/>
  <c r="B158"/>
  <c r="C158" s="1"/>
  <c r="D158" s="1"/>
  <c r="B159"/>
  <c r="C159" s="1"/>
  <c r="D159" s="1"/>
  <c r="B160"/>
  <c r="C160"/>
  <c r="D160" s="1"/>
  <c r="B161"/>
  <c r="C161" s="1"/>
  <c r="D161" s="1"/>
  <c r="B162"/>
  <c r="C162" s="1"/>
  <c r="D162" s="1"/>
  <c r="B163"/>
  <c r="C163" s="1"/>
  <c r="D163" s="1"/>
  <c r="B164"/>
  <c r="C164" s="1"/>
  <c r="D164" s="1"/>
  <c r="B165"/>
  <c r="C165" s="1"/>
  <c r="D165" s="1"/>
  <c r="B166"/>
  <c r="C166" s="1"/>
  <c r="D166" s="1"/>
  <c r="B167"/>
  <c r="C167" s="1"/>
  <c r="D167" s="1"/>
  <c r="B168"/>
  <c r="C168" s="1"/>
  <c r="D168" s="1"/>
  <c r="B169"/>
  <c r="C169" s="1"/>
  <c r="D169" s="1"/>
  <c r="B170"/>
  <c r="C170" s="1"/>
  <c r="D170" s="1"/>
  <c r="B171"/>
  <c r="C171" s="1"/>
  <c r="D171" s="1"/>
  <c r="B172"/>
  <c r="C172" s="1"/>
  <c r="D172" s="1"/>
  <c r="B173"/>
  <c r="C173"/>
  <c r="D173" s="1"/>
  <c r="B174"/>
  <c r="C174" s="1"/>
  <c r="D174" s="1"/>
  <c r="B175"/>
  <c r="C175" s="1"/>
  <c r="D175" s="1"/>
  <c r="B176"/>
  <c r="C176" s="1"/>
  <c r="D176" s="1"/>
  <c r="B177"/>
  <c r="C177" s="1"/>
  <c r="D177" s="1"/>
  <c r="B178"/>
  <c r="C178" s="1"/>
  <c r="D178" s="1"/>
  <c r="B179"/>
  <c r="C179" s="1"/>
  <c r="D179" s="1"/>
  <c r="B180"/>
  <c r="C180"/>
  <c r="D180" s="1"/>
  <c r="B181"/>
  <c r="C181" s="1"/>
  <c r="D181" s="1"/>
  <c r="B182"/>
  <c r="C182" s="1"/>
  <c r="D182" s="1"/>
  <c r="B183"/>
  <c r="C183" s="1"/>
  <c r="D183" s="1"/>
  <c r="B184"/>
  <c r="C184" s="1"/>
  <c r="D184" s="1"/>
  <c r="B185"/>
  <c r="C185" s="1"/>
  <c r="D185" s="1"/>
  <c r="B186"/>
  <c r="C186" s="1"/>
  <c r="D186" s="1"/>
  <c r="B187"/>
  <c r="C187" s="1"/>
  <c r="D187" s="1"/>
  <c r="B188"/>
  <c r="C188" s="1"/>
  <c r="D188" s="1"/>
  <c r="B189"/>
  <c r="C189" s="1"/>
  <c r="D189" s="1"/>
  <c r="B190"/>
  <c r="C190" s="1"/>
  <c r="D190" s="1"/>
  <c r="B191"/>
  <c r="C191" s="1"/>
  <c r="D191" s="1"/>
  <c r="B192"/>
  <c r="C192" s="1"/>
  <c r="D192" s="1"/>
  <c r="B193"/>
  <c r="C193" s="1"/>
  <c r="D193" s="1"/>
  <c r="B194"/>
  <c r="C194" s="1"/>
  <c r="D194" s="1"/>
  <c r="B195"/>
  <c r="C195" s="1"/>
  <c r="D195" s="1"/>
  <c r="B196"/>
  <c r="C196" s="1"/>
  <c r="D196" s="1"/>
  <c r="B197"/>
  <c r="C197" s="1"/>
  <c r="D197" s="1"/>
  <c r="B198"/>
  <c r="C198" s="1"/>
  <c r="D198" s="1"/>
  <c r="B199"/>
  <c r="C199" s="1"/>
  <c r="D199" s="1"/>
  <c r="B200"/>
  <c r="C200" s="1"/>
  <c r="D200" s="1"/>
  <c r="B201"/>
  <c r="C201" s="1"/>
  <c r="D201" s="1"/>
  <c r="B202"/>
  <c r="C202" s="1"/>
  <c r="D202" s="1"/>
  <c r="P84" i="31"/>
  <c r="W5" i="1"/>
  <c r="W6"/>
  <c r="W7"/>
  <c r="W8"/>
  <c r="W9"/>
  <c r="W10"/>
  <c r="W11"/>
  <c r="W12"/>
  <c r="W13"/>
  <c r="W14"/>
  <c r="W15"/>
  <c r="W16"/>
  <c r="W17"/>
  <c r="W18"/>
  <c r="W19"/>
  <c r="W20"/>
  <c r="W21"/>
  <c r="W22"/>
  <c r="W23"/>
  <c r="W24"/>
  <c r="W25"/>
  <c r="W26"/>
  <c r="W27"/>
  <c r="W28"/>
  <c r="W29"/>
  <c r="W30"/>
  <c r="W31"/>
  <c r="W32"/>
  <c r="W33"/>
  <c r="W34"/>
  <c r="W35"/>
  <c r="W36"/>
  <c r="W37"/>
  <c r="W38"/>
  <c r="W39"/>
  <c r="W58"/>
  <c r="W60"/>
  <c r="W61"/>
  <c r="W62"/>
  <c r="W63"/>
  <c r="W64"/>
  <c r="W65"/>
  <c r="W66"/>
  <c r="W67"/>
  <c r="W68"/>
  <c r="W69"/>
  <c r="W70"/>
  <c r="W71"/>
  <c r="W72"/>
  <c r="W73"/>
  <c r="W74"/>
  <c r="W75"/>
  <c r="W76"/>
  <c r="X5"/>
  <c r="X6"/>
  <c r="X7"/>
  <c r="X8"/>
  <c r="X9"/>
  <c r="X10"/>
  <c r="X11"/>
  <c r="X12"/>
  <c r="X13"/>
  <c r="X14"/>
  <c r="X15"/>
  <c r="X16"/>
  <c r="X17"/>
  <c r="X18"/>
  <c r="X19"/>
  <c r="X20"/>
  <c r="X21"/>
  <c r="X22"/>
  <c r="X23"/>
  <c r="X24"/>
  <c r="X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4"/>
  <c r="W4"/>
  <c r="P5"/>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W40" s="1"/>
  <c r="K113"/>
  <c r="K114"/>
  <c r="K115"/>
  <c r="K116"/>
  <c r="W42" s="1"/>
  <c r="K117"/>
  <c r="K118"/>
  <c r="K119"/>
  <c r="K120"/>
  <c r="K121"/>
  <c r="K122"/>
  <c r="K123"/>
  <c r="K124"/>
  <c r="K125"/>
  <c r="K126"/>
  <c r="K127"/>
  <c r="K128"/>
  <c r="W46" s="1"/>
  <c r="K129"/>
  <c r="K130"/>
  <c r="K131"/>
  <c r="K132"/>
  <c r="K133"/>
  <c r="K134"/>
  <c r="K135"/>
  <c r="K136"/>
  <c r="K137"/>
  <c r="K138"/>
  <c r="K139"/>
  <c r="K140"/>
  <c r="W50" s="1"/>
  <c r="K141"/>
  <c r="K142"/>
  <c r="K143"/>
  <c r="K144"/>
  <c r="K145"/>
  <c r="K146"/>
  <c r="K147"/>
  <c r="K148"/>
  <c r="K149"/>
  <c r="K150"/>
  <c r="K151"/>
  <c r="K152"/>
  <c r="W54" s="1"/>
  <c r="K153"/>
  <c r="K154"/>
  <c r="K155"/>
  <c r="K156"/>
  <c r="K157"/>
  <c r="K158"/>
  <c r="K159"/>
  <c r="K160"/>
  <c r="K161"/>
  <c r="W57" s="1"/>
  <c r="K162"/>
  <c r="K163"/>
  <c r="K164"/>
  <c r="K165"/>
  <c r="K166"/>
  <c r="W56" l="1"/>
  <c r="W52"/>
  <c r="W48"/>
  <c r="W44"/>
  <c r="W55"/>
  <c r="W53"/>
  <c r="W51"/>
  <c r="W49"/>
  <c r="W47"/>
  <c r="W45"/>
  <c r="W43"/>
  <c r="W41"/>
  <c r="O8" i="31"/>
  <c r="O9"/>
  <c r="O10"/>
  <c r="O11"/>
  <c r="O12"/>
  <c r="O13"/>
  <c r="O14"/>
  <c r="O15"/>
  <c r="O16"/>
  <c r="O17"/>
  <c r="O18"/>
  <c r="O19"/>
  <c r="O20"/>
  <c r="O21"/>
  <c r="O22"/>
  <c r="O23"/>
  <c r="O24"/>
  <c r="O25"/>
  <c r="O26"/>
  <c r="O27"/>
  <c r="O28"/>
  <c r="O29"/>
  <c r="O30"/>
  <c r="O31"/>
  <c r="O32"/>
  <c r="O33"/>
  <c r="O34"/>
  <c r="O35"/>
  <c r="O36"/>
  <c r="P37" l="1"/>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O7"/>
  <c r="V17" i="1"/>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16"/>
  <c r="I67" i="89"/>
  <c r="I68"/>
  <c r="I69"/>
  <c r="I70"/>
  <c r="I71"/>
  <c r="I72"/>
  <c r="I73"/>
  <c r="I74"/>
  <c r="I75"/>
  <c r="I76"/>
  <c r="I77"/>
  <c r="I78"/>
  <c r="I79"/>
  <c r="I80"/>
  <c r="I81"/>
  <c r="I82"/>
  <c r="I83"/>
  <c r="I84"/>
  <c r="I85"/>
  <c r="I86"/>
  <c r="I87"/>
  <c r="I88"/>
  <c r="I89"/>
  <c r="I90"/>
  <c r="I91"/>
  <c r="I92"/>
  <c r="I93"/>
  <c r="I94"/>
  <c r="I95"/>
  <c r="I96"/>
  <c r="I97"/>
  <c r="I98"/>
  <c r="I99"/>
  <c r="I100"/>
  <c r="I101"/>
  <c r="I102"/>
  <c r="I103"/>
  <c r="I104"/>
  <c r="J67"/>
  <c r="J68"/>
  <c r="J69"/>
  <c r="J70"/>
  <c r="J71"/>
  <c r="J72"/>
  <c r="J73"/>
  <c r="J74"/>
  <c r="J75"/>
  <c r="J76"/>
  <c r="J77"/>
  <c r="J78"/>
  <c r="J79"/>
  <c r="J80"/>
  <c r="J81"/>
  <c r="J82"/>
  <c r="J83"/>
  <c r="J84"/>
  <c r="J85"/>
  <c r="J86"/>
  <c r="J87"/>
  <c r="J88"/>
  <c r="J89"/>
  <c r="J90"/>
  <c r="J91"/>
  <c r="J92"/>
  <c r="J93"/>
  <c r="J94"/>
  <c r="J95"/>
  <c r="J96"/>
  <c r="J97"/>
  <c r="J98"/>
  <c r="J99"/>
  <c r="J100"/>
  <c r="J101"/>
  <c r="J102"/>
  <c r="J103"/>
  <c r="J104"/>
  <c r="D304"/>
  <c r="C304"/>
  <c r="B304"/>
  <c r="B303"/>
  <c r="C303" s="1"/>
  <c r="D303" s="1"/>
  <c r="B302"/>
  <c r="C302" s="1"/>
  <c r="D302" s="1"/>
  <c r="B301"/>
  <c r="C301" s="1"/>
  <c r="D301" s="1"/>
  <c r="B300"/>
  <c r="C300" s="1"/>
  <c r="D300" s="1"/>
  <c r="C299"/>
  <c r="D299" s="1"/>
  <c r="B299"/>
  <c r="B298"/>
  <c r="C298" s="1"/>
  <c r="D298" s="1"/>
  <c r="B297"/>
  <c r="C297" s="1"/>
  <c r="D297" s="1"/>
  <c r="B296"/>
  <c r="C296" s="1"/>
  <c r="D296" s="1"/>
  <c r="C295"/>
  <c r="D295" s="1"/>
  <c r="B295"/>
  <c r="B294"/>
  <c r="C294" s="1"/>
  <c r="D294" s="1"/>
  <c r="B293"/>
  <c r="C293" s="1"/>
  <c r="D293" s="1"/>
  <c r="B292"/>
  <c r="C292" s="1"/>
  <c r="D292" s="1"/>
  <c r="C291"/>
  <c r="D291" s="1"/>
  <c r="B291"/>
  <c r="B290"/>
  <c r="C290" s="1"/>
  <c r="D290" s="1"/>
  <c r="B289"/>
  <c r="C289" s="1"/>
  <c r="D289" s="1"/>
  <c r="D288"/>
  <c r="C288"/>
  <c r="B288"/>
  <c r="B287"/>
  <c r="C287" s="1"/>
  <c r="D287" s="1"/>
  <c r="B286"/>
  <c r="C286" s="1"/>
  <c r="D286" s="1"/>
  <c r="B285"/>
  <c r="C285" s="1"/>
  <c r="D285" s="1"/>
  <c r="B284"/>
  <c r="C284" s="1"/>
  <c r="D284" s="1"/>
  <c r="C283"/>
  <c r="D283" s="1"/>
  <c r="B283"/>
  <c r="B282"/>
  <c r="C282" s="1"/>
  <c r="D282" s="1"/>
  <c r="B281"/>
  <c r="C281" s="1"/>
  <c r="D281" s="1"/>
  <c r="B280"/>
  <c r="C280" s="1"/>
  <c r="D280" s="1"/>
  <c r="C279"/>
  <c r="D279" s="1"/>
  <c r="B279"/>
  <c r="B278"/>
  <c r="C278" s="1"/>
  <c r="D278" s="1"/>
  <c r="B277"/>
  <c r="C277" s="1"/>
  <c r="D277" s="1"/>
  <c r="B276"/>
  <c r="C276" s="1"/>
  <c r="D276" s="1"/>
  <c r="B275"/>
  <c r="C275" s="1"/>
  <c r="D275" s="1"/>
  <c r="B274"/>
  <c r="C274" s="1"/>
  <c r="D274" s="1"/>
  <c r="B273"/>
  <c r="C273" s="1"/>
  <c r="D273" s="1"/>
  <c r="B272"/>
  <c r="C272" s="1"/>
  <c r="D272" s="1"/>
  <c r="B271"/>
  <c r="C271" s="1"/>
  <c r="D271" s="1"/>
  <c r="B270"/>
  <c r="C270" s="1"/>
  <c r="D270" s="1"/>
  <c r="B269"/>
  <c r="C269" s="1"/>
  <c r="D269" s="1"/>
  <c r="C268"/>
  <c r="D268" s="1"/>
  <c r="B268"/>
  <c r="B267"/>
  <c r="C267" s="1"/>
  <c r="D267" s="1"/>
  <c r="B266"/>
  <c r="C266" s="1"/>
  <c r="D266" s="1"/>
  <c r="B265"/>
  <c r="C265" s="1"/>
  <c r="D265" s="1"/>
  <c r="B264"/>
  <c r="C264" s="1"/>
  <c r="D264" s="1"/>
  <c r="B263"/>
  <c r="C263" s="1"/>
  <c r="D263" s="1"/>
  <c r="B262"/>
  <c r="C262" s="1"/>
  <c r="D262" s="1"/>
  <c r="B261"/>
  <c r="C261" s="1"/>
  <c r="D261" s="1"/>
  <c r="C260"/>
  <c r="D260" s="1"/>
  <c r="B260"/>
  <c r="B259"/>
  <c r="C259" s="1"/>
  <c r="D259" s="1"/>
  <c r="B258"/>
  <c r="C258" s="1"/>
  <c r="D258" s="1"/>
  <c r="B257"/>
  <c r="C257" s="1"/>
  <c r="D257" s="1"/>
  <c r="B256"/>
  <c r="C256" s="1"/>
  <c r="D256" s="1"/>
  <c r="B255"/>
  <c r="C255" s="1"/>
  <c r="D255" s="1"/>
  <c r="B254"/>
  <c r="C254" s="1"/>
  <c r="D254" s="1"/>
  <c r="B253"/>
  <c r="C253" s="1"/>
  <c r="D253" s="1"/>
  <c r="C252"/>
  <c r="D252" s="1"/>
  <c r="B252"/>
  <c r="B251"/>
  <c r="C251" s="1"/>
  <c r="D251" s="1"/>
  <c r="B250"/>
  <c r="C250" s="1"/>
  <c r="D250" s="1"/>
  <c r="B249"/>
  <c r="C249" s="1"/>
  <c r="D249" s="1"/>
  <c r="B248"/>
  <c r="C248" s="1"/>
  <c r="D248" s="1"/>
  <c r="B247"/>
  <c r="C247" s="1"/>
  <c r="D247" s="1"/>
  <c r="B246"/>
  <c r="C246" s="1"/>
  <c r="D246" s="1"/>
  <c r="B245"/>
  <c r="C245" s="1"/>
  <c r="D245" s="1"/>
  <c r="C244"/>
  <c r="D244" s="1"/>
  <c r="B244"/>
  <c r="B243"/>
  <c r="C243" s="1"/>
  <c r="D243" s="1"/>
  <c r="B242"/>
  <c r="C242" s="1"/>
  <c r="D242" s="1"/>
  <c r="B241"/>
  <c r="C241" s="1"/>
  <c r="D241" s="1"/>
  <c r="B240"/>
  <c r="C240" s="1"/>
  <c r="D240" s="1"/>
  <c r="B239"/>
  <c r="C239" s="1"/>
  <c r="D239" s="1"/>
  <c r="B238"/>
  <c r="C238" s="1"/>
  <c r="D238" s="1"/>
  <c r="B237"/>
  <c r="C237" s="1"/>
  <c r="D237" s="1"/>
  <c r="C236"/>
  <c r="D236" s="1"/>
  <c r="B236"/>
  <c r="B235"/>
  <c r="C235" s="1"/>
  <c r="D235" s="1"/>
  <c r="B234"/>
  <c r="C234" s="1"/>
  <c r="D234" s="1"/>
  <c r="B233"/>
  <c r="C233" s="1"/>
  <c r="D233" s="1"/>
  <c r="B232"/>
  <c r="C232" s="1"/>
  <c r="D232" s="1"/>
  <c r="B231"/>
  <c r="C231" s="1"/>
  <c r="D231" s="1"/>
  <c r="B230"/>
  <c r="C230" s="1"/>
  <c r="D230" s="1"/>
  <c r="B229"/>
  <c r="C229" s="1"/>
  <c r="D229" s="1"/>
  <c r="C228"/>
  <c r="D228" s="1"/>
  <c r="B228"/>
  <c r="B227"/>
  <c r="C227" s="1"/>
  <c r="D227" s="1"/>
  <c r="B226"/>
  <c r="C226" s="1"/>
  <c r="D226" s="1"/>
  <c r="B225"/>
  <c r="C225" s="1"/>
  <c r="D225" s="1"/>
  <c r="B224"/>
  <c r="C224" s="1"/>
  <c r="D224" s="1"/>
  <c r="B223"/>
  <c r="C223" s="1"/>
  <c r="D223" s="1"/>
  <c r="B222"/>
  <c r="C222" s="1"/>
  <c r="D222" s="1"/>
  <c r="B221"/>
  <c r="C221" s="1"/>
  <c r="D221" s="1"/>
  <c r="C220"/>
  <c r="D220" s="1"/>
  <c r="B220"/>
  <c r="B219"/>
  <c r="C219" s="1"/>
  <c r="D219" s="1"/>
  <c r="B218"/>
  <c r="C218" s="1"/>
  <c r="D218" s="1"/>
  <c r="B217"/>
  <c r="C217" s="1"/>
  <c r="D217" s="1"/>
  <c r="B216"/>
  <c r="C216" s="1"/>
  <c r="D216" s="1"/>
  <c r="B215"/>
  <c r="C215" s="1"/>
  <c r="D215" s="1"/>
  <c r="B214"/>
  <c r="C214" s="1"/>
  <c r="D214" s="1"/>
  <c r="B213"/>
  <c r="C213" s="1"/>
  <c r="D213" s="1"/>
  <c r="C212"/>
  <c r="D212" s="1"/>
  <c r="B212"/>
  <c r="C211"/>
  <c r="D211" s="1"/>
  <c r="B211"/>
  <c r="B210"/>
  <c r="C210" s="1"/>
  <c r="D210" s="1"/>
  <c r="B209"/>
  <c r="C209" s="1"/>
  <c r="D209" s="1"/>
  <c r="B208"/>
  <c r="C208" s="1"/>
  <c r="D208" s="1"/>
  <c r="B207"/>
  <c r="C207" s="1"/>
  <c r="D207" s="1"/>
  <c r="B206"/>
  <c r="C206" s="1"/>
  <c r="D206" s="1"/>
  <c r="B205"/>
  <c r="C205" s="1"/>
  <c r="D205" s="1"/>
  <c r="C204"/>
  <c r="D204" s="1"/>
  <c r="B204"/>
  <c r="C203"/>
  <c r="D203" s="1"/>
  <c r="B203"/>
  <c r="B202"/>
  <c r="C202" s="1"/>
  <c r="D202" s="1"/>
  <c r="B201"/>
  <c r="C201" s="1"/>
  <c r="D201" s="1"/>
  <c r="B200"/>
  <c r="C200" s="1"/>
  <c r="D200" s="1"/>
  <c r="B199"/>
  <c r="C199" s="1"/>
  <c r="D199" s="1"/>
  <c r="B198"/>
  <c r="C198" s="1"/>
  <c r="D198" s="1"/>
  <c r="B197"/>
  <c r="C197" s="1"/>
  <c r="D197" s="1"/>
  <c r="C196"/>
  <c r="D196" s="1"/>
  <c r="B196"/>
  <c r="C195"/>
  <c r="D195" s="1"/>
  <c r="B195"/>
  <c r="B194"/>
  <c r="C194" s="1"/>
  <c r="D194" s="1"/>
  <c r="B193"/>
  <c r="C193" s="1"/>
  <c r="D193" s="1"/>
  <c r="B192"/>
  <c r="C192" s="1"/>
  <c r="D192" s="1"/>
  <c r="B191"/>
  <c r="C191" s="1"/>
  <c r="D191" s="1"/>
  <c r="B190"/>
  <c r="C190" s="1"/>
  <c r="D190" s="1"/>
  <c r="B189"/>
  <c r="C189" s="1"/>
  <c r="D189" s="1"/>
  <c r="C188"/>
  <c r="D188" s="1"/>
  <c r="B188"/>
  <c r="C187"/>
  <c r="D187" s="1"/>
  <c r="B187"/>
  <c r="B186"/>
  <c r="C186" s="1"/>
  <c r="D186" s="1"/>
  <c r="B185"/>
  <c r="C185" s="1"/>
  <c r="D185" s="1"/>
  <c r="B184"/>
  <c r="C184" s="1"/>
  <c r="D184" s="1"/>
  <c r="B183"/>
  <c r="C183" s="1"/>
  <c r="D183" s="1"/>
  <c r="B182"/>
  <c r="C182" s="1"/>
  <c r="D182" s="1"/>
  <c r="B181"/>
  <c r="C181" s="1"/>
  <c r="D181" s="1"/>
  <c r="C180"/>
  <c r="D180" s="1"/>
  <c r="B180"/>
  <c r="C179"/>
  <c r="D179" s="1"/>
  <c r="B179"/>
  <c r="B178"/>
  <c r="C178" s="1"/>
  <c r="D178" s="1"/>
  <c r="B177"/>
  <c r="C177" s="1"/>
  <c r="D177" s="1"/>
  <c r="B176"/>
  <c r="C176" s="1"/>
  <c r="D176" s="1"/>
  <c r="B175"/>
  <c r="C175" s="1"/>
  <c r="D175" s="1"/>
  <c r="B174"/>
  <c r="C174" s="1"/>
  <c r="D174" s="1"/>
  <c r="B173"/>
  <c r="C173" s="1"/>
  <c r="D173" s="1"/>
  <c r="C172"/>
  <c r="D172" s="1"/>
  <c r="B172"/>
  <c r="C171"/>
  <c r="D171" s="1"/>
  <c r="B171"/>
  <c r="B170"/>
  <c r="C170" s="1"/>
  <c r="D170" s="1"/>
  <c r="B169"/>
  <c r="C169" s="1"/>
  <c r="D169" s="1"/>
  <c r="B168"/>
  <c r="C168" s="1"/>
  <c r="D168" s="1"/>
  <c r="B167"/>
  <c r="C167" s="1"/>
  <c r="D167" s="1"/>
  <c r="B166"/>
  <c r="C166" s="1"/>
  <c r="D166" s="1"/>
  <c r="B165"/>
  <c r="C165" s="1"/>
  <c r="D165" s="1"/>
  <c r="C164"/>
  <c r="D164" s="1"/>
  <c r="B164"/>
  <c r="C163"/>
  <c r="D163" s="1"/>
  <c r="B163"/>
  <c r="B162"/>
  <c r="C162" s="1"/>
  <c r="D162" s="1"/>
  <c r="B161"/>
  <c r="C161" s="1"/>
  <c r="D161" s="1"/>
  <c r="B160"/>
  <c r="C160" s="1"/>
  <c r="D160" s="1"/>
  <c r="B159"/>
  <c r="C159" s="1"/>
  <c r="D159" s="1"/>
  <c r="B158"/>
  <c r="C158" s="1"/>
  <c r="D158" s="1"/>
  <c r="B157"/>
  <c r="C157" s="1"/>
  <c r="D157" s="1"/>
  <c r="C156"/>
  <c r="D156" s="1"/>
  <c r="B156"/>
  <c r="C155"/>
  <c r="D155" s="1"/>
  <c r="B155"/>
  <c r="B154"/>
  <c r="C154" s="1"/>
  <c r="D154" s="1"/>
  <c r="B153"/>
  <c r="C153" s="1"/>
  <c r="D153" s="1"/>
  <c r="B152"/>
  <c r="C152" s="1"/>
  <c r="D152" s="1"/>
  <c r="B151"/>
  <c r="C151" s="1"/>
  <c r="D151" s="1"/>
  <c r="B150"/>
  <c r="C150" s="1"/>
  <c r="D150" s="1"/>
  <c r="B149"/>
  <c r="C149" s="1"/>
  <c r="D149" s="1"/>
  <c r="C148"/>
  <c r="D148" s="1"/>
  <c r="B148"/>
  <c r="C147"/>
  <c r="D147" s="1"/>
  <c r="B147"/>
  <c r="B146"/>
  <c r="C146" s="1"/>
  <c r="D146" s="1"/>
  <c r="B145"/>
  <c r="C145" s="1"/>
  <c r="D145" s="1"/>
  <c r="B144"/>
  <c r="C144" s="1"/>
  <c r="D144" s="1"/>
  <c r="B143"/>
  <c r="C143" s="1"/>
  <c r="D143" s="1"/>
  <c r="B142"/>
  <c r="C142" s="1"/>
  <c r="D142" s="1"/>
  <c r="B141"/>
  <c r="C141" s="1"/>
  <c r="D141" s="1"/>
  <c r="C140"/>
  <c r="D140" s="1"/>
  <c r="B140"/>
  <c r="C139"/>
  <c r="D139" s="1"/>
  <c r="B139"/>
  <c r="B138"/>
  <c r="C138" s="1"/>
  <c r="D138" s="1"/>
  <c r="B137"/>
  <c r="C137" s="1"/>
  <c r="D137" s="1"/>
  <c r="B136"/>
  <c r="C136" s="1"/>
  <c r="D136" s="1"/>
  <c r="B135"/>
  <c r="C135" s="1"/>
  <c r="D135" s="1"/>
  <c r="B134"/>
  <c r="C134" s="1"/>
  <c r="D134" s="1"/>
  <c r="B133"/>
  <c r="C133" s="1"/>
  <c r="D133" s="1"/>
  <c r="C132"/>
  <c r="D132" s="1"/>
  <c r="B132"/>
  <c r="C131"/>
  <c r="D131" s="1"/>
  <c r="B131"/>
  <c r="B130"/>
  <c r="C130" s="1"/>
  <c r="D130" s="1"/>
  <c r="B129"/>
  <c r="C129" s="1"/>
  <c r="D129" s="1"/>
  <c r="B128"/>
  <c r="C128" s="1"/>
  <c r="D128" s="1"/>
  <c r="B127"/>
  <c r="C127" s="1"/>
  <c r="D127" s="1"/>
  <c r="B126"/>
  <c r="C126" s="1"/>
  <c r="D126" s="1"/>
  <c r="B125"/>
  <c r="C125" s="1"/>
  <c r="D125" s="1"/>
  <c r="C124"/>
  <c r="D124" s="1"/>
  <c r="B124"/>
  <c r="C123"/>
  <c r="D123" s="1"/>
  <c r="B123"/>
  <c r="B122"/>
  <c r="C122" s="1"/>
  <c r="D122" s="1"/>
  <c r="B121"/>
  <c r="C121" s="1"/>
  <c r="D121" s="1"/>
  <c r="B120"/>
  <c r="C120" s="1"/>
  <c r="D120" s="1"/>
  <c r="B119"/>
  <c r="C119" s="1"/>
  <c r="D119" s="1"/>
  <c r="B118"/>
  <c r="C118" s="1"/>
  <c r="D118" s="1"/>
  <c r="B117"/>
  <c r="C117" s="1"/>
  <c r="D117" s="1"/>
  <c r="C116"/>
  <c r="D116" s="1"/>
  <c r="B116"/>
  <c r="C115"/>
  <c r="D115" s="1"/>
  <c r="B115"/>
  <c r="B114"/>
  <c r="C114" s="1"/>
  <c r="D114" s="1"/>
  <c r="B113"/>
  <c r="C113" s="1"/>
  <c r="D113" s="1"/>
  <c r="B112"/>
  <c r="C112" s="1"/>
  <c r="D112" s="1"/>
  <c r="B111"/>
  <c r="C111" s="1"/>
  <c r="D111" s="1"/>
  <c r="B110"/>
  <c r="C110" s="1"/>
  <c r="D110" s="1"/>
  <c r="B109"/>
  <c r="C109" s="1"/>
  <c r="D109" s="1"/>
  <c r="C108"/>
  <c r="D108" s="1"/>
  <c r="B108"/>
  <c r="C107"/>
  <c r="D107" s="1"/>
  <c r="B107"/>
  <c r="B106"/>
  <c r="C106" s="1"/>
  <c r="D106" s="1"/>
  <c r="B105"/>
  <c r="C105" s="1"/>
  <c r="D105" s="1"/>
  <c r="B104"/>
  <c r="C104" s="1"/>
  <c r="D104" s="1"/>
  <c r="B103"/>
  <c r="C103" s="1"/>
  <c r="D103" s="1"/>
  <c r="B102"/>
  <c r="C102" s="1"/>
  <c r="D102" s="1"/>
  <c r="B101"/>
  <c r="C101" s="1"/>
  <c r="D101" s="1"/>
  <c r="C100"/>
  <c r="D100" s="1"/>
  <c r="B100"/>
  <c r="C99"/>
  <c r="D99" s="1"/>
  <c r="B99"/>
  <c r="B98"/>
  <c r="C98" s="1"/>
  <c r="D98" s="1"/>
  <c r="B97"/>
  <c r="C97" s="1"/>
  <c r="D97" s="1"/>
  <c r="B96"/>
  <c r="C96" s="1"/>
  <c r="D96" s="1"/>
  <c r="B95"/>
  <c r="C95" s="1"/>
  <c r="D95" s="1"/>
  <c r="B94"/>
  <c r="C94" s="1"/>
  <c r="D94" s="1"/>
  <c r="B93"/>
  <c r="C93" s="1"/>
  <c r="D93" s="1"/>
  <c r="C92"/>
  <c r="D92" s="1"/>
  <c r="B92"/>
  <c r="C91"/>
  <c r="D91" s="1"/>
  <c r="B91"/>
  <c r="B90"/>
  <c r="C90" s="1"/>
  <c r="D90" s="1"/>
  <c r="B89"/>
  <c r="C89" s="1"/>
  <c r="D89" s="1"/>
  <c r="B88"/>
  <c r="C88" s="1"/>
  <c r="D88" s="1"/>
  <c r="B87"/>
  <c r="C87" s="1"/>
  <c r="D87" s="1"/>
  <c r="B86"/>
  <c r="C86" s="1"/>
  <c r="D86" s="1"/>
  <c r="B85"/>
  <c r="C85" s="1"/>
  <c r="D85" s="1"/>
  <c r="C84"/>
  <c r="D84" s="1"/>
  <c r="B84"/>
  <c r="C83"/>
  <c r="D83" s="1"/>
  <c r="B83"/>
  <c r="B82"/>
  <c r="C82" s="1"/>
  <c r="D82" s="1"/>
  <c r="B81"/>
  <c r="C81" s="1"/>
  <c r="D81" s="1"/>
  <c r="B80"/>
  <c r="C80" s="1"/>
  <c r="D80" s="1"/>
  <c r="B79"/>
  <c r="C79" s="1"/>
  <c r="D79" s="1"/>
  <c r="B78"/>
  <c r="C78" s="1"/>
  <c r="D78" s="1"/>
  <c r="B77"/>
  <c r="C77" s="1"/>
  <c r="D77" s="1"/>
  <c r="C76"/>
  <c r="D76" s="1"/>
  <c r="B76"/>
  <c r="C75"/>
  <c r="D75" s="1"/>
  <c r="B75"/>
  <c r="B74"/>
  <c r="C74" s="1"/>
  <c r="D74" s="1"/>
  <c r="B73"/>
  <c r="C73" s="1"/>
  <c r="D73" s="1"/>
  <c r="B72"/>
  <c r="C72" s="1"/>
  <c r="D72" s="1"/>
  <c r="B71"/>
  <c r="C71" s="1"/>
  <c r="D71" s="1"/>
  <c r="B70"/>
  <c r="C70" s="1"/>
  <c r="D70" s="1"/>
  <c r="B69"/>
  <c r="C69" s="1"/>
  <c r="D69" s="1"/>
  <c r="C68"/>
  <c r="D68" s="1"/>
  <c r="B68"/>
  <c r="C67"/>
  <c r="D67" s="1"/>
  <c r="B67"/>
  <c r="B66"/>
  <c r="C66" s="1"/>
  <c r="D66" s="1"/>
  <c r="B65"/>
  <c r="C65" s="1"/>
  <c r="D65" s="1"/>
  <c r="B64"/>
  <c r="C64" s="1"/>
  <c r="D64" s="1"/>
  <c r="B63"/>
  <c r="C63" s="1"/>
  <c r="D63" s="1"/>
  <c r="B62"/>
  <c r="C62" s="1"/>
  <c r="D62" s="1"/>
  <c r="B61"/>
  <c r="C61" s="1"/>
  <c r="D61" s="1"/>
  <c r="C60"/>
  <c r="D60" s="1"/>
  <c r="B60"/>
  <c r="C59"/>
  <c r="D59" s="1"/>
  <c r="B59"/>
  <c r="B58"/>
  <c r="C58" s="1"/>
  <c r="D58" s="1"/>
  <c r="B57"/>
  <c r="C57" s="1"/>
  <c r="D57" s="1"/>
  <c r="B56"/>
  <c r="C56" s="1"/>
  <c r="D56" s="1"/>
  <c r="B55"/>
  <c r="C55" s="1"/>
  <c r="D55" s="1"/>
  <c r="B54"/>
  <c r="C54" s="1"/>
  <c r="D54" s="1"/>
  <c r="B53"/>
  <c r="C53" s="1"/>
  <c r="D53" s="1"/>
  <c r="C52"/>
  <c r="D52" s="1"/>
  <c r="B52"/>
  <c r="C51"/>
  <c r="D51" s="1"/>
  <c r="B51"/>
  <c r="B50"/>
  <c r="C50" s="1"/>
  <c r="D50" s="1"/>
  <c r="B49"/>
  <c r="C49" s="1"/>
  <c r="D49" s="1"/>
  <c r="B48"/>
  <c r="C48" s="1"/>
  <c r="D48" s="1"/>
  <c r="B47"/>
  <c r="C47" s="1"/>
  <c r="D47" s="1"/>
  <c r="B46"/>
  <c r="C46" s="1"/>
  <c r="D46" s="1"/>
  <c r="B45"/>
  <c r="C45" s="1"/>
  <c r="D45" s="1"/>
  <c r="C44"/>
  <c r="D44" s="1"/>
  <c r="B44"/>
  <c r="B43"/>
  <c r="C43" s="1"/>
  <c r="D43" s="1"/>
  <c r="B42"/>
  <c r="C42" s="1"/>
  <c r="D42" s="1"/>
  <c r="B41"/>
  <c r="C41" s="1"/>
  <c r="D41" s="1"/>
  <c r="B40"/>
  <c r="C40" s="1"/>
  <c r="D40" s="1"/>
  <c r="B39"/>
  <c r="C39" s="1"/>
  <c r="D39" s="1"/>
  <c r="B38"/>
  <c r="C38" s="1"/>
  <c r="D38" s="1"/>
  <c r="B37"/>
  <c r="C37" s="1"/>
  <c r="D37" s="1"/>
  <c r="C36"/>
  <c r="D36" s="1"/>
  <c r="B36"/>
  <c r="B35"/>
  <c r="C35" s="1"/>
  <c r="D35" s="1"/>
  <c r="B34"/>
  <c r="C34" s="1"/>
  <c r="D34" s="1"/>
  <c r="B33"/>
  <c r="C33" s="1"/>
  <c r="D33" s="1"/>
  <c r="C32"/>
  <c r="D32" s="1"/>
  <c r="B32"/>
  <c r="B31"/>
  <c r="C31" s="1"/>
  <c r="D31" s="1"/>
  <c r="B30"/>
  <c r="C30" s="1"/>
  <c r="D30" s="1"/>
  <c r="B29"/>
  <c r="C29" s="1"/>
  <c r="D29" s="1"/>
  <c r="B28"/>
  <c r="C28" s="1"/>
  <c r="D28" s="1"/>
  <c r="B27"/>
  <c r="C27" s="1"/>
  <c r="D27" s="1"/>
  <c r="B26"/>
  <c r="C26" s="1"/>
  <c r="D26" s="1"/>
  <c r="B25"/>
  <c r="C25" s="1"/>
  <c r="D25" s="1"/>
  <c r="B24"/>
  <c r="C24" s="1"/>
  <c r="D24" s="1"/>
  <c r="B23"/>
  <c r="C23" s="1"/>
  <c r="D23" s="1"/>
  <c r="B22"/>
  <c r="C22" s="1"/>
  <c r="D22" s="1"/>
  <c r="B21"/>
  <c r="C21" s="1"/>
  <c r="D21" s="1"/>
  <c r="C20"/>
  <c r="D20" s="1"/>
  <c r="B20"/>
  <c r="B19"/>
  <c r="C19" s="1"/>
  <c r="D19" s="1"/>
  <c r="B18"/>
  <c r="C18" s="1"/>
  <c r="D18" s="1"/>
  <c r="B17"/>
  <c r="C17" s="1"/>
  <c r="D17" s="1"/>
  <c r="C16"/>
  <c r="D16" s="1"/>
  <c r="B16"/>
  <c r="B15"/>
  <c r="C15" s="1"/>
  <c r="D15" s="1"/>
  <c r="B14"/>
  <c r="C14" s="1"/>
  <c r="D14" s="1"/>
  <c r="B13"/>
  <c r="C13" s="1"/>
  <c r="D13" s="1"/>
  <c r="C12"/>
  <c r="D12" s="1"/>
  <c r="B12"/>
  <c r="B11"/>
  <c r="C11" s="1"/>
  <c r="D11" s="1"/>
  <c r="B10"/>
  <c r="C10" s="1"/>
  <c r="D10" s="1"/>
  <c r="B9"/>
  <c r="C9" s="1"/>
  <c r="D9" s="1"/>
  <c r="B8"/>
  <c r="C8" s="1"/>
  <c r="D8" s="1"/>
  <c r="B7"/>
  <c r="C7" s="1"/>
  <c r="D7" s="1"/>
  <c r="B6"/>
  <c r="C6" s="1"/>
  <c r="D6" s="1"/>
  <c r="B5"/>
  <c r="C5" s="1"/>
  <c r="D5" s="1"/>
  <c r="B4"/>
  <c r="C4" s="1"/>
  <c r="D4" s="1"/>
  <c r="P46" i="1"/>
  <c r="K46" i="13"/>
  <c r="AC149" i="85"/>
  <c r="Z149"/>
  <c r="W149"/>
  <c r="T149"/>
  <c r="Q149"/>
  <c r="N149"/>
  <c r="K149"/>
  <c r="H149"/>
  <c r="E149"/>
  <c r="B149"/>
  <c r="AC148"/>
  <c r="Z148"/>
  <c r="W148"/>
  <c r="T148"/>
  <c r="Q148"/>
  <c r="N148"/>
  <c r="K148"/>
  <c r="H148"/>
  <c r="E148"/>
  <c r="B148"/>
  <c r="AC147"/>
  <c r="Z147"/>
  <c r="T147"/>
  <c r="Q147"/>
  <c r="N147"/>
  <c r="K147"/>
  <c r="H147"/>
  <c r="E147"/>
  <c r="B147"/>
  <c r="AC146"/>
  <c r="Z146"/>
  <c r="T146"/>
  <c r="Q146"/>
  <c r="N146"/>
  <c r="K146"/>
  <c r="H146"/>
  <c r="E146"/>
  <c r="B146"/>
  <c r="AC145"/>
  <c r="Z145"/>
  <c r="T145"/>
  <c r="Q145"/>
  <c r="N145"/>
  <c r="K145"/>
  <c r="H145"/>
  <c r="E145"/>
  <c r="B145"/>
  <c r="AC144"/>
  <c r="Z144"/>
  <c r="T144"/>
  <c r="Q144"/>
  <c r="N144"/>
  <c r="K144"/>
  <c r="H144"/>
  <c r="E144"/>
  <c r="B144"/>
  <c r="AC143"/>
  <c r="Z143"/>
  <c r="T143"/>
  <c r="Q143"/>
  <c r="N143"/>
  <c r="K143"/>
  <c r="H143"/>
  <c r="E143"/>
  <c r="B143"/>
  <c r="AC142"/>
  <c r="Z142"/>
  <c r="T142"/>
  <c r="Q142"/>
  <c r="N142"/>
  <c r="K142"/>
  <c r="H142"/>
  <c r="E142"/>
  <c r="B142"/>
  <c r="AC141"/>
  <c r="Z141"/>
  <c r="T141"/>
  <c r="Q141"/>
  <c r="N141"/>
  <c r="K141"/>
  <c r="H141"/>
  <c r="E141"/>
  <c r="B141"/>
  <c r="AC140"/>
  <c r="Z140"/>
  <c r="T140"/>
  <c r="Q140"/>
  <c r="N140"/>
  <c r="K140"/>
  <c r="H140"/>
  <c r="E140"/>
  <c r="B140"/>
  <c r="AC139"/>
  <c r="Z139"/>
  <c r="T139"/>
  <c r="Q139"/>
  <c r="N139"/>
  <c r="K139"/>
  <c r="H139"/>
  <c r="E139"/>
  <c r="B139"/>
  <c r="AC138"/>
  <c r="Z138"/>
  <c r="T138"/>
  <c r="Q138"/>
  <c r="N138"/>
  <c r="K138"/>
  <c r="H138"/>
  <c r="E138"/>
  <c r="B138"/>
  <c r="AC137"/>
  <c r="Z137"/>
  <c r="T137"/>
  <c r="Q137"/>
  <c r="N137"/>
  <c r="K137"/>
  <c r="H137"/>
  <c r="E137"/>
  <c r="B137"/>
  <c r="AC136"/>
  <c r="Z136"/>
  <c r="T136"/>
  <c r="Q136"/>
  <c r="N136"/>
  <c r="K136"/>
  <c r="H136"/>
  <c r="E136"/>
  <c r="B136"/>
  <c r="AC135"/>
  <c r="Z135"/>
  <c r="T135"/>
  <c r="Q135"/>
  <c r="N135"/>
  <c r="K135"/>
  <c r="H135"/>
  <c r="E135"/>
  <c r="B135"/>
  <c r="AC134"/>
  <c r="Z134"/>
  <c r="T134"/>
  <c r="Q134"/>
  <c r="N134"/>
  <c r="K134"/>
  <c r="H134"/>
  <c r="E134"/>
  <c r="B134"/>
  <c r="AC133"/>
  <c r="Z133"/>
  <c r="T133"/>
  <c r="Q133"/>
  <c r="N133"/>
  <c r="K133"/>
  <c r="H133"/>
  <c r="E133"/>
  <c r="B133"/>
  <c r="AC132"/>
  <c r="Z132"/>
  <c r="T132"/>
  <c r="Q132"/>
  <c r="N132"/>
  <c r="K132"/>
  <c r="H132"/>
  <c r="E132"/>
  <c r="B132"/>
  <c r="AC131"/>
  <c r="Z131"/>
  <c r="T131"/>
  <c r="Q131"/>
  <c r="N131"/>
  <c r="K131"/>
  <c r="H131"/>
  <c r="E131"/>
  <c r="B131"/>
  <c r="AC130"/>
  <c r="Z130"/>
  <c r="T130"/>
  <c r="Q130"/>
  <c r="N130"/>
  <c r="K130"/>
  <c r="H130"/>
  <c r="E130"/>
  <c r="B130"/>
  <c r="AC129"/>
  <c r="Z129"/>
  <c r="T129"/>
  <c r="Q129"/>
  <c r="N129"/>
  <c r="K129"/>
  <c r="H129"/>
  <c r="E129"/>
  <c r="B129"/>
  <c r="AC128"/>
  <c r="Z128"/>
  <c r="T128"/>
  <c r="Q128"/>
  <c r="N128"/>
  <c r="K128"/>
  <c r="H128"/>
  <c r="E128"/>
  <c r="B128"/>
  <c r="AC127"/>
  <c r="Z127"/>
  <c r="T127"/>
  <c r="Q127"/>
  <c r="N127"/>
  <c r="K127"/>
  <c r="H127"/>
  <c r="E127"/>
  <c r="B127"/>
  <c r="AC126"/>
  <c r="Z126"/>
  <c r="T126"/>
  <c r="Q126"/>
  <c r="N126"/>
  <c r="K126"/>
  <c r="H126"/>
  <c r="E126"/>
  <c r="B126"/>
  <c r="AC125"/>
  <c r="Z125"/>
  <c r="T125"/>
  <c r="Q125"/>
  <c r="N125"/>
  <c r="K125"/>
  <c r="H125"/>
  <c r="E125"/>
  <c r="B125"/>
  <c r="AC124"/>
  <c r="Z124"/>
  <c r="T124"/>
  <c r="Q124"/>
  <c r="N124"/>
  <c r="K124"/>
  <c r="H124"/>
  <c r="E124"/>
  <c r="B124"/>
  <c r="AC123"/>
  <c r="Z123"/>
  <c r="T123"/>
  <c r="Q123"/>
  <c r="N123"/>
  <c r="K123"/>
  <c r="H123"/>
  <c r="E123"/>
  <c r="B123"/>
  <c r="AC122"/>
  <c r="Z122"/>
  <c r="T122"/>
  <c r="Q122"/>
  <c r="N122"/>
  <c r="K122"/>
  <c r="H122"/>
  <c r="E122"/>
  <c r="B122"/>
  <c r="AC121"/>
  <c r="Z121"/>
  <c r="T121"/>
  <c r="Q121"/>
  <c r="N121"/>
  <c r="K121"/>
  <c r="H121"/>
  <c r="E121"/>
  <c r="B121"/>
  <c r="AC120"/>
  <c r="Z120"/>
  <c r="T120"/>
  <c r="Q120"/>
  <c r="N120"/>
  <c r="K120"/>
  <c r="H120"/>
  <c r="E120"/>
  <c r="B120"/>
  <c r="AC119"/>
  <c r="Z119"/>
  <c r="T119"/>
  <c r="Q119"/>
  <c r="N119"/>
  <c r="K119"/>
  <c r="H119"/>
  <c r="E119"/>
  <c r="B119"/>
  <c r="AC118"/>
  <c r="Z118"/>
  <c r="T118"/>
  <c r="Q118"/>
  <c r="N118"/>
  <c r="K118"/>
  <c r="H118"/>
  <c r="E118"/>
  <c r="B118"/>
  <c r="AC117"/>
  <c r="Z117"/>
  <c r="T117"/>
  <c r="Q117"/>
  <c r="N117"/>
  <c r="K117"/>
  <c r="H117"/>
  <c r="E117"/>
  <c r="B117"/>
  <c r="AC116"/>
  <c r="Z116"/>
  <c r="T116"/>
  <c r="Q116"/>
  <c r="N116"/>
  <c r="K116"/>
  <c r="H116"/>
  <c r="E116"/>
  <c r="B116"/>
  <c r="AC115"/>
  <c r="Z115"/>
  <c r="T115"/>
  <c r="Q115"/>
  <c r="N115"/>
  <c r="K115"/>
  <c r="H115"/>
  <c r="E115"/>
  <c r="B115"/>
  <c r="AC114"/>
  <c r="Z114"/>
  <c r="T114"/>
  <c r="Q114"/>
  <c r="N114"/>
  <c r="K114"/>
  <c r="H114"/>
  <c r="E114"/>
  <c r="B114"/>
  <c r="AC113"/>
  <c r="Z113"/>
  <c r="T113"/>
  <c r="Q113"/>
  <c r="N113"/>
  <c r="K113"/>
  <c r="H113"/>
  <c r="E113"/>
  <c r="B113"/>
  <c r="AC112"/>
  <c r="Z112"/>
  <c r="T112"/>
  <c r="Q112"/>
  <c r="N112"/>
  <c r="K112"/>
  <c r="H112"/>
  <c r="E112"/>
  <c r="B112"/>
  <c r="AC111"/>
  <c r="Z111"/>
  <c r="T111"/>
  <c r="Q111"/>
  <c r="N111"/>
  <c r="K111"/>
  <c r="H111"/>
  <c r="E111"/>
  <c r="B111"/>
  <c r="AC110"/>
  <c r="Z110"/>
  <c r="T110"/>
  <c r="Q110"/>
  <c r="N110"/>
  <c r="K110"/>
  <c r="H110"/>
  <c r="E110"/>
  <c r="B110"/>
  <c r="AC109"/>
  <c r="Z109"/>
  <c r="T109"/>
  <c r="Q109"/>
  <c r="N109"/>
  <c r="K109"/>
  <c r="H109"/>
  <c r="E109"/>
  <c r="B109"/>
  <c r="AC108"/>
  <c r="Z108"/>
  <c r="T108"/>
  <c r="Q108"/>
  <c r="N108"/>
  <c r="K108"/>
  <c r="H108"/>
  <c r="E108"/>
  <c r="B108"/>
  <c r="AC107"/>
  <c r="Z107"/>
  <c r="T107"/>
  <c r="Q107"/>
  <c r="N107"/>
  <c r="K107"/>
  <c r="H107"/>
  <c r="E107"/>
  <c r="B107"/>
  <c r="AC106"/>
  <c r="Z106"/>
  <c r="T106"/>
  <c r="Q106"/>
  <c r="N106"/>
  <c r="K106"/>
  <c r="H106"/>
  <c r="E106"/>
  <c r="B106"/>
  <c r="AC105"/>
  <c r="Z105"/>
  <c r="T105"/>
  <c r="Q105"/>
  <c r="N105"/>
  <c r="K105"/>
  <c r="H105"/>
  <c r="E105"/>
  <c r="B105"/>
  <c r="AC104"/>
  <c r="Z104"/>
  <c r="T104"/>
  <c r="Q104"/>
  <c r="N104"/>
  <c r="K104"/>
  <c r="H104"/>
  <c r="E104"/>
  <c r="B104"/>
  <c r="AC103"/>
  <c r="Z103"/>
  <c r="T103"/>
  <c r="Q103"/>
  <c r="N103"/>
  <c r="K103"/>
  <c r="H103"/>
  <c r="E103"/>
  <c r="B103"/>
  <c r="AC102"/>
  <c r="Z102"/>
  <c r="T102"/>
  <c r="Q102"/>
  <c r="N102"/>
  <c r="K102"/>
  <c r="H102"/>
  <c r="E102"/>
  <c r="B102"/>
  <c r="AC101"/>
  <c r="Z101"/>
  <c r="T101"/>
  <c r="Q101"/>
  <c r="N101"/>
  <c r="K101"/>
  <c r="H101"/>
  <c r="E101"/>
  <c r="B101"/>
  <c r="AC100"/>
  <c r="Z100"/>
  <c r="T100"/>
  <c r="Q100"/>
  <c r="N100"/>
  <c r="K100"/>
  <c r="H100"/>
  <c r="E100"/>
  <c r="B100"/>
  <c r="AC99"/>
  <c r="Z99"/>
  <c r="T99"/>
  <c r="Q99"/>
  <c r="N99"/>
  <c r="K99"/>
  <c r="H99"/>
  <c r="E99"/>
  <c r="B99"/>
  <c r="AC98"/>
  <c r="Z98"/>
  <c r="T98"/>
  <c r="Q98"/>
  <c r="N98"/>
  <c r="K98"/>
  <c r="H98"/>
  <c r="E98"/>
  <c r="B98"/>
  <c r="AC97"/>
  <c r="Z97"/>
  <c r="T97"/>
  <c r="Q97"/>
  <c r="N97"/>
  <c r="K97"/>
  <c r="H97"/>
  <c r="E97"/>
  <c r="B97"/>
  <c r="AC96"/>
  <c r="Z96"/>
  <c r="T96"/>
  <c r="Q96"/>
  <c r="N96"/>
  <c r="K96"/>
  <c r="H96"/>
  <c r="E96"/>
  <c r="B96"/>
  <c r="AC95"/>
  <c r="Z95"/>
  <c r="T95"/>
  <c r="Q95"/>
  <c r="N95"/>
  <c r="K95"/>
  <c r="H95"/>
  <c r="E95"/>
  <c r="B95"/>
  <c r="AC94"/>
  <c r="Z94"/>
  <c r="T94"/>
  <c r="Q94"/>
  <c r="N94"/>
  <c r="K94"/>
  <c r="H94"/>
  <c r="E94"/>
  <c r="B94"/>
  <c r="AC93"/>
  <c r="Z93"/>
  <c r="T93"/>
  <c r="Q93"/>
  <c r="N93"/>
  <c r="K93"/>
  <c r="H93"/>
  <c r="E93"/>
  <c r="B93"/>
  <c r="AC92"/>
  <c r="Z92"/>
  <c r="T92"/>
  <c r="Q92"/>
  <c r="N92"/>
  <c r="K92"/>
  <c r="H92"/>
  <c r="E92"/>
  <c r="B92"/>
  <c r="AC91"/>
  <c r="Z91"/>
  <c r="T91"/>
  <c r="Q91"/>
  <c r="N91"/>
  <c r="K91"/>
  <c r="H91"/>
  <c r="E91"/>
  <c r="B91"/>
  <c r="AC90"/>
  <c r="Z90"/>
  <c r="T90"/>
  <c r="Q90"/>
  <c r="N90"/>
  <c r="K90"/>
  <c r="H90"/>
  <c r="E90"/>
  <c r="B90"/>
  <c r="AC89"/>
  <c r="Z89"/>
  <c r="T89"/>
  <c r="Q89"/>
  <c r="N89"/>
  <c r="K89"/>
  <c r="H89"/>
  <c r="E89"/>
  <c r="B89"/>
  <c r="AC88"/>
  <c r="Z88"/>
  <c r="T88"/>
  <c r="Q88"/>
  <c r="N88"/>
  <c r="K88"/>
  <c r="H88"/>
  <c r="E88"/>
  <c r="B88"/>
  <c r="AC87"/>
  <c r="Z87"/>
  <c r="T87"/>
  <c r="Q87"/>
  <c r="N87"/>
  <c r="K87"/>
  <c r="H87"/>
  <c r="E87"/>
  <c r="B87"/>
  <c r="AC86"/>
  <c r="Z86"/>
  <c r="T86"/>
  <c r="Q86"/>
  <c r="N86"/>
  <c r="K86"/>
  <c r="H86"/>
  <c r="E86"/>
  <c r="B86"/>
  <c r="AC85"/>
  <c r="Z85"/>
  <c r="T85"/>
  <c r="Q85"/>
  <c r="N85"/>
  <c r="K85"/>
  <c r="H85"/>
  <c r="E85"/>
  <c r="B85"/>
  <c r="AC84"/>
  <c r="Z84"/>
  <c r="T84"/>
  <c r="Q84"/>
  <c r="N84"/>
  <c r="K84"/>
  <c r="H84"/>
  <c r="E84"/>
  <c r="B84"/>
  <c r="Z83"/>
  <c r="T83"/>
  <c r="Q83"/>
  <c r="N83"/>
  <c r="K83"/>
  <c r="H83"/>
  <c r="E83"/>
  <c r="B83"/>
  <c r="Z82"/>
  <c r="T82"/>
  <c r="Q82"/>
  <c r="N82"/>
  <c r="K82"/>
  <c r="H82"/>
  <c r="E82"/>
  <c r="B82"/>
  <c r="Z81"/>
  <c r="T81"/>
  <c r="Q81"/>
  <c r="N81"/>
  <c r="K81"/>
  <c r="H81"/>
  <c r="E81"/>
  <c r="B81"/>
  <c r="Z80"/>
  <c r="T80"/>
  <c r="Q80"/>
  <c r="N80"/>
  <c r="K80"/>
  <c r="H80"/>
  <c r="E80"/>
  <c r="B80"/>
  <c r="Z79"/>
  <c r="T79"/>
  <c r="Q79"/>
  <c r="N79"/>
  <c r="K79"/>
  <c r="H79"/>
  <c r="E79"/>
  <c r="B79"/>
  <c r="Z78"/>
  <c r="T78"/>
  <c r="Q78"/>
  <c r="N78"/>
  <c r="K78"/>
  <c r="H78"/>
  <c r="E78"/>
  <c r="B78"/>
  <c r="Z77"/>
  <c r="T77"/>
  <c r="Q77"/>
  <c r="N77"/>
  <c r="K77"/>
  <c r="H77"/>
  <c r="E77"/>
  <c r="B77"/>
  <c r="Z76"/>
  <c r="T76"/>
  <c r="Q76"/>
  <c r="N76"/>
  <c r="K76"/>
  <c r="H76"/>
  <c r="E76"/>
  <c r="B76"/>
  <c r="Z75"/>
  <c r="T75"/>
  <c r="Q75"/>
  <c r="N75"/>
  <c r="K75"/>
  <c r="H75"/>
  <c r="E75"/>
  <c r="B75"/>
  <c r="Z74"/>
  <c r="T74"/>
  <c r="Q74"/>
  <c r="N74"/>
  <c r="K74"/>
  <c r="H74"/>
  <c r="E74"/>
  <c r="B74"/>
  <c r="Z73"/>
  <c r="T73"/>
  <c r="Q73"/>
  <c r="N73"/>
  <c r="K73"/>
  <c r="H73"/>
  <c r="E73"/>
  <c r="B73"/>
  <c r="Z72"/>
  <c r="T72"/>
  <c r="Q72"/>
  <c r="N72"/>
  <c r="K72"/>
  <c r="H72"/>
  <c r="E72"/>
  <c r="B72"/>
  <c r="Z71"/>
  <c r="T71"/>
  <c r="Q71"/>
  <c r="N71"/>
  <c r="K71"/>
  <c r="H71"/>
  <c r="E71"/>
  <c r="B71"/>
  <c r="Z70"/>
  <c r="T70"/>
  <c r="Q70"/>
  <c r="N70"/>
  <c r="K70"/>
  <c r="H70"/>
  <c r="E70"/>
  <c r="B70"/>
  <c r="Z69"/>
  <c r="T69"/>
  <c r="Q69"/>
  <c r="N69"/>
  <c r="K69"/>
  <c r="H69"/>
  <c r="E69"/>
  <c r="B69"/>
  <c r="Z68"/>
  <c r="T68"/>
  <c r="Q68"/>
  <c r="N68"/>
  <c r="K68"/>
  <c r="H68"/>
  <c r="E68"/>
  <c r="B68"/>
  <c r="Z67"/>
  <c r="T67"/>
  <c r="N67"/>
  <c r="K67"/>
  <c r="H67"/>
  <c r="E67"/>
  <c r="B67"/>
  <c r="Z66"/>
  <c r="T66"/>
  <c r="N66"/>
  <c r="K66"/>
  <c r="H66"/>
  <c r="E66"/>
  <c r="B66"/>
  <c r="Z65"/>
  <c r="T65"/>
  <c r="N65"/>
  <c r="K65"/>
  <c r="H65"/>
  <c r="E65"/>
  <c r="B65"/>
  <c r="Z64"/>
  <c r="T64"/>
  <c r="N64"/>
  <c r="K64"/>
  <c r="H64"/>
  <c r="E64"/>
  <c r="B64"/>
  <c r="Z63"/>
  <c r="T63"/>
  <c r="N63"/>
  <c r="K63"/>
  <c r="H63"/>
  <c r="E63"/>
  <c r="B63"/>
  <c r="Z62"/>
  <c r="T62"/>
  <c r="N62"/>
  <c r="K62"/>
  <c r="E62"/>
  <c r="B62"/>
  <c r="Z61"/>
  <c r="T61"/>
  <c r="N61"/>
  <c r="K61"/>
  <c r="E61"/>
  <c r="B61"/>
  <c r="Z60"/>
  <c r="T60"/>
  <c r="N60"/>
  <c r="K60"/>
  <c r="E60"/>
  <c r="B60"/>
  <c r="Z59"/>
  <c r="T59"/>
  <c r="N59"/>
  <c r="K59"/>
  <c r="E59"/>
  <c r="B59"/>
  <c r="Z58"/>
  <c r="T58"/>
  <c r="N58"/>
  <c r="K58"/>
  <c r="E58"/>
  <c r="B58"/>
  <c r="Z57"/>
  <c r="T57"/>
  <c r="N57"/>
  <c r="K57"/>
  <c r="E57"/>
  <c r="B57"/>
  <c r="Z56"/>
  <c r="T56"/>
  <c r="N56"/>
  <c r="K56"/>
  <c r="E56"/>
  <c r="Z55"/>
  <c r="T55"/>
  <c r="N55"/>
  <c r="K55"/>
  <c r="E55"/>
  <c r="Z54"/>
  <c r="T54"/>
  <c r="N54"/>
  <c r="K54"/>
  <c r="E54"/>
  <c r="Z53"/>
  <c r="T53"/>
  <c r="N53"/>
  <c r="K53"/>
  <c r="Z52"/>
  <c r="T52"/>
  <c r="N52"/>
  <c r="K52"/>
  <c r="Z51"/>
  <c r="T51"/>
  <c r="N51"/>
  <c r="K51"/>
  <c r="Z50"/>
  <c r="T50"/>
  <c r="N50"/>
  <c r="K50"/>
  <c r="Z49"/>
  <c r="T49"/>
  <c r="N49"/>
  <c r="K49"/>
  <c r="Z48"/>
  <c r="T48"/>
  <c r="N48"/>
  <c r="K48"/>
  <c r="D7" i="70" l="1"/>
  <c r="J65" i="89"/>
  <c r="I64"/>
  <c r="J61"/>
  <c r="I60"/>
  <c r="J57"/>
  <c r="I56"/>
  <c r="J53"/>
  <c r="I52"/>
  <c r="J49"/>
  <c r="I48"/>
  <c r="J45"/>
  <c r="I44"/>
  <c r="J41"/>
  <c r="I40"/>
  <c r="J37"/>
  <c r="I36"/>
  <c r="J33"/>
  <c r="I32"/>
  <c r="J29"/>
  <c r="I28"/>
  <c r="J25"/>
  <c r="I24"/>
  <c r="J21"/>
  <c r="I20"/>
  <c r="J17"/>
  <c r="I16"/>
  <c r="J13"/>
  <c r="I12"/>
  <c r="J9"/>
  <c r="I8"/>
  <c r="J5"/>
  <c r="I4"/>
  <c r="J63"/>
  <c r="I58"/>
  <c r="J55"/>
  <c r="I50"/>
  <c r="J47"/>
  <c r="J64"/>
  <c r="I63"/>
  <c r="J60"/>
  <c r="I59"/>
  <c r="J56"/>
  <c r="I55"/>
  <c r="J52"/>
  <c r="I51"/>
  <c r="J48"/>
  <c r="I47"/>
  <c r="J44"/>
  <c r="I43"/>
  <c r="J40"/>
  <c r="I39"/>
  <c r="J36"/>
  <c r="I35"/>
  <c r="J32"/>
  <c r="I31"/>
  <c r="J28"/>
  <c r="I27"/>
  <c r="J24"/>
  <c r="I23"/>
  <c r="J20"/>
  <c r="I19"/>
  <c r="J16"/>
  <c r="I15"/>
  <c r="J12"/>
  <c r="I11"/>
  <c r="J8"/>
  <c r="I7"/>
  <c r="J4"/>
  <c r="I66"/>
  <c r="I62"/>
  <c r="J59"/>
  <c r="I54"/>
  <c r="J51"/>
  <c r="I61"/>
  <c r="J54"/>
  <c r="J62"/>
  <c r="I53"/>
  <c r="J42"/>
  <c r="I37"/>
  <c r="I33"/>
  <c r="J30"/>
  <c r="J26"/>
  <c r="J22"/>
  <c r="J18"/>
  <c r="J14"/>
  <c r="I9"/>
  <c r="I5"/>
  <c r="I65"/>
  <c r="J66"/>
  <c r="I57"/>
  <c r="J50"/>
  <c r="I46"/>
  <c r="J43"/>
  <c r="I42"/>
  <c r="J39"/>
  <c r="I38"/>
  <c r="J35"/>
  <c r="I34"/>
  <c r="J31"/>
  <c r="I30"/>
  <c r="J27"/>
  <c r="I26"/>
  <c r="J23"/>
  <c r="I22"/>
  <c r="J19"/>
  <c r="I18"/>
  <c r="J15"/>
  <c r="I14"/>
  <c r="J11"/>
  <c r="I10"/>
  <c r="J7"/>
  <c r="I6"/>
  <c r="J46"/>
  <c r="I45"/>
  <c r="I41"/>
  <c r="J38"/>
  <c r="J34"/>
  <c r="I29"/>
  <c r="I25"/>
  <c r="I21"/>
  <c r="I17"/>
  <c r="I13"/>
  <c r="J10"/>
  <c r="J6"/>
  <c r="J58"/>
  <c r="I49"/>
  <c r="L66" l="1"/>
  <c r="C7" i="93"/>
  <c r="AA67" i="7"/>
  <c r="C8" i="93"/>
  <c r="C29" i="81"/>
  <c r="C30"/>
  <c r="C31"/>
  <c r="C32"/>
  <c r="C33"/>
  <c r="C34"/>
  <c r="C35"/>
  <c r="C36"/>
  <c r="C37"/>
  <c r="C38"/>
  <c r="C39"/>
  <c r="C40"/>
  <c r="C41"/>
  <c r="C42"/>
  <c r="C43"/>
  <c r="C44"/>
  <c r="C45"/>
  <c r="C46"/>
  <c r="C47"/>
  <c r="C48"/>
  <c r="C49"/>
  <c r="C50"/>
  <c r="C51"/>
  <c r="C52"/>
  <c r="C53"/>
  <c r="C54"/>
  <c r="C55"/>
  <c r="C56"/>
  <c r="C57"/>
  <c r="C58"/>
  <c r="C59"/>
  <c r="C60"/>
  <c r="C61"/>
  <c r="C62"/>
  <c r="C63"/>
  <c r="C64"/>
  <c r="C65"/>
  <c r="C28"/>
  <c r="D7"/>
  <c r="D8"/>
  <c r="D9"/>
  <c r="D10"/>
  <c r="D11"/>
  <c r="D12"/>
  <c r="D13"/>
  <c r="D14"/>
  <c r="D15"/>
  <c r="D16"/>
  <c r="D17"/>
  <c r="D18"/>
  <c r="D20"/>
  <c r="D6"/>
  <c r="E26" l="1"/>
  <c r="E18"/>
  <c r="E23"/>
  <c r="E15"/>
  <c r="E24"/>
  <c r="E20"/>
  <c r="E16"/>
  <c r="E12"/>
  <c r="E22"/>
  <c r="E14"/>
  <c r="E19"/>
  <c r="D19"/>
  <c r="E25"/>
  <c r="E17"/>
  <c r="E13"/>
  <c r="D21"/>
  <c r="D22"/>
  <c r="E9"/>
  <c r="E10"/>
  <c r="E11"/>
  <c r="E11" i="65"/>
  <c r="E10"/>
  <c r="E9"/>
  <c r="E8"/>
  <c r="E7"/>
  <c r="E28" i="81" l="1"/>
  <c r="E27"/>
  <c r="E29"/>
  <c r="D23"/>
  <c r="I193" i="60"/>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D24" i="81" l="1"/>
  <c r="D25"/>
  <c r="S42" i="38"/>
  <c r="C307" i="60"/>
  <c r="D307" s="1"/>
  <c r="E307" s="1"/>
  <c r="C306"/>
  <c r="D306" s="1"/>
  <c r="E306" s="1"/>
  <c r="C305"/>
  <c r="D305" s="1"/>
  <c r="E305" s="1"/>
  <c r="D304"/>
  <c r="E304" s="1"/>
  <c r="C304"/>
  <c r="C303"/>
  <c r="D303" s="1"/>
  <c r="E303" s="1"/>
  <c r="C302"/>
  <c r="D302" s="1"/>
  <c r="E302" s="1"/>
  <c r="C301"/>
  <c r="D301" s="1"/>
  <c r="E301" s="1"/>
  <c r="C300"/>
  <c r="D300" s="1"/>
  <c r="E300" s="1"/>
  <c r="C299"/>
  <c r="D299" s="1"/>
  <c r="E299" s="1"/>
  <c r="C298"/>
  <c r="D298" s="1"/>
  <c r="E298" s="1"/>
  <c r="C297"/>
  <c r="D297" s="1"/>
  <c r="E297" s="1"/>
  <c r="C296"/>
  <c r="D296" s="1"/>
  <c r="E296" s="1"/>
  <c r="C295"/>
  <c r="D295" s="1"/>
  <c r="E295" s="1"/>
  <c r="C294"/>
  <c r="D294" s="1"/>
  <c r="E294" s="1"/>
  <c r="C293"/>
  <c r="D293" s="1"/>
  <c r="E293" s="1"/>
  <c r="C292"/>
  <c r="D292" s="1"/>
  <c r="E292" s="1"/>
  <c r="C291"/>
  <c r="D291" s="1"/>
  <c r="E291" s="1"/>
  <c r="C290"/>
  <c r="D290" s="1"/>
  <c r="E290" s="1"/>
  <c r="C289"/>
  <c r="D289" s="1"/>
  <c r="E289" s="1"/>
  <c r="C288"/>
  <c r="D288" s="1"/>
  <c r="E288" s="1"/>
  <c r="C287"/>
  <c r="D287" s="1"/>
  <c r="E287" s="1"/>
  <c r="D286"/>
  <c r="E286" s="1"/>
  <c r="C286"/>
  <c r="C285"/>
  <c r="D285" s="1"/>
  <c r="E285" s="1"/>
  <c r="C284"/>
  <c r="D284" s="1"/>
  <c r="E284" s="1"/>
  <c r="C283"/>
  <c r="D283" s="1"/>
  <c r="E283" s="1"/>
  <c r="C282"/>
  <c r="D282" s="1"/>
  <c r="E282" s="1"/>
  <c r="C281"/>
  <c r="D281" s="1"/>
  <c r="E281" s="1"/>
  <c r="C280"/>
  <c r="D280" s="1"/>
  <c r="E280" s="1"/>
  <c r="C279"/>
  <c r="D279" s="1"/>
  <c r="E279" s="1"/>
  <c r="C278"/>
  <c r="D278" s="1"/>
  <c r="E278" s="1"/>
  <c r="C277"/>
  <c r="D277" s="1"/>
  <c r="E277" s="1"/>
  <c r="C276"/>
  <c r="D276" s="1"/>
  <c r="E276" s="1"/>
  <c r="D275"/>
  <c r="E275" s="1"/>
  <c r="C275"/>
  <c r="C274"/>
  <c r="D274" s="1"/>
  <c r="E274" s="1"/>
  <c r="C273"/>
  <c r="D273" s="1"/>
  <c r="E273" s="1"/>
  <c r="C272"/>
  <c r="D272" s="1"/>
  <c r="E272" s="1"/>
  <c r="C271"/>
  <c r="D271" s="1"/>
  <c r="E271" s="1"/>
  <c r="C270"/>
  <c r="D270" s="1"/>
  <c r="E270" s="1"/>
  <c r="C269"/>
  <c r="D269" s="1"/>
  <c r="E269" s="1"/>
  <c r="C268"/>
  <c r="D268" s="1"/>
  <c r="E268" s="1"/>
  <c r="C267"/>
  <c r="D267" s="1"/>
  <c r="E267" s="1"/>
  <c r="D266"/>
  <c r="E266" s="1"/>
  <c r="C266"/>
  <c r="C265"/>
  <c r="D265" s="1"/>
  <c r="E265" s="1"/>
  <c r="E264"/>
  <c r="D264"/>
  <c r="C264"/>
  <c r="C263"/>
  <c r="D263" s="1"/>
  <c r="E263" s="1"/>
  <c r="C262"/>
  <c r="D262" s="1"/>
  <c r="E262" s="1"/>
  <c r="C261"/>
  <c r="D261" s="1"/>
  <c r="E261" s="1"/>
  <c r="C260"/>
  <c r="D260" s="1"/>
  <c r="E260" s="1"/>
  <c r="C259"/>
  <c r="D259" s="1"/>
  <c r="E259" s="1"/>
  <c r="D258"/>
  <c r="E258" s="1"/>
  <c r="C258"/>
  <c r="C257"/>
  <c r="D257" s="1"/>
  <c r="E257" s="1"/>
  <c r="C256"/>
  <c r="D256" s="1"/>
  <c r="E256" s="1"/>
  <c r="C255"/>
  <c r="D255" s="1"/>
  <c r="E255" s="1"/>
  <c r="C254"/>
  <c r="D254" s="1"/>
  <c r="E254" s="1"/>
  <c r="C253"/>
  <c r="D253" s="1"/>
  <c r="E253" s="1"/>
  <c r="C252"/>
  <c r="D252" s="1"/>
  <c r="E252" s="1"/>
  <c r="D251"/>
  <c r="E251" s="1"/>
  <c r="C251"/>
  <c r="C250"/>
  <c r="D250" s="1"/>
  <c r="E250" s="1"/>
  <c r="C249"/>
  <c r="D249" s="1"/>
  <c r="E249" s="1"/>
  <c r="C248"/>
  <c r="D248" s="1"/>
  <c r="E248" s="1"/>
  <c r="C247"/>
  <c r="D247" s="1"/>
  <c r="E247" s="1"/>
  <c r="C246"/>
  <c r="D246" s="1"/>
  <c r="E246" s="1"/>
  <c r="C245"/>
  <c r="D245" s="1"/>
  <c r="E245" s="1"/>
  <c r="C244"/>
  <c r="D244" s="1"/>
  <c r="E244" s="1"/>
  <c r="C243"/>
  <c r="D243" s="1"/>
  <c r="E243" s="1"/>
  <c r="C242"/>
  <c r="D242" s="1"/>
  <c r="E242" s="1"/>
  <c r="C241"/>
  <c r="D241" s="1"/>
  <c r="E241" s="1"/>
  <c r="D240"/>
  <c r="E240" s="1"/>
  <c r="C240"/>
  <c r="C239"/>
  <c r="D239" s="1"/>
  <c r="E239" s="1"/>
  <c r="C238"/>
  <c r="D238" s="1"/>
  <c r="E238" s="1"/>
  <c r="C237"/>
  <c r="D237" s="1"/>
  <c r="E237" s="1"/>
  <c r="C236"/>
  <c r="D236" s="1"/>
  <c r="E236" s="1"/>
  <c r="C235"/>
  <c r="D235" s="1"/>
  <c r="E235" s="1"/>
  <c r="C234"/>
  <c r="D234" s="1"/>
  <c r="E234" s="1"/>
  <c r="C233"/>
  <c r="D233" s="1"/>
  <c r="E233" s="1"/>
  <c r="C232"/>
  <c r="D232" s="1"/>
  <c r="E232" s="1"/>
  <c r="C231"/>
  <c r="D231" s="1"/>
  <c r="E231" s="1"/>
  <c r="C230"/>
  <c r="D230" s="1"/>
  <c r="E230" s="1"/>
  <c r="C229"/>
  <c r="D229" s="1"/>
  <c r="E229" s="1"/>
  <c r="C228"/>
  <c r="D228" s="1"/>
  <c r="E228" s="1"/>
  <c r="C227"/>
  <c r="D227" s="1"/>
  <c r="E227" s="1"/>
  <c r="C226"/>
  <c r="D226" s="1"/>
  <c r="E226" s="1"/>
  <c r="C225"/>
  <c r="D225" s="1"/>
  <c r="E225" s="1"/>
  <c r="C224"/>
  <c r="D224" s="1"/>
  <c r="E224" s="1"/>
  <c r="C223"/>
  <c r="D223" s="1"/>
  <c r="E223" s="1"/>
  <c r="D222"/>
  <c r="E222" s="1"/>
  <c r="C222"/>
  <c r="C221"/>
  <c r="D221" s="1"/>
  <c r="E221" s="1"/>
  <c r="C220"/>
  <c r="D220" s="1"/>
  <c r="E220" s="1"/>
  <c r="C219"/>
  <c r="D219" s="1"/>
  <c r="E219" s="1"/>
  <c r="D218"/>
  <c r="E218" s="1"/>
  <c r="C218"/>
  <c r="C217"/>
  <c r="D217" s="1"/>
  <c r="E217" s="1"/>
  <c r="C216"/>
  <c r="D216" s="1"/>
  <c r="E216" s="1"/>
  <c r="C215"/>
  <c r="D215" s="1"/>
  <c r="E215" s="1"/>
  <c r="C214"/>
  <c r="D214" s="1"/>
  <c r="E214" s="1"/>
  <c r="C213"/>
  <c r="D213" s="1"/>
  <c r="E213" s="1"/>
  <c r="C212"/>
  <c r="D212" s="1"/>
  <c r="E212" s="1"/>
  <c r="C211"/>
  <c r="D211" s="1"/>
  <c r="E211" s="1"/>
  <c r="C210"/>
  <c r="D210" s="1"/>
  <c r="E210" s="1"/>
  <c r="C209"/>
  <c r="D209" s="1"/>
  <c r="E209" s="1"/>
  <c r="C208"/>
  <c r="D208" s="1"/>
  <c r="E208" s="1"/>
  <c r="C207"/>
  <c r="D207" s="1"/>
  <c r="E207" s="1"/>
  <c r="D206"/>
  <c r="E206" s="1"/>
  <c r="C206"/>
  <c r="C205"/>
  <c r="D205" s="1"/>
  <c r="E205" s="1"/>
  <c r="D204"/>
  <c r="E204" s="1"/>
  <c r="C204"/>
  <c r="C203"/>
  <c r="D203" s="1"/>
  <c r="E203" s="1"/>
  <c r="C202"/>
  <c r="D202" s="1"/>
  <c r="E202" s="1"/>
  <c r="C201"/>
  <c r="D201" s="1"/>
  <c r="E201" s="1"/>
  <c r="C200"/>
  <c r="D200" s="1"/>
  <c r="E200" s="1"/>
  <c r="D199"/>
  <c r="E199" s="1"/>
  <c r="C199"/>
  <c r="C198"/>
  <c r="D198" s="1"/>
  <c r="E198" s="1"/>
  <c r="C197"/>
  <c r="D197" s="1"/>
  <c r="E197" s="1"/>
  <c r="C196"/>
  <c r="D196" s="1"/>
  <c r="E196" s="1"/>
  <c r="C195"/>
  <c r="D195" s="1"/>
  <c r="E195" s="1"/>
  <c r="C194"/>
  <c r="D194" s="1"/>
  <c r="E194" s="1"/>
  <c r="C193"/>
  <c r="D193" s="1"/>
  <c r="E193" s="1"/>
  <c r="C192"/>
  <c r="D192" s="1"/>
  <c r="E192" s="1"/>
  <c r="C191"/>
  <c r="D191" s="1"/>
  <c r="E191" s="1"/>
  <c r="C190"/>
  <c r="D190" s="1"/>
  <c r="E190" s="1"/>
  <c r="C189"/>
  <c r="D189" s="1"/>
  <c r="E189" s="1"/>
  <c r="C188"/>
  <c r="D188" s="1"/>
  <c r="E188" s="1"/>
  <c r="C187"/>
  <c r="D187" s="1"/>
  <c r="E187" s="1"/>
  <c r="C186"/>
  <c r="D186" s="1"/>
  <c r="E186" s="1"/>
  <c r="C185"/>
  <c r="D185" s="1"/>
  <c r="E185" s="1"/>
  <c r="C184"/>
  <c r="D184" s="1"/>
  <c r="E184" s="1"/>
  <c r="D183"/>
  <c r="E183" s="1"/>
  <c r="C183"/>
  <c r="C182"/>
  <c r="D182" s="1"/>
  <c r="E182" s="1"/>
  <c r="C181"/>
  <c r="D181" s="1"/>
  <c r="E181" s="1"/>
  <c r="C180"/>
  <c r="D180" s="1"/>
  <c r="E180" s="1"/>
  <c r="C179"/>
  <c r="D179" s="1"/>
  <c r="E179" s="1"/>
  <c r="C178"/>
  <c r="D178" s="1"/>
  <c r="E178" s="1"/>
  <c r="C177"/>
  <c r="D177" s="1"/>
  <c r="E177" s="1"/>
  <c r="D176"/>
  <c r="E176" s="1"/>
  <c r="C176"/>
  <c r="C175"/>
  <c r="D175" s="1"/>
  <c r="E175" s="1"/>
  <c r="C174"/>
  <c r="D174" s="1"/>
  <c r="E174" s="1"/>
  <c r="C173"/>
  <c r="D173" s="1"/>
  <c r="E173" s="1"/>
  <c r="C172"/>
  <c r="D172" s="1"/>
  <c r="E172" s="1"/>
  <c r="D171"/>
  <c r="E171" s="1"/>
  <c r="C171"/>
  <c r="C170"/>
  <c r="D170" s="1"/>
  <c r="E170" s="1"/>
  <c r="C169"/>
  <c r="D169" s="1"/>
  <c r="E169" s="1"/>
  <c r="C168"/>
  <c r="D168" s="1"/>
  <c r="E168" s="1"/>
  <c r="C167"/>
  <c r="D167" s="1"/>
  <c r="E167" s="1"/>
  <c r="C166"/>
  <c r="D166" s="1"/>
  <c r="E166" s="1"/>
  <c r="C165"/>
  <c r="D165" s="1"/>
  <c r="E165" s="1"/>
  <c r="C164"/>
  <c r="D164" s="1"/>
  <c r="E164" s="1"/>
  <c r="C163"/>
  <c r="D163" s="1"/>
  <c r="E163" s="1"/>
  <c r="C162"/>
  <c r="D162" s="1"/>
  <c r="E162" s="1"/>
  <c r="C161"/>
  <c r="D161" s="1"/>
  <c r="E161" s="1"/>
  <c r="C160"/>
  <c r="D160" s="1"/>
  <c r="E160" s="1"/>
  <c r="C159"/>
  <c r="D159" s="1"/>
  <c r="E159" s="1"/>
  <c r="D158"/>
  <c r="E158" s="1"/>
  <c r="C158"/>
  <c r="C157"/>
  <c r="D157" s="1"/>
  <c r="E157" s="1"/>
  <c r="C156"/>
  <c r="D156" s="1"/>
  <c r="E156" s="1"/>
  <c r="C155"/>
  <c r="D155" s="1"/>
  <c r="E155" s="1"/>
  <c r="C154"/>
  <c r="D154" s="1"/>
  <c r="E154" s="1"/>
  <c r="C153"/>
  <c r="D153" s="1"/>
  <c r="E153" s="1"/>
  <c r="D152"/>
  <c r="E152" s="1"/>
  <c r="C152"/>
  <c r="C151"/>
  <c r="D151" s="1"/>
  <c r="E151" s="1"/>
  <c r="C150"/>
  <c r="D150" s="1"/>
  <c r="E150" s="1"/>
  <c r="C149"/>
  <c r="D149" s="1"/>
  <c r="E149" s="1"/>
  <c r="C148"/>
  <c r="D148" s="1"/>
  <c r="E148" s="1"/>
  <c r="D147"/>
  <c r="E147" s="1"/>
  <c r="C147"/>
  <c r="C146"/>
  <c r="D146" s="1"/>
  <c r="E146" s="1"/>
  <c r="C145"/>
  <c r="D145" s="1"/>
  <c r="E145" s="1"/>
  <c r="D144"/>
  <c r="E144" s="1"/>
  <c r="C144"/>
  <c r="C143"/>
  <c r="D143" s="1"/>
  <c r="E143" s="1"/>
  <c r="C142"/>
  <c r="D142" s="1"/>
  <c r="E142" s="1"/>
  <c r="C141"/>
  <c r="D141" s="1"/>
  <c r="E141" s="1"/>
  <c r="C140"/>
  <c r="D140" s="1"/>
  <c r="E140" s="1"/>
  <c r="C139"/>
  <c r="D139" s="1"/>
  <c r="E139" s="1"/>
  <c r="C138"/>
  <c r="D138" s="1"/>
  <c r="E138" s="1"/>
  <c r="C137"/>
  <c r="D137" s="1"/>
  <c r="E137" s="1"/>
  <c r="C136"/>
  <c r="D136" s="1"/>
  <c r="E136" s="1"/>
  <c r="D135"/>
  <c r="E135" s="1"/>
  <c r="C135"/>
  <c r="C134"/>
  <c r="D134" s="1"/>
  <c r="E134" s="1"/>
  <c r="C133"/>
  <c r="D133" s="1"/>
  <c r="E133" s="1"/>
  <c r="C132"/>
  <c r="D132" s="1"/>
  <c r="E132" s="1"/>
  <c r="C131"/>
  <c r="D131" s="1"/>
  <c r="E131" s="1"/>
  <c r="C130"/>
  <c r="D130" s="1"/>
  <c r="E130" s="1"/>
  <c r="C129"/>
  <c r="D129" s="1"/>
  <c r="E129" s="1"/>
  <c r="C128"/>
  <c r="D128" s="1"/>
  <c r="E128" s="1"/>
  <c r="C127"/>
  <c r="D127" s="1"/>
  <c r="E127" s="1"/>
  <c r="C126"/>
  <c r="D126" s="1"/>
  <c r="E126" s="1"/>
  <c r="C125"/>
  <c r="D125" s="1"/>
  <c r="E125" s="1"/>
  <c r="C124"/>
  <c r="D124" s="1"/>
  <c r="E124" s="1"/>
  <c r="C123"/>
  <c r="D123" s="1"/>
  <c r="E123" s="1"/>
  <c r="C122"/>
  <c r="D122" s="1"/>
  <c r="E122" s="1"/>
  <c r="C121"/>
  <c r="D121" s="1"/>
  <c r="E121" s="1"/>
  <c r="C120"/>
  <c r="D120" s="1"/>
  <c r="E120" s="1"/>
  <c r="E119"/>
  <c r="D119"/>
  <c r="C119"/>
  <c r="C118"/>
  <c r="D118" s="1"/>
  <c r="E118" s="1"/>
  <c r="C117"/>
  <c r="D117" s="1"/>
  <c r="E117" s="1"/>
  <c r="C116"/>
  <c r="D116" s="1"/>
  <c r="E116" s="1"/>
  <c r="C115"/>
  <c r="D115" s="1"/>
  <c r="E115" s="1"/>
  <c r="C114"/>
  <c r="D114" s="1"/>
  <c r="E114" s="1"/>
  <c r="C113"/>
  <c r="D113" s="1"/>
  <c r="E113" s="1"/>
  <c r="C112"/>
  <c r="D112" s="1"/>
  <c r="E112" s="1"/>
  <c r="C111"/>
  <c r="D111" s="1"/>
  <c r="E111" s="1"/>
  <c r="C110"/>
  <c r="D110" s="1"/>
  <c r="E110" s="1"/>
  <c r="C109"/>
  <c r="D109" s="1"/>
  <c r="E109" s="1"/>
  <c r="C108"/>
  <c r="D108" s="1"/>
  <c r="E108" s="1"/>
  <c r="C107"/>
  <c r="D107" s="1"/>
  <c r="E107" s="1"/>
  <c r="D106"/>
  <c r="E106" s="1"/>
  <c r="C106"/>
  <c r="C105"/>
  <c r="D105" s="1"/>
  <c r="E105" s="1"/>
  <c r="C104"/>
  <c r="D104" s="1"/>
  <c r="E104" s="1"/>
  <c r="C103"/>
  <c r="D103" s="1"/>
  <c r="E103" s="1"/>
  <c r="C102"/>
  <c r="D102" s="1"/>
  <c r="E102" s="1"/>
  <c r="C101"/>
  <c r="D101" s="1"/>
  <c r="E101" s="1"/>
  <c r="C100"/>
  <c r="D100" s="1"/>
  <c r="E100" s="1"/>
  <c r="C99"/>
  <c r="D99" s="1"/>
  <c r="E99" s="1"/>
  <c r="D98"/>
  <c r="E98" s="1"/>
  <c r="C98"/>
  <c r="C97"/>
  <c r="D97" s="1"/>
  <c r="E97" s="1"/>
  <c r="D96"/>
  <c r="E96" s="1"/>
  <c r="C96"/>
  <c r="C95"/>
  <c r="D95" s="1"/>
  <c r="E95" s="1"/>
  <c r="C94"/>
  <c r="D94" s="1"/>
  <c r="E94" s="1"/>
  <c r="C93"/>
  <c r="D93" s="1"/>
  <c r="E93" s="1"/>
  <c r="D92"/>
  <c r="E92" s="1"/>
  <c r="C92"/>
  <c r="C91"/>
  <c r="D91" s="1"/>
  <c r="E91" s="1"/>
  <c r="C90"/>
  <c r="D90" s="1"/>
  <c r="E90" s="1"/>
  <c r="C89"/>
  <c r="D89" s="1"/>
  <c r="E89" s="1"/>
  <c r="C88"/>
  <c r="D88" s="1"/>
  <c r="E88" s="1"/>
  <c r="C87"/>
  <c r="D87" s="1"/>
  <c r="E87" s="1"/>
  <c r="C86"/>
  <c r="D86" s="1"/>
  <c r="E86" s="1"/>
  <c r="C85"/>
  <c r="D85" s="1"/>
  <c r="E85" s="1"/>
  <c r="C84"/>
  <c r="D84" s="1"/>
  <c r="E84" s="1"/>
  <c r="C83"/>
  <c r="D83" s="1"/>
  <c r="E83" s="1"/>
  <c r="C82"/>
  <c r="D82" s="1"/>
  <c r="E82" s="1"/>
  <c r="C81"/>
  <c r="D81" s="1"/>
  <c r="E81" s="1"/>
  <c r="D80"/>
  <c r="E80" s="1"/>
  <c r="C80"/>
  <c r="C79"/>
  <c r="D79" s="1"/>
  <c r="E79" s="1"/>
  <c r="C78"/>
  <c r="D78" s="1"/>
  <c r="E78" s="1"/>
  <c r="D77"/>
  <c r="E77" s="1"/>
  <c r="C77"/>
  <c r="C76"/>
  <c r="D76" s="1"/>
  <c r="E76" s="1"/>
  <c r="C75"/>
  <c r="D75" s="1"/>
  <c r="E75" s="1"/>
  <c r="D74"/>
  <c r="E74" s="1"/>
  <c r="C74"/>
  <c r="C73"/>
  <c r="D73" s="1"/>
  <c r="E73" s="1"/>
  <c r="D72"/>
  <c r="E72" s="1"/>
  <c r="C72"/>
  <c r="C71"/>
  <c r="D71" s="1"/>
  <c r="E71" s="1"/>
  <c r="C70"/>
  <c r="D70" s="1"/>
  <c r="E70" s="1"/>
  <c r="C69"/>
  <c r="D69" s="1"/>
  <c r="E69" s="1"/>
  <c r="D68"/>
  <c r="E68" s="1"/>
  <c r="C68"/>
  <c r="C67"/>
  <c r="D67" s="1"/>
  <c r="E67" s="1"/>
  <c r="D66"/>
  <c r="E66" s="1"/>
  <c r="C66"/>
  <c r="C65"/>
  <c r="D65" s="1"/>
  <c r="E65" s="1"/>
  <c r="C64"/>
  <c r="D64" s="1"/>
  <c r="E64" s="1"/>
  <c r="C63"/>
  <c r="D63" s="1"/>
  <c r="E63" s="1"/>
  <c r="C62"/>
  <c r="D62" s="1"/>
  <c r="E62" s="1"/>
  <c r="C61"/>
  <c r="D61" s="1"/>
  <c r="E61" s="1"/>
  <c r="C60"/>
  <c r="D60" s="1"/>
  <c r="E60" s="1"/>
  <c r="C59"/>
  <c r="D59" s="1"/>
  <c r="E59" s="1"/>
  <c r="C58"/>
  <c r="D58" s="1"/>
  <c r="E58" s="1"/>
  <c r="C57"/>
  <c r="D57" s="1"/>
  <c r="E57" s="1"/>
  <c r="D56"/>
  <c r="E56" s="1"/>
  <c r="C56"/>
  <c r="C55"/>
  <c r="D55" s="1"/>
  <c r="E55" s="1"/>
  <c r="C54"/>
  <c r="D54" s="1"/>
  <c r="E54" s="1"/>
  <c r="D53"/>
  <c r="E53" s="1"/>
  <c r="C53"/>
  <c r="E52"/>
  <c r="D52"/>
  <c r="C52"/>
  <c r="C51"/>
  <c r="D51" s="1"/>
  <c r="E51" s="1"/>
  <c r="C50"/>
  <c r="D50" s="1"/>
  <c r="E50" s="1"/>
  <c r="D49"/>
  <c r="E49" s="1"/>
  <c r="C49"/>
  <c r="D48"/>
  <c r="E48" s="1"/>
  <c r="C48"/>
  <c r="C47"/>
  <c r="D47" s="1"/>
  <c r="E47" s="1"/>
  <c r="C46"/>
  <c r="D46" s="1"/>
  <c r="E46" s="1"/>
  <c r="C45"/>
  <c r="D45" s="1"/>
  <c r="E45" s="1"/>
  <c r="D44"/>
  <c r="E44" s="1"/>
  <c r="C44"/>
  <c r="C43"/>
  <c r="D43" s="1"/>
  <c r="E43" s="1"/>
  <c r="C42"/>
  <c r="D42" s="1"/>
  <c r="E42" s="1"/>
  <c r="C41"/>
  <c r="D41" s="1"/>
  <c r="E41" s="1"/>
  <c r="C40"/>
  <c r="D40" s="1"/>
  <c r="E40" s="1"/>
  <c r="C39"/>
  <c r="D39" s="1"/>
  <c r="E39" s="1"/>
  <c r="D38"/>
  <c r="E38" s="1"/>
  <c r="C38"/>
  <c r="C37"/>
  <c r="D37" s="1"/>
  <c r="E37" s="1"/>
  <c r="C36"/>
  <c r="D36" s="1"/>
  <c r="E36" s="1"/>
  <c r="C35"/>
  <c r="D35" s="1"/>
  <c r="E35" s="1"/>
  <c r="C34"/>
  <c r="D34" s="1"/>
  <c r="E34" s="1"/>
  <c r="C33"/>
  <c r="D33" s="1"/>
  <c r="E33" s="1"/>
  <c r="D32"/>
  <c r="E32" s="1"/>
  <c r="C32"/>
  <c r="C31"/>
  <c r="D31" s="1"/>
  <c r="E31" s="1"/>
  <c r="C30"/>
  <c r="D30" s="1"/>
  <c r="E30" s="1"/>
  <c r="C29"/>
  <c r="D29" s="1"/>
  <c r="E29" s="1"/>
  <c r="C28"/>
  <c r="D28" s="1"/>
  <c r="E28" s="1"/>
  <c r="C27"/>
  <c r="D27" s="1"/>
  <c r="E27" s="1"/>
  <c r="C26"/>
  <c r="D26" s="1"/>
  <c r="E26" s="1"/>
  <c r="C25"/>
  <c r="D25" s="1"/>
  <c r="E25" s="1"/>
  <c r="C24"/>
  <c r="D24" s="1"/>
  <c r="E24" s="1"/>
  <c r="C23"/>
  <c r="D23" s="1"/>
  <c r="E23" s="1"/>
  <c r="C22"/>
  <c r="D22" s="1"/>
  <c r="E22" s="1"/>
  <c r="E21"/>
  <c r="D21"/>
  <c r="C21"/>
  <c r="C20"/>
  <c r="D20" s="1"/>
  <c r="E20" s="1"/>
  <c r="C19"/>
  <c r="D19" s="1"/>
  <c r="E19" s="1"/>
  <c r="D18"/>
  <c r="E18" s="1"/>
  <c r="C18"/>
  <c r="C17"/>
  <c r="D17" s="1"/>
  <c r="E17" s="1"/>
  <c r="C16"/>
  <c r="D16" s="1"/>
  <c r="E16" s="1"/>
  <c r="C15"/>
  <c r="D15" s="1"/>
  <c r="E15" s="1"/>
  <c r="C14"/>
  <c r="D14" s="1"/>
  <c r="E14" s="1"/>
  <c r="C13"/>
  <c r="D13" s="1"/>
  <c r="E13" s="1"/>
  <c r="D12"/>
  <c r="E12" s="1"/>
  <c r="C12"/>
  <c r="C11"/>
  <c r="D11" s="1"/>
  <c r="E11" s="1"/>
  <c r="D10"/>
  <c r="E10" s="1"/>
  <c r="C10"/>
  <c r="D9"/>
  <c r="E9" s="1"/>
  <c r="C9"/>
  <c r="E8"/>
  <c r="D8"/>
  <c r="C8"/>
  <c r="C7"/>
  <c r="D7" s="1"/>
  <c r="E7" s="1"/>
  <c r="L17" l="1"/>
  <c r="N11"/>
  <c r="N9"/>
  <c r="L105"/>
  <c r="L101"/>
  <c r="L97"/>
  <c r="L93"/>
  <c r="L89"/>
  <c r="L85"/>
  <c r="L81"/>
  <c r="L77"/>
  <c r="L73"/>
  <c r="L69"/>
  <c r="L65"/>
  <c r="L61"/>
  <c r="L57"/>
  <c r="L53"/>
  <c r="L49"/>
  <c r="L45"/>
  <c r="L41"/>
  <c r="L37"/>
  <c r="L33"/>
  <c r="L29"/>
  <c r="L25"/>
  <c r="L21"/>
  <c r="L13"/>
  <c r="L9"/>
  <c r="M107"/>
  <c r="M103"/>
  <c r="M99"/>
  <c r="M95"/>
  <c r="M91"/>
  <c r="M87"/>
  <c r="M83"/>
  <c r="M79"/>
  <c r="M75"/>
  <c r="M71"/>
  <c r="M67"/>
  <c r="M63"/>
  <c r="M59"/>
  <c r="M55"/>
  <c r="M51"/>
  <c r="M47"/>
  <c r="M43"/>
  <c r="M39"/>
  <c r="M35"/>
  <c r="M31"/>
  <c r="M27"/>
  <c r="M23"/>
  <c r="M19"/>
  <c r="M15"/>
  <c r="M11"/>
  <c r="N7"/>
  <c r="N104"/>
  <c r="N100"/>
  <c r="N96"/>
  <c r="N92"/>
  <c r="N88"/>
  <c r="N84"/>
  <c r="N80"/>
  <c r="N76"/>
  <c r="N72"/>
  <c r="N68"/>
  <c r="N64"/>
  <c r="N60"/>
  <c r="N56"/>
  <c r="N52"/>
  <c r="N48"/>
  <c r="N44"/>
  <c r="N40"/>
  <c r="N36"/>
  <c r="N32"/>
  <c r="N28"/>
  <c r="N24"/>
  <c r="N20"/>
  <c r="N16"/>
  <c r="N12"/>
  <c r="N8"/>
  <c r="L106"/>
  <c r="L98"/>
  <c r="L90"/>
  <c r="L82"/>
  <c r="L74"/>
  <c r="L66"/>
  <c r="L58"/>
  <c r="L54"/>
  <c r="L46"/>
  <c r="L34"/>
  <c r="L26"/>
  <c r="L18"/>
  <c r="L10"/>
  <c r="M104"/>
  <c r="M96"/>
  <c r="M92"/>
  <c r="M84"/>
  <c r="M76"/>
  <c r="M68"/>
  <c r="M60"/>
  <c r="M52"/>
  <c r="M48"/>
  <c r="M40"/>
  <c r="M32"/>
  <c r="M24"/>
  <c r="M16"/>
  <c r="M8"/>
  <c r="N101"/>
  <c r="N93"/>
  <c r="N85"/>
  <c r="N77"/>
  <c r="N69"/>
  <c r="N61"/>
  <c r="N49"/>
  <c r="N41"/>
  <c r="N33"/>
  <c r="N25"/>
  <c r="N21"/>
  <c r="N13"/>
  <c r="L107"/>
  <c r="L103"/>
  <c r="L99"/>
  <c r="L95"/>
  <c r="L91"/>
  <c r="L87"/>
  <c r="L83"/>
  <c r="L79"/>
  <c r="L75"/>
  <c r="L71"/>
  <c r="L67"/>
  <c r="L63"/>
  <c r="L59"/>
  <c r="L55"/>
  <c r="L51"/>
  <c r="L47"/>
  <c r="L43"/>
  <c r="L39"/>
  <c r="L35"/>
  <c r="L31"/>
  <c r="L27"/>
  <c r="L23"/>
  <c r="L19"/>
  <c r="L15"/>
  <c r="L11"/>
  <c r="L7"/>
  <c r="M105"/>
  <c r="M101"/>
  <c r="M97"/>
  <c r="M93"/>
  <c r="M89"/>
  <c r="M85"/>
  <c r="M81"/>
  <c r="M77"/>
  <c r="M73"/>
  <c r="M69"/>
  <c r="M65"/>
  <c r="M61"/>
  <c r="M57"/>
  <c r="M53"/>
  <c r="M49"/>
  <c r="M45"/>
  <c r="M41"/>
  <c r="M37"/>
  <c r="M33"/>
  <c r="M29"/>
  <c r="M25"/>
  <c r="M21"/>
  <c r="M17"/>
  <c r="M13"/>
  <c r="M9"/>
  <c r="N106"/>
  <c r="O106" s="1"/>
  <c r="N102"/>
  <c r="N98"/>
  <c r="N94"/>
  <c r="N90"/>
  <c r="O90" s="1"/>
  <c r="N86"/>
  <c r="N82"/>
  <c r="N78"/>
  <c r="N74"/>
  <c r="O74" s="1"/>
  <c r="N70"/>
  <c r="N66"/>
  <c r="N62"/>
  <c r="N58"/>
  <c r="N54"/>
  <c r="N50"/>
  <c r="N46"/>
  <c r="N42"/>
  <c r="N38"/>
  <c r="N34"/>
  <c r="N30"/>
  <c r="N26"/>
  <c r="N22"/>
  <c r="N18"/>
  <c r="N14"/>
  <c r="N10"/>
  <c r="L102"/>
  <c r="L94"/>
  <c r="L86"/>
  <c r="L78"/>
  <c r="L62"/>
  <c r="L50"/>
  <c r="L42"/>
  <c r="L38"/>
  <c r="L30"/>
  <c r="L22"/>
  <c r="L14"/>
  <c r="M7"/>
  <c r="M100"/>
  <c r="M88"/>
  <c r="M80"/>
  <c r="M72"/>
  <c r="M64"/>
  <c r="M56"/>
  <c r="M44"/>
  <c r="M36"/>
  <c r="M28"/>
  <c r="M20"/>
  <c r="M12"/>
  <c r="N105"/>
  <c r="O105" s="1"/>
  <c r="N97"/>
  <c r="N89"/>
  <c r="N81"/>
  <c r="N73"/>
  <c r="O73" s="1"/>
  <c r="N65"/>
  <c r="N57"/>
  <c r="N53"/>
  <c r="N45"/>
  <c r="N37"/>
  <c r="N29"/>
  <c r="N17"/>
  <c r="L104"/>
  <c r="L100"/>
  <c r="L96"/>
  <c r="L92"/>
  <c r="L88"/>
  <c r="L84"/>
  <c r="L80"/>
  <c r="L76"/>
  <c r="L72"/>
  <c r="L68"/>
  <c r="L64"/>
  <c r="L60"/>
  <c r="L56"/>
  <c r="L52"/>
  <c r="L48"/>
  <c r="L44"/>
  <c r="L40"/>
  <c r="L36"/>
  <c r="L32"/>
  <c r="L28"/>
  <c r="L24"/>
  <c r="L20"/>
  <c r="L16"/>
  <c r="L12"/>
  <c r="L8"/>
  <c r="M106"/>
  <c r="M102"/>
  <c r="M98"/>
  <c r="M94"/>
  <c r="M90"/>
  <c r="M86"/>
  <c r="M82"/>
  <c r="M78"/>
  <c r="M74"/>
  <c r="M70"/>
  <c r="M66"/>
  <c r="M62"/>
  <c r="M58"/>
  <c r="M54"/>
  <c r="M50"/>
  <c r="M46"/>
  <c r="M42"/>
  <c r="M38"/>
  <c r="M34"/>
  <c r="M30"/>
  <c r="M26"/>
  <c r="M22"/>
  <c r="M18"/>
  <c r="M14"/>
  <c r="M10"/>
  <c r="N107"/>
  <c r="N103"/>
  <c r="N99"/>
  <c r="O99" s="1"/>
  <c r="N95"/>
  <c r="N91"/>
  <c r="N87"/>
  <c r="N83"/>
  <c r="O83" s="1"/>
  <c r="N79"/>
  <c r="N75"/>
  <c r="N71"/>
  <c r="N67"/>
  <c r="N63"/>
  <c r="N59"/>
  <c r="N55"/>
  <c r="N51"/>
  <c r="N47"/>
  <c r="N43"/>
  <c r="N39"/>
  <c r="N35"/>
  <c r="N31"/>
  <c r="N27"/>
  <c r="N23"/>
  <c r="N19"/>
  <c r="N15"/>
  <c r="O77" l="1"/>
  <c r="O76"/>
  <c r="O79"/>
  <c r="O97"/>
  <c r="O86"/>
  <c r="O101"/>
  <c r="O72"/>
  <c r="O104"/>
  <c r="O75"/>
  <c r="O91"/>
  <c r="O107"/>
  <c r="O89"/>
  <c r="O82"/>
  <c r="O98"/>
  <c r="O93"/>
  <c r="O84"/>
  <c r="O100"/>
  <c r="O92"/>
  <c r="O95"/>
  <c r="O70"/>
  <c r="O102"/>
  <c r="O69"/>
  <c r="O88"/>
  <c r="O71"/>
  <c r="O87"/>
  <c r="O103"/>
  <c r="O81"/>
  <c r="O78"/>
  <c r="O94"/>
  <c r="O85"/>
  <c r="O80"/>
  <c r="O96"/>
  <c r="E30" i="81"/>
  <c r="D26"/>
  <c r="J52" i="38"/>
  <c r="K66" i="13"/>
  <c r="L66"/>
  <c r="M66"/>
  <c r="N66"/>
  <c r="C8" i="70"/>
  <c r="F7" i="55"/>
  <c r="F8"/>
  <c r="F9"/>
  <c r="F10"/>
  <c r="F11"/>
  <c r="F12"/>
  <c r="F13"/>
  <c r="F14"/>
  <c r="F15"/>
  <c r="F16"/>
  <c r="F17"/>
  <c r="F18"/>
  <c r="F19"/>
  <c r="F20"/>
  <c r="F21"/>
  <c r="F22"/>
  <c r="F23"/>
  <c r="F24"/>
  <c r="F25"/>
  <c r="F26"/>
  <c r="F27"/>
  <c r="F28"/>
  <c r="F29"/>
  <c r="F30"/>
  <c r="F31"/>
  <c r="F6"/>
  <c r="E8" i="66" l="1"/>
  <c r="E7"/>
  <c r="E6"/>
  <c r="E9"/>
  <c r="E31" i="81"/>
  <c r="B28"/>
  <c r="E32"/>
  <c r="D27"/>
  <c r="B29" l="1"/>
  <c r="D28"/>
  <c r="W5" i="54"/>
  <c r="W6"/>
  <c r="W7"/>
  <c r="W8"/>
  <c r="W9"/>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W55"/>
  <c r="W56"/>
  <c r="W57"/>
  <c r="W58"/>
  <c r="W59"/>
  <c r="W60"/>
  <c r="W61"/>
  <c r="W62"/>
  <c r="W63"/>
  <c r="W64"/>
  <c r="W65"/>
  <c r="W66"/>
  <c r="W67"/>
  <c r="W68"/>
  <c r="W69"/>
  <c r="W70"/>
  <c r="W71"/>
  <c r="W72"/>
  <c r="W73"/>
  <c r="W74"/>
  <c r="W75"/>
  <c r="W76"/>
  <c r="W77"/>
  <c r="V5"/>
  <c r="V6"/>
  <c r="V7"/>
  <c r="V8"/>
  <c r="V9"/>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U5"/>
  <c r="U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4"/>
  <c r="S5"/>
  <c r="Y5" s="1"/>
  <c r="S6"/>
  <c r="Y6" s="1"/>
  <c r="S7"/>
  <c r="Y7" s="1"/>
  <c r="S8"/>
  <c r="Y8" s="1"/>
  <c r="S9"/>
  <c r="Y9" s="1"/>
  <c r="S10"/>
  <c r="Y10" s="1"/>
  <c r="S11"/>
  <c r="Y11" s="1"/>
  <c r="S12"/>
  <c r="Y12" s="1"/>
  <c r="S13"/>
  <c r="Y13" s="1"/>
  <c r="S14"/>
  <c r="Y14" s="1"/>
  <c r="S15"/>
  <c r="Y15" s="1"/>
  <c r="S16"/>
  <c r="Y16" s="1"/>
  <c r="S17"/>
  <c r="Y17" s="1"/>
  <c r="S18"/>
  <c r="Y18" s="1"/>
  <c r="S19"/>
  <c r="Y19" s="1"/>
  <c r="S20"/>
  <c r="Y20" s="1"/>
  <c r="S21"/>
  <c r="Y21" s="1"/>
  <c r="S22"/>
  <c r="Y22" s="1"/>
  <c r="S23"/>
  <c r="Y23" s="1"/>
  <c r="S24"/>
  <c r="Y24" s="1"/>
  <c r="S25"/>
  <c r="Y25" s="1"/>
  <c r="S26"/>
  <c r="Y26" s="1"/>
  <c r="S27"/>
  <c r="Y27" s="1"/>
  <c r="S28"/>
  <c r="Y28" s="1"/>
  <c r="S29"/>
  <c r="Y29" s="1"/>
  <c r="S30"/>
  <c r="Y30" s="1"/>
  <c r="S31"/>
  <c r="Y31" s="1"/>
  <c r="S32"/>
  <c r="Y32" s="1"/>
  <c r="S33"/>
  <c r="Y33" s="1"/>
  <c r="S34"/>
  <c r="Y34" s="1"/>
  <c r="S35"/>
  <c r="Y35" s="1"/>
  <c r="S36"/>
  <c r="Y36" s="1"/>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R5"/>
  <c r="R6"/>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Q5"/>
  <c r="Q6"/>
  <c r="Q7"/>
  <c r="Q8"/>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4"/>
  <c r="P5"/>
  <c r="P6"/>
  <c r="P7"/>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4"/>
  <c r="O5"/>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N6"/>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4"/>
  <c r="X4" s="1"/>
  <c r="S5" i="58"/>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4"/>
  <c r="R5"/>
  <c r="R6"/>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4"/>
  <c r="Q5"/>
  <c r="Q6"/>
  <c r="Q7"/>
  <c r="Q8"/>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4"/>
  <c r="P5"/>
  <c r="P6"/>
  <c r="P7"/>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4"/>
  <c r="O5"/>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4"/>
  <c r="N5"/>
  <c r="N6"/>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4"/>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4"/>
  <c r="B305" i="57"/>
  <c r="C305" s="1"/>
  <c r="D305" s="1"/>
  <c r="B304"/>
  <c r="C304" s="1"/>
  <c r="D304" s="1"/>
  <c r="B303"/>
  <c r="C303" s="1"/>
  <c r="D303" s="1"/>
  <c r="B302"/>
  <c r="C302" s="1"/>
  <c r="D302" s="1"/>
  <c r="C301"/>
  <c r="D301" s="1"/>
  <c r="B301"/>
  <c r="B300"/>
  <c r="C300" s="1"/>
  <c r="D300" s="1"/>
  <c r="B299"/>
  <c r="C299" s="1"/>
  <c r="D299" s="1"/>
  <c r="B298"/>
  <c r="C298" s="1"/>
  <c r="D298" s="1"/>
  <c r="B297"/>
  <c r="C297" s="1"/>
  <c r="D297" s="1"/>
  <c r="B296"/>
  <c r="C296" s="1"/>
  <c r="D296" s="1"/>
  <c r="B295"/>
  <c r="C295" s="1"/>
  <c r="D295" s="1"/>
  <c r="B294"/>
  <c r="C294" s="1"/>
  <c r="D294" s="1"/>
  <c r="B293"/>
  <c r="C293" s="1"/>
  <c r="D293" s="1"/>
  <c r="B292"/>
  <c r="C292" s="1"/>
  <c r="D292" s="1"/>
  <c r="B291"/>
  <c r="C291" s="1"/>
  <c r="D291" s="1"/>
  <c r="B290"/>
  <c r="C290" s="1"/>
  <c r="D290" s="1"/>
  <c r="B289"/>
  <c r="C289" s="1"/>
  <c r="D289" s="1"/>
  <c r="B288"/>
  <c r="C288" s="1"/>
  <c r="D288" s="1"/>
  <c r="B287"/>
  <c r="C287" s="1"/>
  <c r="D287" s="1"/>
  <c r="B286"/>
  <c r="C286" s="1"/>
  <c r="D286" s="1"/>
  <c r="B285"/>
  <c r="C285" s="1"/>
  <c r="D285" s="1"/>
  <c r="B284"/>
  <c r="C284" s="1"/>
  <c r="D284" s="1"/>
  <c r="B283"/>
  <c r="C283" s="1"/>
  <c r="D283" s="1"/>
  <c r="B282"/>
  <c r="C282" s="1"/>
  <c r="D282" s="1"/>
  <c r="B281"/>
  <c r="C281" s="1"/>
  <c r="D281" s="1"/>
  <c r="B280"/>
  <c r="C280" s="1"/>
  <c r="D280" s="1"/>
  <c r="B279"/>
  <c r="C279" s="1"/>
  <c r="D279" s="1"/>
  <c r="B278"/>
  <c r="C278" s="1"/>
  <c r="D278" s="1"/>
  <c r="B277"/>
  <c r="C277" s="1"/>
  <c r="D277" s="1"/>
  <c r="B276"/>
  <c r="C276" s="1"/>
  <c r="D276" s="1"/>
  <c r="B275"/>
  <c r="C275" s="1"/>
  <c r="D275" s="1"/>
  <c r="B274"/>
  <c r="C274" s="1"/>
  <c r="D274" s="1"/>
  <c r="B273"/>
  <c r="C273" s="1"/>
  <c r="D273" s="1"/>
  <c r="B272"/>
  <c r="C272" s="1"/>
  <c r="D272" s="1"/>
  <c r="B271"/>
  <c r="C271" s="1"/>
  <c r="D271" s="1"/>
  <c r="B270"/>
  <c r="C270" s="1"/>
  <c r="D270" s="1"/>
  <c r="B269"/>
  <c r="C269" s="1"/>
  <c r="D269" s="1"/>
  <c r="B268"/>
  <c r="C268" s="1"/>
  <c r="D268" s="1"/>
  <c r="B267"/>
  <c r="C267" s="1"/>
  <c r="D267" s="1"/>
  <c r="B266"/>
  <c r="C266" s="1"/>
  <c r="D266" s="1"/>
  <c r="B265"/>
  <c r="C265" s="1"/>
  <c r="D265" s="1"/>
  <c r="B264"/>
  <c r="C264" s="1"/>
  <c r="D264" s="1"/>
  <c r="B263"/>
  <c r="C263" s="1"/>
  <c r="D263" s="1"/>
  <c r="B262"/>
  <c r="C262" s="1"/>
  <c r="D262" s="1"/>
  <c r="B261"/>
  <c r="C261" s="1"/>
  <c r="D261" s="1"/>
  <c r="B260"/>
  <c r="C260" s="1"/>
  <c r="D260" s="1"/>
  <c r="B259"/>
  <c r="C259" s="1"/>
  <c r="D259" s="1"/>
  <c r="B258"/>
  <c r="C258" s="1"/>
  <c r="D258" s="1"/>
  <c r="B257"/>
  <c r="C257" s="1"/>
  <c r="D257" s="1"/>
  <c r="B256"/>
  <c r="C256" s="1"/>
  <c r="D256" s="1"/>
  <c r="B255"/>
  <c r="C255" s="1"/>
  <c r="D255" s="1"/>
  <c r="B254"/>
  <c r="C254" s="1"/>
  <c r="D254" s="1"/>
  <c r="B253"/>
  <c r="C253" s="1"/>
  <c r="D253" s="1"/>
  <c r="B252"/>
  <c r="C252" s="1"/>
  <c r="D252" s="1"/>
  <c r="B251"/>
  <c r="C251" s="1"/>
  <c r="D251" s="1"/>
  <c r="B250"/>
  <c r="C250" s="1"/>
  <c r="D250" s="1"/>
  <c r="B249"/>
  <c r="C249" s="1"/>
  <c r="D249" s="1"/>
  <c r="B248"/>
  <c r="C248" s="1"/>
  <c r="D248" s="1"/>
  <c r="B247"/>
  <c r="C247" s="1"/>
  <c r="D247" s="1"/>
  <c r="B246"/>
  <c r="C246" s="1"/>
  <c r="D246" s="1"/>
  <c r="B245"/>
  <c r="C245" s="1"/>
  <c r="D245" s="1"/>
  <c r="B244"/>
  <c r="C244" s="1"/>
  <c r="D244" s="1"/>
  <c r="B243"/>
  <c r="C243" s="1"/>
  <c r="D243" s="1"/>
  <c r="B242"/>
  <c r="C242" s="1"/>
  <c r="D242" s="1"/>
  <c r="B241"/>
  <c r="C241" s="1"/>
  <c r="D241" s="1"/>
  <c r="B240"/>
  <c r="C240" s="1"/>
  <c r="D240" s="1"/>
  <c r="B239"/>
  <c r="C239" s="1"/>
  <c r="D239" s="1"/>
  <c r="B238"/>
  <c r="C238" s="1"/>
  <c r="D238" s="1"/>
  <c r="B237"/>
  <c r="C237" s="1"/>
  <c r="D237" s="1"/>
  <c r="B236"/>
  <c r="C236" s="1"/>
  <c r="D236" s="1"/>
  <c r="B235"/>
  <c r="C235" s="1"/>
  <c r="D235" s="1"/>
  <c r="B234"/>
  <c r="C234" s="1"/>
  <c r="D234" s="1"/>
  <c r="B233"/>
  <c r="C233" s="1"/>
  <c r="D233" s="1"/>
  <c r="B232"/>
  <c r="C232" s="1"/>
  <c r="D232" s="1"/>
  <c r="B231"/>
  <c r="C231" s="1"/>
  <c r="D231" s="1"/>
  <c r="B230"/>
  <c r="C230" s="1"/>
  <c r="D230" s="1"/>
  <c r="B229"/>
  <c r="C229" s="1"/>
  <c r="D229" s="1"/>
  <c r="B228"/>
  <c r="C228" s="1"/>
  <c r="D228" s="1"/>
  <c r="B227"/>
  <c r="C227" s="1"/>
  <c r="D227" s="1"/>
  <c r="B226"/>
  <c r="C226" s="1"/>
  <c r="D226" s="1"/>
  <c r="B225"/>
  <c r="C225" s="1"/>
  <c r="D225" s="1"/>
  <c r="B224"/>
  <c r="C224" s="1"/>
  <c r="D224" s="1"/>
  <c r="B223"/>
  <c r="C223" s="1"/>
  <c r="D223" s="1"/>
  <c r="B222"/>
  <c r="C222" s="1"/>
  <c r="D222" s="1"/>
  <c r="B221"/>
  <c r="C221" s="1"/>
  <c r="D221" s="1"/>
  <c r="B220"/>
  <c r="C220" s="1"/>
  <c r="D220" s="1"/>
  <c r="B219"/>
  <c r="C219" s="1"/>
  <c r="D219" s="1"/>
  <c r="B218"/>
  <c r="C218" s="1"/>
  <c r="D218" s="1"/>
  <c r="B217"/>
  <c r="C217" s="1"/>
  <c r="D217" s="1"/>
  <c r="B216"/>
  <c r="C216" s="1"/>
  <c r="D216" s="1"/>
  <c r="B215"/>
  <c r="C215" s="1"/>
  <c r="D215" s="1"/>
  <c r="B214"/>
  <c r="C214" s="1"/>
  <c r="D214" s="1"/>
  <c r="B213"/>
  <c r="C213" s="1"/>
  <c r="D213" s="1"/>
  <c r="B212"/>
  <c r="C212" s="1"/>
  <c r="D212" s="1"/>
  <c r="B211"/>
  <c r="C211" s="1"/>
  <c r="D211" s="1"/>
  <c r="B210"/>
  <c r="C210" s="1"/>
  <c r="D210" s="1"/>
  <c r="B209"/>
  <c r="C209" s="1"/>
  <c r="D209" s="1"/>
  <c r="B208"/>
  <c r="C208" s="1"/>
  <c r="D208" s="1"/>
  <c r="B207"/>
  <c r="C207" s="1"/>
  <c r="D207" s="1"/>
  <c r="B206"/>
  <c r="C206" s="1"/>
  <c r="D206" s="1"/>
  <c r="B205"/>
  <c r="C205" s="1"/>
  <c r="D205" s="1"/>
  <c r="B204"/>
  <c r="C204" s="1"/>
  <c r="D204" s="1"/>
  <c r="B203"/>
  <c r="C203" s="1"/>
  <c r="D203" s="1"/>
  <c r="B202"/>
  <c r="C202" s="1"/>
  <c r="D202" s="1"/>
  <c r="B201"/>
  <c r="C201" s="1"/>
  <c r="D201" s="1"/>
  <c r="B200"/>
  <c r="C200" s="1"/>
  <c r="D200" s="1"/>
  <c r="B199"/>
  <c r="C199" s="1"/>
  <c r="D199" s="1"/>
  <c r="B198"/>
  <c r="C198" s="1"/>
  <c r="D198" s="1"/>
  <c r="B197"/>
  <c r="C197" s="1"/>
  <c r="D197" s="1"/>
  <c r="B196"/>
  <c r="C196" s="1"/>
  <c r="D196" s="1"/>
  <c r="B195"/>
  <c r="C195" s="1"/>
  <c r="D195" s="1"/>
  <c r="B194"/>
  <c r="C194" s="1"/>
  <c r="D194" s="1"/>
  <c r="B193"/>
  <c r="C193" s="1"/>
  <c r="D193" s="1"/>
  <c r="B192"/>
  <c r="C192" s="1"/>
  <c r="D192" s="1"/>
  <c r="B191"/>
  <c r="C191" s="1"/>
  <c r="D191" s="1"/>
  <c r="B190"/>
  <c r="C190" s="1"/>
  <c r="D190" s="1"/>
  <c r="B189"/>
  <c r="C189" s="1"/>
  <c r="D189" s="1"/>
  <c r="B188"/>
  <c r="C188" s="1"/>
  <c r="D188" s="1"/>
  <c r="B187"/>
  <c r="C187" s="1"/>
  <c r="D187" s="1"/>
  <c r="B186"/>
  <c r="C186" s="1"/>
  <c r="D186" s="1"/>
  <c r="B185"/>
  <c r="C185" s="1"/>
  <c r="D185" s="1"/>
  <c r="B184"/>
  <c r="C184" s="1"/>
  <c r="D184" s="1"/>
  <c r="B183"/>
  <c r="C183" s="1"/>
  <c r="D183" s="1"/>
  <c r="B182"/>
  <c r="C182" s="1"/>
  <c r="D182" s="1"/>
  <c r="B181"/>
  <c r="C181" s="1"/>
  <c r="D181" s="1"/>
  <c r="B180"/>
  <c r="C180" s="1"/>
  <c r="D180" s="1"/>
  <c r="B179"/>
  <c r="C179" s="1"/>
  <c r="D179" s="1"/>
  <c r="B178"/>
  <c r="C178" s="1"/>
  <c r="D178" s="1"/>
  <c r="B177"/>
  <c r="C177" s="1"/>
  <c r="D177" s="1"/>
  <c r="B176"/>
  <c r="C176" s="1"/>
  <c r="D176" s="1"/>
  <c r="B175"/>
  <c r="C175" s="1"/>
  <c r="D175" s="1"/>
  <c r="B174"/>
  <c r="C174" s="1"/>
  <c r="D174" s="1"/>
  <c r="B173"/>
  <c r="C173" s="1"/>
  <c r="D173" s="1"/>
  <c r="B172"/>
  <c r="C172" s="1"/>
  <c r="D172" s="1"/>
  <c r="B171"/>
  <c r="C171" s="1"/>
  <c r="D171" s="1"/>
  <c r="B170"/>
  <c r="C170" s="1"/>
  <c r="D170" s="1"/>
  <c r="B169"/>
  <c r="C169" s="1"/>
  <c r="D169" s="1"/>
  <c r="B168"/>
  <c r="C168" s="1"/>
  <c r="D168" s="1"/>
  <c r="B167"/>
  <c r="C167" s="1"/>
  <c r="D167" s="1"/>
  <c r="B166"/>
  <c r="C166" s="1"/>
  <c r="D166" s="1"/>
  <c r="B165"/>
  <c r="C165" s="1"/>
  <c r="D165" s="1"/>
  <c r="B164"/>
  <c r="C164" s="1"/>
  <c r="D164" s="1"/>
  <c r="B163"/>
  <c r="C163" s="1"/>
  <c r="D163" s="1"/>
  <c r="B162"/>
  <c r="C162" s="1"/>
  <c r="D162" s="1"/>
  <c r="B161"/>
  <c r="C161" s="1"/>
  <c r="D161" s="1"/>
  <c r="B160"/>
  <c r="C160" s="1"/>
  <c r="D160" s="1"/>
  <c r="B159"/>
  <c r="C159" s="1"/>
  <c r="D159" s="1"/>
  <c r="B158"/>
  <c r="C158" s="1"/>
  <c r="D158" s="1"/>
  <c r="B157"/>
  <c r="C157" s="1"/>
  <c r="D157" s="1"/>
  <c r="B156"/>
  <c r="C156" s="1"/>
  <c r="D156" s="1"/>
  <c r="B155"/>
  <c r="C155" s="1"/>
  <c r="D155" s="1"/>
  <c r="B154"/>
  <c r="C154" s="1"/>
  <c r="D154" s="1"/>
  <c r="B153"/>
  <c r="C153" s="1"/>
  <c r="D153" s="1"/>
  <c r="B152"/>
  <c r="C152" s="1"/>
  <c r="D152" s="1"/>
  <c r="B151"/>
  <c r="C151" s="1"/>
  <c r="D151" s="1"/>
  <c r="B150"/>
  <c r="C150" s="1"/>
  <c r="D150" s="1"/>
  <c r="B149"/>
  <c r="C149" s="1"/>
  <c r="D149" s="1"/>
  <c r="B148"/>
  <c r="C148" s="1"/>
  <c r="D148" s="1"/>
  <c r="B147"/>
  <c r="C147" s="1"/>
  <c r="D147" s="1"/>
  <c r="B146"/>
  <c r="C146" s="1"/>
  <c r="D146" s="1"/>
  <c r="B145"/>
  <c r="C145" s="1"/>
  <c r="D145" s="1"/>
  <c r="B144"/>
  <c r="C144" s="1"/>
  <c r="D144" s="1"/>
  <c r="B143"/>
  <c r="C143" s="1"/>
  <c r="D143" s="1"/>
  <c r="B142"/>
  <c r="C142" s="1"/>
  <c r="D142" s="1"/>
  <c r="D141"/>
  <c r="B141"/>
  <c r="C141" s="1"/>
  <c r="B140"/>
  <c r="C140" s="1"/>
  <c r="D140" s="1"/>
  <c r="B139"/>
  <c r="C139" s="1"/>
  <c r="D139" s="1"/>
  <c r="B138"/>
  <c r="C138" s="1"/>
  <c r="D138" s="1"/>
  <c r="B137"/>
  <c r="C137" s="1"/>
  <c r="D137" s="1"/>
  <c r="B136"/>
  <c r="C136" s="1"/>
  <c r="D136" s="1"/>
  <c r="B135"/>
  <c r="C135" s="1"/>
  <c r="D135" s="1"/>
  <c r="B134"/>
  <c r="C134" s="1"/>
  <c r="D134" s="1"/>
  <c r="B133"/>
  <c r="C133" s="1"/>
  <c r="D133" s="1"/>
  <c r="B132"/>
  <c r="C132" s="1"/>
  <c r="D132" s="1"/>
  <c r="B131"/>
  <c r="C131" s="1"/>
  <c r="D131" s="1"/>
  <c r="B130"/>
  <c r="C130" s="1"/>
  <c r="D130" s="1"/>
  <c r="B129"/>
  <c r="C129" s="1"/>
  <c r="D129" s="1"/>
  <c r="B128"/>
  <c r="C128" s="1"/>
  <c r="D128" s="1"/>
  <c r="B127"/>
  <c r="C127" s="1"/>
  <c r="D127" s="1"/>
  <c r="B126"/>
  <c r="C126" s="1"/>
  <c r="D126" s="1"/>
  <c r="B125"/>
  <c r="C125" s="1"/>
  <c r="D125" s="1"/>
  <c r="B124"/>
  <c r="C124" s="1"/>
  <c r="D124" s="1"/>
  <c r="B123"/>
  <c r="C123" s="1"/>
  <c r="D123" s="1"/>
  <c r="B122"/>
  <c r="C122" s="1"/>
  <c r="D122" s="1"/>
  <c r="B121"/>
  <c r="C121" s="1"/>
  <c r="D121" s="1"/>
  <c r="B120"/>
  <c r="C120" s="1"/>
  <c r="D120" s="1"/>
  <c r="B119"/>
  <c r="C119" s="1"/>
  <c r="D119" s="1"/>
  <c r="B118"/>
  <c r="C118" s="1"/>
  <c r="D118" s="1"/>
  <c r="B117"/>
  <c r="C117" s="1"/>
  <c r="D117" s="1"/>
  <c r="B116"/>
  <c r="C116" s="1"/>
  <c r="D116" s="1"/>
  <c r="B115"/>
  <c r="C115" s="1"/>
  <c r="D115" s="1"/>
  <c r="B114"/>
  <c r="C114" s="1"/>
  <c r="D114" s="1"/>
  <c r="B113"/>
  <c r="C113" s="1"/>
  <c r="D113" s="1"/>
  <c r="B112"/>
  <c r="C112" s="1"/>
  <c r="D112" s="1"/>
  <c r="B111"/>
  <c r="C111" s="1"/>
  <c r="D111" s="1"/>
  <c r="B110"/>
  <c r="C110" s="1"/>
  <c r="D110" s="1"/>
  <c r="B109"/>
  <c r="C109" s="1"/>
  <c r="D109" s="1"/>
  <c r="B108"/>
  <c r="C108" s="1"/>
  <c r="D108" s="1"/>
  <c r="B107"/>
  <c r="C107" s="1"/>
  <c r="D107" s="1"/>
  <c r="B106"/>
  <c r="C106" s="1"/>
  <c r="D106" s="1"/>
  <c r="B105"/>
  <c r="C105" s="1"/>
  <c r="D105" s="1"/>
  <c r="B104"/>
  <c r="C104" s="1"/>
  <c r="D104" s="1"/>
  <c r="B103"/>
  <c r="C103" s="1"/>
  <c r="D103" s="1"/>
  <c r="B102"/>
  <c r="C102" s="1"/>
  <c r="D102" s="1"/>
  <c r="B101"/>
  <c r="C101" s="1"/>
  <c r="D101" s="1"/>
  <c r="B100"/>
  <c r="C100" s="1"/>
  <c r="D100" s="1"/>
  <c r="B99"/>
  <c r="C99" s="1"/>
  <c r="D99" s="1"/>
  <c r="B98"/>
  <c r="C98" s="1"/>
  <c r="D98" s="1"/>
  <c r="B97"/>
  <c r="C97" s="1"/>
  <c r="D97" s="1"/>
  <c r="B96"/>
  <c r="C96" s="1"/>
  <c r="D96" s="1"/>
  <c r="B95"/>
  <c r="C95" s="1"/>
  <c r="D95" s="1"/>
  <c r="B94"/>
  <c r="C94" s="1"/>
  <c r="D94" s="1"/>
  <c r="B93"/>
  <c r="C93" s="1"/>
  <c r="D93" s="1"/>
  <c r="B92"/>
  <c r="C92" s="1"/>
  <c r="D92" s="1"/>
  <c r="B91"/>
  <c r="C91" s="1"/>
  <c r="D91" s="1"/>
  <c r="B90"/>
  <c r="C90" s="1"/>
  <c r="D90" s="1"/>
  <c r="B89"/>
  <c r="C89" s="1"/>
  <c r="D89" s="1"/>
  <c r="B88"/>
  <c r="C88" s="1"/>
  <c r="D88" s="1"/>
  <c r="B87"/>
  <c r="C87" s="1"/>
  <c r="D87" s="1"/>
  <c r="B86"/>
  <c r="C86" s="1"/>
  <c r="D86" s="1"/>
  <c r="B85"/>
  <c r="C85" s="1"/>
  <c r="D85" s="1"/>
  <c r="B84"/>
  <c r="C84" s="1"/>
  <c r="D84" s="1"/>
  <c r="B83"/>
  <c r="C83" s="1"/>
  <c r="D83" s="1"/>
  <c r="B82"/>
  <c r="C82" s="1"/>
  <c r="D82" s="1"/>
  <c r="B81"/>
  <c r="C81" s="1"/>
  <c r="D81" s="1"/>
  <c r="B80"/>
  <c r="C80" s="1"/>
  <c r="D80" s="1"/>
  <c r="B79"/>
  <c r="C79" s="1"/>
  <c r="D79" s="1"/>
  <c r="B78"/>
  <c r="C78" s="1"/>
  <c r="D78" s="1"/>
  <c r="B77"/>
  <c r="C77" s="1"/>
  <c r="D77" s="1"/>
  <c r="B76"/>
  <c r="C76" s="1"/>
  <c r="D76" s="1"/>
  <c r="B75"/>
  <c r="C75" s="1"/>
  <c r="D75" s="1"/>
  <c r="B74"/>
  <c r="C74" s="1"/>
  <c r="D74" s="1"/>
  <c r="B73"/>
  <c r="C73" s="1"/>
  <c r="D73" s="1"/>
  <c r="B72"/>
  <c r="C72" s="1"/>
  <c r="D72" s="1"/>
  <c r="B71"/>
  <c r="C71" s="1"/>
  <c r="D71" s="1"/>
  <c r="B70"/>
  <c r="C70" s="1"/>
  <c r="D70" s="1"/>
  <c r="B69"/>
  <c r="C69" s="1"/>
  <c r="D69" s="1"/>
  <c r="D68"/>
  <c r="B68"/>
  <c r="C68" s="1"/>
  <c r="B67"/>
  <c r="C67" s="1"/>
  <c r="D67" s="1"/>
  <c r="B66"/>
  <c r="C66" s="1"/>
  <c r="D66" s="1"/>
  <c r="B65"/>
  <c r="C65" s="1"/>
  <c r="D65" s="1"/>
  <c r="B64"/>
  <c r="C64" s="1"/>
  <c r="D64" s="1"/>
  <c r="B63"/>
  <c r="C63" s="1"/>
  <c r="D63" s="1"/>
  <c r="B62"/>
  <c r="C62" s="1"/>
  <c r="D62" s="1"/>
  <c r="B61"/>
  <c r="C61" s="1"/>
  <c r="D61" s="1"/>
  <c r="B60"/>
  <c r="C60" s="1"/>
  <c r="D60" s="1"/>
  <c r="B59"/>
  <c r="C59" s="1"/>
  <c r="D59" s="1"/>
  <c r="B58"/>
  <c r="C58" s="1"/>
  <c r="D58" s="1"/>
  <c r="B57"/>
  <c r="C57" s="1"/>
  <c r="D57" s="1"/>
  <c r="B56"/>
  <c r="C56" s="1"/>
  <c r="D56" s="1"/>
  <c r="B55"/>
  <c r="C55" s="1"/>
  <c r="D55" s="1"/>
  <c r="B54"/>
  <c r="C54" s="1"/>
  <c r="D54" s="1"/>
  <c r="B53"/>
  <c r="C53" s="1"/>
  <c r="D53" s="1"/>
  <c r="B52"/>
  <c r="C52" s="1"/>
  <c r="D52" s="1"/>
  <c r="B51"/>
  <c r="C51" s="1"/>
  <c r="D51" s="1"/>
  <c r="B50"/>
  <c r="C50" s="1"/>
  <c r="D50" s="1"/>
  <c r="B49"/>
  <c r="C49" s="1"/>
  <c r="D49" s="1"/>
  <c r="B48"/>
  <c r="C48" s="1"/>
  <c r="D48" s="1"/>
  <c r="B47"/>
  <c r="C47" s="1"/>
  <c r="D47" s="1"/>
  <c r="B46"/>
  <c r="C46" s="1"/>
  <c r="D46" s="1"/>
  <c r="B45"/>
  <c r="C45" s="1"/>
  <c r="D45" s="1"/>
  <c r="B44"/>
  <c r="C44" s="1"/>
  <c r="D44" s="1"/>
  <c r="B43"/>
  <c r="C43" s="1"/>
  <c r="D43" s="1"/>
  <c r="B42"/>
  <c r="C42" s="1"/>
  <c r="D42" s="1"/>
  <c r="B41"/>
  <c r="C41" s="1"/>
  <c r="D41" s="1"/>
  <c r="B40"/>
  <c r="C40" s="1"/>
  <c r="D40" s="1"/>
  <c r="B39"/>
  <c r="C39" s="1"/>
  <c r="D39" s="1"/>
  <c r="B38"/>
  <c r="C38" s="1"/>
  <c r="D38" s="1"/>
  <c r="B37"/>
  <c r="C37" s="1"/>
  <c r="D37" s="1"/>
  <c r="B36"/>
  <c r="C36" s="1"/>
  <c r="D36" s="1"/>
  <c r="B35"/>
  <c r="C35" s="1"/>
  <c r="D35" s="1"/>
  <c r="B34"/>
  <c r="C34" s="1"/>
  <c r="D34" s="1"/>
  <c r="B33"/>
  <c r="C33" s="1"/>
  <c r="D33" s="1"/>
  <c r="B32"/>
  <c r="C32" s="1"/>
  <c r="D32" s="1"/>
  <c r="B31"/>
  <c r="C31" s="1"/>
  <c r="D31" s="1"/>
  <c r="B30"/>
  <c r="C30" s="1"/>
  <c r="D30" s="1"/>
  <c r="B29"/>
  <c r="C29" s="1"/>
  <c r="D29" s="1"/>
  <c r="B28"/>
  <c r="C28" s="1"/>
  <c r="D28" s="1"/>
  <c r="B27"/>
  <c r="C27" s="1"/>
  <c r="D27" s="1"/>
  <c r="B26"/>
  <c r="C26" s="1"/>
  <c r="D26" s="1"/>
  <c r="B25"/>
  <c r="C25" s="1"/>
  <c r="D25" s="1"/>
  <c r="B24"/>
  <c r="C24" s="1"/>
  <c r="D24" s="1"/>
  <c r="B23"/>
  <c r="C23" s="1"/>
  <c r="D23" s="1"/>
  <c r="B22"/>
  <c r="C22" s="1"/>
  <c r="D22" s="1"/>
  <c r="B21"/>
  <c r="C21" s="1"/>
  <c r="D21" s="1"/>
  <c r="B20"/>
  <c r="C20" s="1"/>
  <c r="D20" s="1"/>
  <c r="B19"/>
  <c r="C19" s="1"/>
  <c r="D19" s="1"/>
  <c r="B18"/>
  <c r="C18" s="1"/>
  <c r="D18" s="1"/>
  <c r="B17"/>
  <c r="C17" s="1"/>
  <c r="D17" s="1"/>
  <c r="B16"/>
  <c r="C16" s="1"/>
  <c r="D16" s="1"/>
  <c r="B15"/>
  <c r="C15" s="1"/>
  <c r="D15" s="1"/>
  <c r="B14"/>
  <c r="C14" s="1"/>
  <c r="D14" s="1"/>
  <c r="B13"/>
  <c r="C13" s="1"/>
  <c r="D13" s="1"/>
  <c r="B12"/>
  <c r="C12" s="1"/>
  <c r="D12" s="1"/>
  <c r="B11"/>
  <c r="C11" s="1"/>
  <c r="D11" s="1"/>
  <c r="B10"/>
  <c r="C10" s="1"/>
  <c r="D10" s="1"/>
  <c r="B9"/>
  <c r="C9" s="1"/>
  <c r="D9" s="1"/>
  <c r="B8"/>
  <c r="C8" s="1"/>
  <c r="D8" s="1"/>
  <c r="AL14" s="1"/>
  <c r="B7"/>
  <c r="C7" s="1"/>
  <c r="D7" s="1"/>
  <c r="B6"/>
  <c r="C6" s="1"/>
  <c r="D6" s="1"/>
  <c r="B5"/>
  <c r="C5" s="1"/>
  <c r="D5" s="1"/>
  <c r="O4" i="54"/>
  <c r="R4"/>
  <c r="S4"/>
  <c r="Y4" s="1"/>
  <c r="U4"/>
  <c r="V4"/>
  <c r="W4"/>
  <c r="Y70" l="1"/>
  <c r="Y66"/>
  <c r="Y62"/>
  <c r="Y58"/>
  <c r="Y54"/>
  <c r="Y50"/>
  <c r="Y46"/>
  <c r="Y42"/>
  <c r="Y38"/>
  <c r="X39"/>
  <c r="X35"/>
  <c r="X31"/>
  <c r="X27"/>
  <c r="X23"/>
  <c r="X19"/>
  <c r="X15"/>
  <c r="X11"/>
  <c r="X7"/>
  <c r="Y74"/>
  <c r="X32"/>
  <c r="X24"/>
  <c r="X16"/>
  <c r="Y75"/>
  <c r="Y67"/>
  <c r="Y59"/>
  <c r="Y51"/>
  <c r="Y43"/>
  <c r="X37"/>
  <c r="X33"/>
  <c r="X29"/>
  <c r="X25"/>
  <c r="X21"/>
  <c r="X17"/>
  <c r="X13"/>
  <c r="X9"/>
  <c r="X5"/>
  <c r="Y76"/>
  <c r="Y72"/>
  <c r="Y68"/>
  <c r="Y64"/>
  <c r="Y60"/>
  <c r="Y56"/>
  <c r="Y52"/>
  <c r="Y48"/>
  <c r="Y44"/>
  <c r="Y40"/>
  <c r="X36"/>
  <c r="X28"/>
  <c r="X20"/>
  <c r="X12"/>
  <c r="X8"/>
  <c r="Y71"/>
  <c r="Y63"/>
  <c r="Y55"/>
  <c r="Y47"/>
  <c r="Y39"/>
  <c r="X38"/>
  <c r="X34"/>
  <c r="X30"/>
  <c r="X26"/>
  <c r="X22"/>
  <c r="X18"/>
  <c r="X14"/>
  <c r="X10"/>
  <c r="X6"/>
  <c r="Y77"/>
  <c r="Y73"/>
  <c r="Y69"/>
  <c r="Y65"/>
  <c r="Y61"/>
  <c r="Y57"/>
  <c r="Y53"/>
  <c r="Y49"/>
  <c r="Y45"/>
  <c r="Y41"/>
  <c r="Y37"/>
  <c r="E33" i="81"/>
  <c r="B30"/>
  <c r="D30" s="1"/>
  <c r="D29"/>
  <c r="AL7" i="57"/>
  <c r="AL55"/>
  <c r="AL79"/>
  <c r="AL95"/>
  <c r="AK9"/>
  <c r="AL15"/>
  <c r="AL23"/>
  <c r="AL31"/>
  <c r="AL39"/>
  <c r="AL47"/>
  <c r="AL63"/>
  <c r="AL71"/>
  <c r="AL87"/>
  <c r="AL103"/>
  <c r="Y95"/>
  <c r="Y79"/>
  <c r="Y63"/>
  <c r="Y47"/>
  <c r="Y31"/>
  <c r="Y15"/>
  <c r="Z101"/>
  <c r="Z85"/>
  <c r="Z69"/>
  <c r="Z53"/>
  <c r="Z45"/>
  <c r="Z29"/>
  <c r="Z13"/>
  <c r="AA99"/>
  <c r="AA83"/>
  <c r="AA67"/>
  <c r="AA51"/>
  <c r="AA35"/>
  <c r="AA19"/>
  <c r="AB105"/>
  <c r="AB89"/>
  <c r="AB73"/>
  <c r="AB57"/>
  <c r="AB41"/>
  <c r="AB25"/>
  <c r="AB8"/>
  <c r="AC89"/>
  <c r="AC68"/>
  <c r="AC46"/>
  <c r="AC25"/>
  <c r="AD106"/>
  <c r="AD84"/>
  <c r="AD63"/>
  <c r="AD42"/>
  <c r="AD20"/>
  <c r="AE100"/>
  <c r="AE79"/>
  <c r="AE52"/>
  <c r="AF5"/>
  <c r="AF75"/>
  <c r="AF43"/>
  <c r="AF11"/>
  <c r="AG81"/>
  <c r="AG49"/>
  <c r="AG17"/>
  <c r="AH87"/>
  <c r="AH55"/>
  <c r="AH23"/>
  <c r="AI93"/>
  <c r="AI61"/>
  <c r="AI29"/>
  <c r="AJ99"/>
  <c r="AJ67"/>
  <c r="AJ35"/>
  <c r="AK105"/>
  <c r="AK73"/>
  <c r="AL46"/>
  <c r="AL10"/>
  <c r="Y102"/>
  <c r="Y94"/>
  <c r="Y86"/>
  <c r="Y78"/>
  <c r="Y70"/>
  <c r="Y62"/>
  <c r="Y54"/>
  <c r="Y46"/>
  <c r="Y38"/>
  <c r="Y30"/>
  <c r="Y22"/>
  <c r="Y14"/>
  <c r="Y6"/>
  <c r="Z100"/>
  <c r="Z92"/>
  <c r="Z84"/>
  <c r="Z76"/>
  <c r="Z68"/>
  <c r="Z60"/>
  <c r="Z52"/>
  <c r="Z44"/>
  <c r="Z36"/>
  <c r="Z28"/>
  <c r="Z20"/>
  <c r="Z12"/>
  <c r="AA106"/>
  <c r="AA98"/>
  <c r="AA90"/>
  <c r="AA82"/>
  <c r="AA74"/>
  <c r="AA66"/>
  <c r="AA58"/>
  <c r="AA50"/>
  <c r="AA42"/>
  <c r="AA34"/>
  <c r="AA26"/>
  <c r="AA18"/>
  <c r="AA10"/>
  <c r="AB104"/>
  <c r="AB96"/>
  <c r="AB88"/>
  <c r="AB80"/>
  <c r="AB72"/>
  <c r="AB64"/>
  <c r="AB56"/>
  <c r="AB48"/>
  <c r="AB40"/>
  <c r="AB32"/>
  <c r="AB24"/>
  <c r="AB16"/>
  <c r="AB7"/>
  <c r="AC98"/>
  <c r="AC88"/>
  <c r="AC77"/>
  <c r="AC66"/>
  <c r="AC56"/>
  <c r="AC45"/>
  <c r="AC34"/>
  <c r="AC24"/>
  <c r="AC13"/>
  <c r="AD104"/>
  <c r="AD94"/>
  <c r="AD83"/>
  <c r="AD72"/>
  <c r="AD62"/>
  <c r="AD51"/>
  <c r="AD40"/>
  <c r="AD30"/>
  <c r="AD19"/>
  <c r="AD8"/>
  <c r="AE99"/>
  <c r="AE88"/>
  <c r="AE77"/>
  <c r="AE67"/>
  <c r="AE51"/>
  <c r="AE35"/>
  <c r="AE19"/>
  <c r="AF106"/>
  <c r="AF90"/>
  <c r="AF74"/>
  <c r="AF58"/>
  <c r="AF42"/>
  <c r="AF26"/>
  <c r="AF10"/>
  <c r="AG96"/>
  <c r="AG80"/>
  <c r="AG64"/>
  <c r="AG48"/>
  <c r="AG32"/>
  <c r="AG16"/>
  <c r="AH102"/>
  <c r="AH86"/>
  <c r="AH70"/>
  <c r="AH54"/>
  <c r="AH38"/>
  <c r="AH22"/>
  <c r="AH6"/>
  <c r="AI92"/>
  <c r="AI76"/>
  <c r="AI60"/>
  <c r="AI44"/>
  <c r="AI28"/>
  <c r="AI12"/>
  <c r="AJ98"/>
  <c r="AJ82"/>
  <c r="AJ66"/>
  <c r="AJ50"/>
  <c r="AJ34"/>
  <c r="AJ18"/>
  <c r="AK104"/>
  <c r="AK88"/>
  <c r="AK72"/>
  <c r="AK56"/>
  <c r="AK40"/>
  <c r="AK24"/>
  <c r="AL102"/>
  <c r="AL70"/>
  <c r="AL38"/>
  <c r="AL6"/>
  <c r="Y103"/>
  <c r="Y87"/>
  <c r="Y71"/>
  <c r="Y55"/>
  <c r="Y39"/>
  <c r="Y23"/>
  <c r="Y7"/>
  <c r="Z93"/>
  <c r="Z77"/>
  <c r="Z61"/>
  <c r="Z37"/>
  <c r="Z21"/>
  <c r="AA5"/>
  <c r="AA91"/>
  <c r="AA75"/>
  <c r="AA59"/>
  <c r="AA43"/>
  <c r="AA27"/>
  <c r="AA11"/>
  <c r="AB97"/>
  <c r="AB81"/>
  <c r="AB65"/>
  <c r="AB49"/>
  <c r="AB33"/>
  <c r="AB17"/>
  <c r="AC100"/>
  <c r="AC78"/>
  <c r="AC57"/>
  <c r="AC36"/>
  <c r="AC14"/>
  <c r="AD95"/>
  <c r="AD74"/>
  <c r="AD52"/>
  <c r="AD31"/>
  <c r="AD10"/>
  <c r="AE89"/>
  <c r="AE68"/>
  <c r="AE36"/>
  <c r="AE20"/>
  <c r="AF91"/>
  <c r="AF59"/>
  <c r="AF27"/>
  <c r="AG97"/>
  <c r="AG65"/>
  <c r="AG33"/>
  <c r="AH103"/>
  <c r="AH71"/>
  <c r="AH39"/>
  <c r="AH7"/>
  <c r="AI77"/>
  <c r="AI45"/>
  <c r="AI13"/>
  <c r="AJ83"/>
  <c r="AJ51"/>
  <c r="AJ19"/>
  <c r="AK89"/>
  <c r="AK57"/>
  <c r="AK41"/>
  <c r="AK25"/>
  <c r="AK8"/>
  <c r="AL78"/>
  <c r="Y106"/>
  <c r="Y98"/>
  <c r="Y90"/>
  <c r="Y82"/>
  <c r="Y74"/>
  <c r="Y66"/>
  <c r="Y58"/>
  <c r="Y50"/>
  <c r="Y42"/>
  <c r="Y34"/>
  <c r="Y26"/>
  <c r="Y18"/>
  <c r="Y10"/>
  <c r="Z104"/>
  <c r="Z96"/>
  <c r="Z88"/>
  <c r="Z80"/>
  <c r="Z72"/>
  <c r="Z64"/>
  <c r="Z56"/>
  <c r="Z48"/>
  <c r="Z40"/>
  <c r="Z32"/>
  <c r="Z24"/>
  <c r="Z16"/>
  <c r="Z8"/>
  <c r="AA102"/>
  <c r="AA94"/>
  <c r="AA86"/>
  <c r="AA78"/>
  <c r="AA70"/>
  <c r="AA62"/>
  <c r="AA54"/>
  <c r="AA46"/>
  <c r="AA38"/>
  <c r="AA30"/>
  <c r="AA22"/>
  <c r="AA14"/>
  <c r="AA6"/>
  <c r="AB100"/>
  <c r="AB92"/>
  <c r="AB84"/>
  <c r="AB76"/>
  <c r="AB68"/>
  <c r="AB60"/>
  <c r="AB52"/>
  <c r="AB44"/>
  <c r="AB36"/>
  <c r="AB28"/>
  <c r="AB20"/>
  <c r="AB12"/>
  <c r="AC104"/>
  <c r="AC93"/>
  <c r="AC82"/>
  <c r="AC72"/>
  <c r="AC61"/>
  <c r="AC50"/>
  <c r="AC40"/>
  <c r="AC29"/>
  <c r="AC18"/>
  <c r="AC8"/>
  <c r="AD99"/>
  <c r="AD88"/>
  <c r="AD78"/>
  <c r="AD67"/>
  <c r="AD56"/>
  <c r="AD46"/>
  <c r="AD35"/>
  <c r="AD24"/>
  <c r="AD14"/>
  <c r="AE104"/>
  <c r="AE93"/>
  <c r="AE83"/>
  <c r="AE72"/>
  <c r="AE59"/>
  <c r="AE43"/>
  <c r="AE27"/>
  <c r="AE11"/>
  <c r="AF98"/>
  <c r="AF82"/>
  <c r="AF66"/>
  <c r="AF50"/>
  <c r="AF34"/>
  <c r="AF18"/>
  <c r="AG104"/>
  <c r="AG88"/>
  <c r="AG72"/>
  <c r="AG56"/>
  <c r="AG40"/>
  <c r="AG24"/>
  <c r="AG8"/>
  <c r="AH94"/>
  <c r="AH78"/>
  <c r="AH62"/>
  <c r="AH46"/>
  <c r="AH30"/>
  <c r="AH14"/>
  <c r="AI100"/>
  <c r="AI84"/>
  <c r="AI68"/>
  <c r="AI52"/>
  <c r="AI36"/>
  <c r="AI20"/>
  <c r="AJ106"/>
  <c r="AJ90"/>
  <c r="AJ74"/>
  <c r="AJ58"/>
  <c r="AJ42"/>
  <c r="AJ26"/>
  <c r="AJ10"/>
  <c r="AK96"/>
  <c r="AK80"/>
  <c r="AK64"/>
  <c r="AK48"/>
  <c r="AK32"/>
  <c r="AK16"/>
  <c r="AL86"/>
  <c r="AL54"/>
  <c r="AL22"/>
  <c r="Y5"/>
  <c r="Y99"/>
  <c r="Y91"/>
  <c r="Y83"/>
  <c r="Y75"/>
  <c r="Y67"/>
  <c r="Y59"/>
  <c r="Y51"/>
  <c r="Y43"/>
  <c r="Y35"/>
  <c r="Y27"/>
  <c r="Y19"/>
  <c r="Y11"/>
  <c r="Z105"/>
  <c r="Z97"/>
  <c r="Z89"/>
  <c r="Z81"/>
  <c r="Z73"/>
  <c r="Z65"/>
  <c r="Z57"/>
  <c r="Z49"/>
  <c r="Z41"/>
  <c r="Z33"/>
  <c r="Z25"/>
  <c r="Z17"/>
  <c r="Z9"/>
  <c r="AA103"/>
  <c r="AA95"/>
  <c r="AA87"/>
  <c r="AA79"/>
  <c r="AA71"/>
  <c r="AA63"/>
  <c r="AA55"/>
  <c r="AA47"/>
  <c r="AA39"/>
  <c r="AA31"/>
  <c r="AA23"/>
  <c r="AA15"/>
  <c r="AA7"/>
  <c r="AB101"/>
  <c r="AB93"/>
  <c r="AB85"/>
  <c r="AB77"/>
  <c r="AB69"/>
  <c r="AB61"/>
  <c r="AB53"/>
  <c r="AB45"/>
  <c r="AB37"/>
  <c r="AB29"/>
  <c r="AB21"/>
  <c r="AB13"/>
  <c r="AC105"/>
  <c r="AC94"/>
  <c r="AC84"/>
  <c r="AC73"/>
  <c r="AC62"/>
  <c r="AC52"/>
  <c r="AC41"/>
  <c r="AC30"/>
  <c r="AC20"/>
  <c r="AC9"/>
  <c r="AD100"/>
  <c r="AD90"/>
  <c r="AD79"/>
  <c r="AD68"/>
  <c r="AD58"/>
  <c r="AD47"/>
  <c r="AD36"/>
  <c r="AD26"/>
  <c r="AD15"/>
  <c r="AE105"/>
  <c r="AE95"/>
  <c r="AE84"/>
  <c r="AE73"/>
  <c r="AE60"/>
  <c r="AE44"/>
  <c r="AE28"/>
  <c r="AE12"/>
  <c r="AF99"/>
  <c r="AF83"/>
  <c r="AF67"/>
  <c r="AF51"/>
  <c r="AF35"/>
  <c r="AF19"/>
  <c r="AG105"/>
  <c r="AG89"/>
  <c r="AG73"/>
  <c r="AG57"/>
  <c r="AG41"/>
  <c r="AG25"/>
  <c r="AG9"/>
  <c r="AH95"/>
  <c r="AH79"/>
  <c r="AH63"/>
  <c r="AH47"/>
  <c r="AH31"/>
  <c r="AH15"/>
  <c r="AI101"/>
  <c r="AI85"/>
  <c r="AI69"/>
  <c r="AI53"/>
  <c r="AI37"/>
  <c r="AI21"/>
  <c r="AJ5"/>
  <c r="AJ91"/>
  <c r="AJ75"/>
  <c r="AJ59"/>
  <c r="AJ43"/>
  <c r="AJ27"/>
  <c r="AJ11"/>
  <c r="AK97"/>
  <c r="AK81"/>
  <c r="AK65"/>
  <c r="AK49"/>
  <c r="AK33"/>
  <c r="AK17"/>
  <c r="AL94"/>
  <c r="AL62"/>
  <c r="AL30"/>
  <c r="X5"/>
  <c r="Y104"/>
  <c r="Y100"/>
  <c r="Y96"/>
  <c r="Y92"/>
  <c r="Y88"/>
  <c r="Y84"/>
  <c r="Y80"/>
  <c r="Y76"/>
  <c r="Y72"/>
  <c r="Y68"/>
  <c r="Y64"/>
  <c r="Y60"/>
  <c r="Y56"/>
  <c r="Y52"/>
  <c r="Y48"/>
  <c r="Y44"/>
  <c r="Y40"/>
  <c r="Y36"/>
  <c r="Y32"/>
  <c r="Y28"/>
  <c r="Y24"/>
  <c r="Y20"/>
  <c r="Y16"/>
  <c r="Y12"/>
  <c r="Y8"/>
  <c r="Z106"/>
  <c r="Z102"/>
  <c r="Z98"/>
  <c r="Z94"/>
  <c r="Z90"/>
  <c r="Z86"/>
  <c r="Z82"/>
  <c r="Z78"/>
  <c r="Z74"/>
  <c r="Z70"/>
  <c r="Z66"/>
  <c r="Z62"/>
  <c r="Z58"/>
  <c r="Z54"/>
  <c r="Z50"/>
  <c r="Z46"/>
  <c r="Z42"/>
  <c r="Z38"/>
  <c r="Z34"/>
  <c r="Z30"/>
  <c r="Z26"/>
  <c r="Z22"/>
  <c r="Z18"/>
  <c r="Z14"/>
  <c r="Z10"/>
  <c r="Z6"/>
  <c r="AA104"/>
  <c r="AA100"/>
  <c r="AA96"/>
  <c r="AA92"/>
  <c r="AA88"/>
  <c r="AA84"/>
  <c r="AA80"/>
  <c r="AA76"/>
  <c r="AA72"/>
  <c r="AA68"/>
  <c r="AA64"/>
  <c r="AA60"/>
  <c r="AA56"/>
  <c r="AA52"/>
  <c r="AA48"/>
  <c r="AA44"/>
  <c r="AA40"/>
  <c r="AA36"/>
  <c r="AA32"/>
  <c r="AA28"/>
  <c r="AA24"/>
  <c r="AA20"/>
  <c r="AA16"/>
  <c r="AA12"/>
  <c r="AA8"/>
  <c r="AB106"/>
  <c r="AB102"/>
  <c r="AB98"/>
  <c r="AB94"/>
  <c r="AB90"/>
  <c r="AB86"/>
  <c r="AB82"/>
  <c r="AB78"/>
  <c r="AB74"/>
  <c r="AB70"/>
  <c r="AB66"/>
  <c r="AB62"/>
  <c r="AB58"/>
  <c r="AB54"/>
  <c r="AB50"/>
  <c r="AB46"/>
  <c r="AB42"/>
  <c r="AB38"/>
  <c r="AB34"/>
  <c r="AB30"/>
  <c r="AB26"/>
  <c r="AB22"/>
  <c r="AB18"/>
  <c r="AB14"/>
  <c r="AB10"/>
  <c r="AC106"/>
  <c r="AC101"/>
  <c r="AC96"/>
  <c r="AC90"/>
  <c r="AC85"/>
  <c r="AC80"/>
  <c r="AC74"/>
  <c r="AC69"/>
  <c r="AC64"/>
  <c r="AC58"/>
  <c r="AC53"/>
  <c r="AC48"/>
  <c r="AC42"/>
  <c r="AC37"/>
  <c r="AC32"/>
  <c r="AC26"/>
  <c r="AC21"/>
  <c r="AC16"/>
  <c r="AC10"/>
  <c r="AD5"/>
  <c r="AD102"/>
  <c r="AD96"/>
  <c r="AD91"/>
  <c r="AD86"/>
  <c r="AD80"/>
  <c r="AD75"/>
  <c r="AD70"/>
  <c r="AD64"/>
  <c r="AD59"/>
  <c r="AD54"/>
  <c r="AD48"/>
  <c r="AD43"/>
  <c r="AD38"/>
  <c r="AD32"/>
  <c r="AD27"/>
  <c r="AD22"/>
  <c r="AD16"/>
  <c r="AD11"/>
  <c r="AD6"/>
  <c r="AE101"/>
  <c r="AE96"/>
  <c r="AE91"/>
  <c r="AE85"/>
  <c r="AE80"/>
  <c r="AE75"/>
  <c r="AE69"/>
  <c r="AE63"/>
  <c r="AE55"/>
  <c r="AE47"/>
  <c r="AE39"/>
  <c r="AE31"/>
  <c r="AE23"/>
  <c r="AE15"/>
  <c r="AE7"/>
  <c r="AF102"/>
  <c r="AF94"/>
  <c r="AF86"/>
  <c r="AF78"/>
  <c r="AF70"/>
  <c r="AF62"/>
  <c r="AF54"/>
  <c r="AF46"/>
  <c r="AF38"/>
  <c r="AF30"/>
  <c r="AF22"/>
  <c r="AF14"/>
  <c r="AF6"/>
  <c r="AG100"/>
  <c r="AG92"/>
  <c r="AG84"/>
  <c r="AG76"/>
  <c r="AG68"/>
  <c r="AG60"/>
  <c r="AG52"/>
  <c r="AG44"/>
  <c r="AG36"/>
  <c r="AG28"/>
  <c r="AG20"/>
  <c r="AG12"/>
  <c r="AH106"/>
  <c r="AH98"/>
  <c r="AH90"/>
  <c r="AH82"/>
  <c r="AH74"/>
  <c r="AH66"/>
  <c r="AH58"/>
  <c r="AH50"/>
  <c r="AH42"/>
  <c r="AH34"/>
  <c r="AH26"/>
  <c r="AH18"/>
  <c r="AH10"/>
  <c r="AI104"/>
  <c r="AI96"/>
  <c r="AI88"/>
  <c r="AI80"/>
  <c r="AI72"/>
  <c r="AI64"/>
  <c r="AI56"/>
  <c r="AI48"/>
  <c r="AI40"/>
  <c r="AI32"/>
  <c r="AI24"/>
  <c r="AI16"/>
  <c r="AI8"/>
  <c r="AJ102"/>
  <c r="AJ94"/>
  <c r="AJ86"/>
  <c r="AJ78"/>
  <c r="AJ70"/>
  <c r="AJ62"/>
  <c r="AJ54"/>
  <c r="AJ46"/>
  <c r="AJ38"/>
  <c r="AJ30"/>
  <c r="AJ22"/>
  <c r="AJ14"/>
  <c r="AJ6"/>
  <c r="AK100"/>
  <c r="AK92"/>
  <c r="AK84"/>
  <c r="AK76"/>
  <c r="AK68"/>
  <c r="AK60"/>
  <c r="AK52"/>
  <c r="AK44"/>
  <c r="AK36"/>
  <c r="AK28"/>
  <c r="AK20"/>
  <c r="AK12"/>
  <c r="AL106"/>
  <c r="AL98"/>
  <c r="AL90"/>
  <c r="AL82"/>
  <c r="AL74"/>
  <c r="AL66"/>
  <c r="AL58"/>
  <c r="AL50"/>
  <c r="AL42"/>
  <c r="AL34"/>
  <c r="AL26"/>
  <c r="AL18"/>
  <c r="AL9"/>
  <c r="AL13"/>
  <c r="AL17"/>
  <c r="AL21"/>
  <c r="AL25"/>
  <c r="AL29"/>
  <c r="AL33"/>
  <c r="AL37"/>
  <c r="AL41"/>
  <c r="AL45"/>
  <c r="AL49"/>
  <c r="AL53"/>
  <c r="AL57"/>
  <c r="AL61"/>
  <c r="AL65"/>
  <c r="AL69"/>
  <c r="AL73"/>
  <c r="AL77"/>
  <c r="AL81"/>
  <c r="AL85"/>
  <c r="AL89"/>
  <c r="AL93"/>
  <c r="AL97"/>
  <c r="AL101"/>
  <c r="AL105"/>
  <c r="AK7"/>
  <c r="AK11"/>
  <c r="AK15"/>
  <c r="AK19"/>
  <c r="AK23"/>
  <c r="AK27"/>
  <c r="AK31"/>
  <c r="AK35"/>
  <c r="AK39"/>
  <c r="AK43"/>
  <c r="AK47"/>
  <c r="AK51"/>
  <c r="AK55"/>
  <c r="AK59"/>
  <c r="AK63"/>
  <c r="AK67"/>
  <c r="AK71"/>
  <c r="AK75"/>
  <c r="AK79"/>
  <c r="AK83"/>
  <c r="AK87"/>
  <c r="AK91"/>
  <c r="AK95"/>
  <c r="AK99"/>
  <c r="AK103"/>
  <c r="AK5"/>
  <c r="AJ9"/>
  <c r="AJ13"/>
  <c r="AJ17"/>
  <c r="AJ21"/>
  <c r="AJ25"/>
  <c r="AJ29"/>
  <c r="AJ33"/>
  <c r="AJ37"/>
  <c r="AJ41"/>
  <c r="AJ45"/>
  <c r="AJ49"/>
  <c r="AJ53"/>
  <c r="AJ57"/>
  <c r="AJ61"/>
  <c r="AJ65"/>
  <c r="AJ69"/>
  <c r="AJ73"/>
  <c r="AJ77"/>
  <c r="AJ81"/>
  <c r="AJ85"/>
  <c r="AJ89"/>
  <c r="AJ93"/>
  <c r="AJ97"/>
  <c r="AJ101"/>
  <c r="AJ105"/>
  <c r="AI7"/>
  <c r="AI11"/>
  <c r="AI15"/>
  <c r="AI19"/>
  <c r="AI23"/>
  <c r="AI27"/>
  <c r="AI31"/>
  <c r="AI35"/>
  <c r="AI39"/>
  <c r="AI43"/>
  <c r="AI47"/>
  <c r="AI51"/>
  <c r="AI55"/>
  <c r="AI59"/>
  <c r="AI63"/>
  <c r="AI67"/>
  <c r="AI71"/>
  <c r="AI75"/>
  <c r="AI79"/>
  <c r="AI83"/>
  <c r="AI87"/>
  <c r="AI91"/>
  <c r="AI95"/>
  <c r="AI99"/>
  <c r="AI103"/>
  <c r="AI5"/>
  <c r="AH9"/>
  <c r="AH13"/>
  <c r="AH17"/>
  <c r="AH21"/>
  <c r="AH25"/>
  <c r="AH29"/>
  <c r="AH33"/>
  <c r="AH37"/>
  <c r="AH41"/>
  <c r="AH45"/>
  <c r="AH49"/>
  <c r="AH53"/>
  <c r="AH57"/>
  <c r="AH61"/>
  <c r="AH65"/>
  <c r="AH69"/>
  <c r="AH73"/>
  <c r="AH77"/>
  <c r="AH81"/>
  <c r="AH85"/>
  <c r="AH89"/>
  <c r="AH93"/>
  <c r="AH97"/>
  <c r="AH101"/>
  <c r="AH105"/>
  <c r="AG7"/>
  <c r="AG11"/>
  <c r="AG15"/>
  <c r="AG19"/>
  <c r="AG23"/>
  <c r="AG27"/>
  <c r="AG31"/>
  <c r="AG35"/>
  <c r="AG39"/>
  <c r="AG43"/>
  <c r="AG47"/>
  <c r="AG51"/>
  <c r="AG55"/>
  <c r="AG59"/>
  <c r="AG63"/>
  <c r="AG67"/>
  <c r="AG71"/>
  <c r="AG75"/>
  <c r="AG79"/>
  <c r="AG83"/>
  <c r="AG87"/>
  <c r="AG91"/>
  <c r="AG95"/>
  <c r="AG99"/>
  <c r="AG103"/>
  <c r="AG5"/>
  <c r="AF9"/>
  <c r="AF13"/>
  <c r="AF17"/>
  <c r="AF21"/>
  <c r="AF25"/>
  <c r="AF29"/>
  <c r="AF33"/>
  <c r="AF37"/>
  <c r="AF41"/>
  <c r="AF45"/>
  <c r="AF49"/>
  <c r="AF53"/>
  <c r="AF57"/>
  <c r="AF61"/>
  <c r="AF65"/>
  <c r="AF69"/>
  <c r="AF73"/>
  <c r="AF77"/>
  <c r="AF81"/>
  <c r="AF85"/>
  <c r="AF89"/>
  <c r="AF93"/>
  <c r="AF97"/>
  <c r="AF101"/>
  <c r="AF105"/>
  <c r="AE6"/>
  <c r="AE10"/>
  <c r="AE14"/>
  <c r="AE18"/>
  <c r="AE22"/>
  <c r="AE26"/>
  <c r="AE30"/>
  <c r="AE34"/>
  <c r="AE38"/>
  <c r="AE42"/>
  <c r="AE46"/>
  <c r="AE50"/>
  <c r="AE54"/>
  <c r="AE58"/>
  <c r="AE62"/>
  <c r="AE66"/>
  <c r="AE70"/>
  <c r="AE74"/>
  <c r="AE78"/>
  <c r="AE82"/>
  <c r="AE86"/>
  <c r="AE90"/>
  <c r="AE94"/>
  <c r="AE98"/>
  <c r="AE102"/>
  <c r="AE106"/>
  <c r="AD9"/>
  <c r="AD13"/>
  <c r="AD17"/>
  <c r="AD21"/>
  <c r="AD25"/>
  <c r="AD29"/>
  <c r="AD33"/>
  <c r="AD37"/>
  <c r="AD41"/>
  <c r="AD45"/>
  <c r="AD49"/>
  <c r="AD53"/>
  <c r="AD57"/>
  <c r="AD61"/>
  <c r="AD65"/>
  <c r="AD69"/>
  <c r="AD73"/>
  <c r="AD77"/>
  <c r="AD81"/>
  <c r="AD85"/>
  <c r="AD89"/>
  <c r="AD93"/>
  <c r="AD97"/>
  <c r="AD101"/>
  <c r="AD105"/>
  <c r="AC7"/>
  <c r="AC11"/>
  <c r="AC15"/>
  <c r="AC19"/>
  <c r="AC23"/>
  <c r="AC27"/>
  <c r="AC31"/>
  <c r="AC35"/>
  <c r="AC39"/>
  <c r="AC43"/>
  <c r="AC47"/>
  <c r="AC51"/>
  <c r="AC55"/>
  <c r="AC59"/>
  <c r="AC63"/>
  <c r="AC67"/>
  <c r="AC71"/>
  <c r="AC75"/>
  <c r="AC79"/>
  <c r="AC83"/>
  <c r="AC87"/>
  <c r="AC91"/>
  <c r="AC95"/>
  <c r="AC99"/>
  <c r="AC103"/>
  <c r="AC5"/>
  <c r="AB9"/>
  <c r="AL8"/>
  <c r="AL12"/>
  <c r="AL16"/>
  <c r="AL20"/>
  <c r="AL24"/>
  <c r="AL28"/>
  <c r="AL32"/>
  <c r="AL36"/>
  <c r="AL40"/>
  <c r="AL44"/>
  <c r="AL48"/>
  <c r="AL52"/>
  <c r="AL56"/>
  <c r="AL60"/>
  <c r="AL64"/>
  <c r="AL68"/>
  <c r="AL72"/>
  <c r="AL76"/>
  <c r="AL80"/>
  <c r="AL84"/>
  <c r="AL88"/>
  <c r="AL92"/>
  <c r="AL96"/>
  <c r="AL100"/>
  <c r="AL104"/>
  <c r="AK6"/>
  <c r="AK10"/>
  <c r="AK14"/>
  <c r="AK18"/>
  <c r="AK22"/>
  <c r="AK26"/>
  <c r="AK30"/>
  <c r="AK34"/>
  <c r="AK38"/>
  <c r="AK42"/>
  <c r="AK46"/>
  <c r="AK50"/>
  <c r="AK54"/>
  <c r="AK58"/>
  <c r="AK62"/>
  <c r="AK66"/>
  <c r="AK70"/>
  <c r="AK74"/>
  <c r="AK78"/>
  <c r="AK82"/>
  <c r="AK86"/>
  <c r="AK90"/>
  <c r="AK94"/>
  <c r="AK98"/>
  <c r="AK102"/>
  <c r="AK106"/>
  <c r="AJ8"/>
  <c r="AJ12"/>
  <c r="AJ16"/>
  <c r="AJ20"/>
  <c r="AJ24"/>
  <c r="AJ28"/>
  <c r="AJ32"/>
  <c r="AJ36"/>
  <c r="AJ40"/>
  <c r="AJ44"/>
  <c r="AJ48"/>
  <c r="AJ52"/>
  <c r="AJ56"/>
  <c r="AJ60"/>
  <c r="AJ64"/>
  <c r="AJ68"/>
  <c r="AJ72"/>
  <c r="AJ76"/>
  <c r="AJ80"/>
  <c r="AJ84"/>
  <c r="AJ88"/>
  <c r="AJ92"/>
  <c r="AJ96"/>
  <c r="AJ100"/>
  <c r="AJ104"/>
  <c r="AI6"/>
  <c r="AI10"/>
  <c r="AI14"/>
  <c r="AI18"/>
  <c r="AI22"/>
  <c r="AI26"/>
  <c r="AI30"/>
  <c r="AI34"/>
  <c r="AI38"/>
  <c r="AI42"/>
  <c r="AI46"/>
  <c r="AI50"/>
  <c r="AI54"/>
  <c r="AI58"/>
  <c r="AI62"/>
  <c r="AI66"/>
  <c r="AI70"/>
  <c r="AI74"/>
  <c r="AI78"/>
  <c r="AI82"/>
  <c r="AI86"/>
  <c r="AI90"/>
  <c r="AI94"/>
  <c r="AI98"/>
  <c r="AI102"/>
  <c r="AI106"/>
  <c r="AH8"/>
  <c r="AH12"/>
  <c r="AH16"/>
  <c r="AH20"/>
  <c r="AH24"/>
  <c r="AH28"/>
  <c r="AH32"/>
  <c r="AH36"/>
  <c r="AH40"/>
  <c r="AH44"/>
  <c r="AH48"/>
  <c r="AH52"/>
  <c r="AH56"/>
  <c r="AH60"/>
  <c r="AH64"/>
  <c r="AH68"/>
  <c r="AH72"/>
  <c r="AH76"/>
  <c r="AH80"/>
  <c r="AH84"/>
  <c r="AH88"/>
  <c r="AH92"/>
  <c r="AH96"/>
  <c r="AH100"/>
  <c r="AH104"/>
  <c r="AG6"/>
  <c r="AG10"/>
  <c r="AG14"/>
  <c r="AG18"/>
  <c r="AG22"/>
  <c r="AG26"/>
  <c r="AG30"/>
  <c r="AG34"/>
  <c r="AG38"/>
  <c r="AG42"/>
  <c r="AG46"/>
  <c r="AG50"/>
  <c r="AG54"/>
  <c r="AG58"/>
  <c r="AG62"/>
  <c r="AG66"/>
  <c r="AG70"/>
  <c r="AG74"/>
  <c r="AG78"/>
  <c r="AG82"/>
  <c r="AG86"/>
  <c r="AG90"/>
  <c r="AG94"/>
  <c r="AG98"/>
  <c r="AG102"/>
  <c r="AG106"/>
  <c r="AF8"/>
  <c r="AF12"/>
  <c r="AF16"/>
  <c r="AF20"/>
  <c r="AF24"/>
  <c r="AF28"/>
  <c r="AF32"/>
  <c r="AF36"/>
  <c r="AF40"/>
  <c r="AF44"/>
  <c r="AF48"/>
  <c r="AF52"/>
  <c r="AF56"/>
  <c r="AF60"/>
  <c r="AF64"/>
  <c r="AF68"/>
  <c r="AF72"/>
  <c r="AF76"/>
  <c r="AF80"/>
  <c r="AF84"/>
  <c r="AF88"/>
  <c r="AF92"/>
  <c r="AF96"/>
  <c r="AF100"/>
  <c r="AF104"/>
  <c r="AE5"/>
  <c r="AE9"/>
  <c r="AE13"/>
  <c r="AE17"/>
  <c r="AE21"/>
  <c r="AE25"/>
  <c r="AE29"/>
  <c r="AE33"/>
  <c r="AE37"/>
  <c r="AE41"/>
  <c r="AE45"/>
  <c r="AE49"/>
  <c r="AE53"/>
  <c r="AE57"/>
  <c r="AE61"/>
  <c r="AE65"/>
  <c r="W5"/>
  <c r="Y105"/>
  <c r="Y101"/>
  <c r="Y97"/>
  <c r="Y93"/>
  <c r="Y89"/>
  <c r="Y85"/>
  <c r="Y81"/>
  <c r="Y77"/>
  <c r="Y73"/>
  <c r="Y69"/>
  <c r="Y65"/>
  <c r="Y61"/>
  <c r="Y57"/>
  <c r="Y53"/>
  <c r="Y49"/>
  <c r="Y45"/>
  <c r="Y41"/>
  <c r="Y37"/>
  <c r="Y33"/>
  <c r="Y29"/>
  <c r="Y25"/>
  <c r="Y21"/>
  <c r="Y17"/>
  <c r="Y13"/>
  <c r="Y9"/>
  <c r="Z5"/>
  <c r="Z103"/>
  <c r="Z99"/>
  <c r="Z95"/>
  <c r="Z91"/>
  <c r="Z87"/>
  <c r="Z83"/>
  <c r="Z79"/>
  <c r="Z75"/>
  <c r="Z71"/>
  <c r="Z67"/>
  <c r="Z63"/>
  <c r="Z59"/>
  <c r="Z55"/>
  <c r="Z51"/>
  <c r="Z47"/>
  <c r="Z43"/>
  <c r="Z39"/>
  <c r="Z35"/>
  <c r="Z31"/>
  <c r="Z27"/>
  <c r="Z23"/>
  <c r="Z19"/>
  <c r="Z15"/>
  <c r="Z11"/>
  <c r="Z7"/>
  <c r="AA105"/>
  <c r="AA101"/>
  <c r="AA97"/>
  <c r="AA93"/>
  <c r="AA89"/>
  <c r="AA85"/>
  <c r="AA81"/>
  <c r="AA77"/>
  <c r="AA73"/>
  <c r="AA69"/>
  <c r="AA65"/>
  <c r="AA61"/>
  <c r="AA57"/>
  <c r="AA53"/>
  <c r="AA49"/>
  <c r="AA45"/>
  <c r="AA41"/>
  <c r="AA37"/>
  <c r="AA33"/>
  <c r="AA29"/>
  <c r="AA25"/>
  <c r="AA21"/>
  <c r="AA17"/>
  <c r="AA13"/>
  <c r="AA9"/>
  <c r="AB5"/>
  <c r="AB103"/>
  <c r="AB99"/>
  <c r="AB95"/>
  <c r="AB91"/>
  <c r="AB87"/>
  <c r="AB83"/>
  <c r="AB79"/>
  <c r="AB75"/>
  <c r="AB71"/>
  <c r="AB67"/>
  <c r="AB63"/>
  <c r="AB59"/>
  <c r="AB55"/>
  <c r="AB51"/>
  <c r="AB47"/>
  <c r="AB43"/>
  <c r="AB39"/>
  <c r="AB35"/>
  <c r="AB31"/>
  <c r="AB27"/>
  <c r="AB23"/>
  <c r="AB19"/>
  <c r="AB15"/>
  <c r="AB11"/>
  <c r="AB6"/>
  <c r="AC102"/>
  <c r="AC97"/>
  <c r="AC92"/>
  <c r="AC86"/>
  <c r="AC81"/>
  <c r="AC76"/>
  <c r="AC70"/>
  <c r="AC65"/>
  <c r="AC60"/>
  <c r="AC54"/>
  <c r="AC49"/>
  <c r="AC44"/>
  <c r="AC38"/>
  <c r="AC33"/>
  <c r="AC28"/>
  <c r="AC22"/>
  <c r="AC17"/>
  <c r="AC12"/>
  <c r="AC6"/>
  <c r="AD103"/>
  <c r="AD98"/>
  <c r="AD92"/>
  <c r="AD87"/>
  <c r="AD82"/>
  <c r="AD76"/>
  <c r="AD71"/>
  <c r="AD66"/>
  <c r="AD60"/>
  <c r="AD55"/>
  <c r="AD50"/>
  <c r="AD44"/>
  <c r="AD39"/>
  <c r="AD34"/>
  <c r="AD28"/>
  <c r="AD23"/>
  <c r="AD18"/>
  <c r="AD12"/>
  <c r="AD7"/>
  <c r="AE103"/>
  <c r="AE97"/>
  <c r="AE92"/>
  <c r="AE87"/>
  <c r="AE81"/>
  <c r="AE76"/>
  <c r="AE71"/>
  <c r="AE64"/>
  <c r="AE56"/>
  <c r="AE48"/>
  <c r="AE40"/>
  <c r="AE32"/>
  <c r="AE24"/>
  <c r="AE16"/>
  <c r="AE8"/>
  <c r="AF103"/>
  <c r="AF95"/>
  <c r="AF87"/>
  <c r="AF79"/>
  <c r="AF71"/>
  <c r="AF63"/>
  <c r="AF55"/>
  <c r="AF47"/>
  <c r="AF39"/>
  <c r="AF31"/>
  <c r="AF23"/>
  <c r="AF15"/>
  <c r="AF7"/>
  <c r="AG101"/>
  <c r="AG93"/>
  <c r="AG85"/>
  <c r="AG77"/>
  <c r="AG69"/>
  <c r="AG61"/>
  <c r="AG53"/>
  <c r="AG45"/>
  <c r="AG37"/>
  <c r="AG29"/>
  <c r="AG21"/>
  <c r="AG13"/>
  <c r="AH5"/>
  <c r="AH99"/>
  <c r="AH91"/>
  <c r="AH83"/>
  <c r="AH75"/>
  <c r="AH67"/>
  <c r="AH59"/>
  <c r="AH51"/>
  <c r="AH43"/>
  <c r="AH35"/>
  <c r="AH27"/>
  <c r="AH19"/>
  <c r="AH11"/>
  <c r="AI105"/>
  <c r="AI97"/>
  <c r="AI89"/>
  <c r="AI81"/>
  <c r="AI73"/>
  <c r="AI65"/>
  <c r="AI57"/>
  <c r="AI49"/>
  <c r="AI41"/>
  <c r="AI33"/>
  <c r="AI25"/>
  <c r="AI17"/>
  <c r="AI9"/>
  <c r="AJ103"/>
  <c r="AJ95"/>
  <c r="AJ87"/>
  <c r="AJ79"/>
  <c r="AJ71"/>
  <c r="AJ63"/>
  <c r="AJ55"/>
  <c r="AJ47"/>
  <c r="AJ39"/>
  <c r="AJ31"/>
  <c r="AJ23"/>
  <c r="AJ15"/>
  <c r="AJ7"/>
  <c r="AK101"/>
  <c r="AK93"/>
  <c r="AK85"/>
  <c r="AK77"/>
  <c r="AK69"/>
  <c r="AK61"/>
  <c r="AK53"/>
  <c r="AK45"/>
  <c r="AK37"/>
  <c r="AK29"/>
  <c r="AK21"/>
  <c r="AK13"/>
  <c r="AL5"/>
  <c r="AL99"/>
  <c r="AL91"/>
  <c r="AL83"/>
  <c r="AL75"/>
  <c r="AL67"/>
  <c r="AL59"/>
  <c r="AL51"/>
  <c r="AL43"/>
  <c r="AL35"/>
  <c r="AL27"/>
  <c r="AL19"/>
  <c r="AL11"/>
  <c r="W8"/>
  <c r="X60"/>
  <c r="X52"/>
  <c r="X50"/>
  <c r="X47"/>
  <c r="W46"/>
  <c r="X45"/>
  <c r="W44"/>
  <c r="X36"/>
  <c r="X34"/>
  <c r="X31"/>
  <c r="W30"/>
  <c r="X29"/>
  <c r="W28"/>
  <c r="X20"/>
  <c r="X18"/>
  <c r="X15"/>
  <c r="W14"/>
  <c r="X13"/>
  <c r="W12"/>
  <c r="X25"/>
  <c r="W40"/>
  <c r="X43"/>
  <c r="X46"/>
  <c r="X48"/>
  <c r="W58"/>
  <c r="X41"/>
  <c r="W56"/>
  <c r="W69"/>
  <c r="W99"/>
  <c r="X9"/>
  <c r="W10"/>
  <c r="X11"/>
  <c r="X14"/>
  <c r="X16"/>
  <c r="W26"/>
  <c r="X57"/>
  <c r="W74"/>
  <c r="W24"/>
  <c r="X27"/>
  <c r="X30"/>
  <c r="X32"/>
  <c r="W42"/>
  <c r="W65"/>
  <c r="X101"/>
  <c r="X106"/>
  <c r="X104"/>
  <c r="X102"/>
  <c r="X100"/>
  <c r="X98"/>
  <c r="X96"/>
  <c r="X94"/>
  <c r="X92"/>
  <c r="X90"/>
  <c r="X88"/>
  <c r="X86"/>
  <c r="X84"/>
  <c r="X82"/>
  <c r="X80"/>
  <c r="X78"/>
  <c r="X76"/>
  <c r="X74"/>
  <c r="X72"/>
  <c r="W104"/>
  <c r="W100"/>
  <c r="W96"/>
  <c r="W92"/>
  <c r="W88"/>
  <c r="W84"/>
  <c r="W80"/>
  <c r="W76"/>
  <c r="W105"/>
  <c r="X103"/>
  <c r="W101"/>
  <c r="X99"/>
  <c r="W97"/>
  <c r="X95"/>
  <c r="W93"/>
  <c r="X91"/>
  <c r="W89"/>
  <c r="X87"/>
  <c r="W85"/>
  <c r="X83"/>
  <c r="W81"/>
  <c r="X79"/>
  <c r="W77"/>
  <c r="X75"/>
  <c r="W73"/>
  <c r="X71"/>
  <c r="X69"/>
  <c r="X67"/>
  <c r="X65"/>
  <c r="X63"/>
  <c r="X61"/>
  <c r="X59"/>
  <c r="W75"/>
  <c r="W71"/>
  <c r="W67"/>
  <c r="W63"/>
  <c r="W59"/>
  <c r="W57"/>
  <c r="W55"/>
  <c r="W53"/>
  <c r="W51"/>
  <c r="W49"/>
  <c r="W47"/>
  <c r="W45"/>
  <c r="W43"/>
  <c r="W41"/>
  <c r="W39"/>
  <c r="W37"/>
  <c r="W35"/>
  <c r="W33"/>
  <c r="W31"/>
  <c r="W29"/>
  <c r="W27"/>
  <c r="W25"/>
  <c r="W23"/>
  <c r="W21"/>
  <c r="W19"/>
  <c r="W17"/>
  <c r="W15"/>
  <c r="W13"/>
  <c r="W11"/>
  <c r="W9"/>
  <c r="W7"/>
  <c r="W106"/>
  <c r="X105"/>
  <c r="W103"/>
  <c r="W98"/>
  <c r="X97"/>
  <c r="W95"/>
  <c r="W90"/>
  <c r="X89"/>
  <c r="W87"/>
  <c r="W82"/>
  <c r="X81"/>
  <c r="W79"/>
  <c r="W72"/>
  <c r="X70"/>
  <c r="W68"/>
  <c r="X66"/>
  <c r="W64"/>
  <c r="X62"/>
  <c r="W102"/>
  <c r="W94"/>
  <c r="W86"/>
  <c r="W78"/>
  <c r="X73"/>
  <c r="W70"/>
  <c r="W66"/>
  <c r="W62"/>
  <c r="W61"/>
  <c r="X6"/>
  <c r="X8"/>
  <c r="W16"/>
  <c r="X17"/>
  <c r="W18"/>
  <c r="X19"/>
  <c r="X22"/>
  <c r="X24"/>
  <c r="W32"/>
  <c r="X33"/>
  <c r="W34"/>
  <c r="X35"/>
  <c r="X38"/>
  <c r="X40"/>
  <c r="W48"/>
  <c r="X49"/>
  <c r="W50"/>
  <c r="X51"/>
  <c r="X54"/>
  <c r="X56"/>
  <c r="W60"/>
  <c r="W83"/>
  <c r="X85"/>
  <c r="W6"/>
  <c r="X7"/>
  <c r="X10"/>
  <c r="X12"/>
  <c r="W20"/>
  <c r="X21"/>
  <c r="W22"/>
  <c r="X23"/>
  <c r="X26"/>
  <c r="X28"/>
  <c r="W36"/>
  <c r="X37"/>
  <c r="W38"/>
  <c r="X39"/>
  <c r="X42"/>
  <c r="X44"/>
  <c r="W52"/>
  <c r="X53"/>
  <c r="W54"/>
  <c r="X55"/>
  <c r="X58"/>
  <c r="X64"/>
  <c r="X68"/>
  <c r="X77"/>
  <c r="W91"/>
  <c r="X93"/>
  <c r="E34" i="81" l="1"/>
  <c r="E35"/>
  <c r="B31"/>
  <c r="B32" l="1"/>
  <c r="D32" s="1"/>
  <c r="D31"/>
  <c r="E37" l="1"/>
  <c r="E36"/>
  <c r="B33"/>
  <c r="D33" s="1"/>
  <c r="AA5" i="7"/>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5"/>
  <c r="AA4"/>
  <c r="B222"/>
  <c r="C222" s="1"/>
  <c r="D222" s="1"/>
  <c r="B223"/>
  <c r="C223" s="1"/>
  <c r="D223" s="1"/>
  <c r="B224"/>
  <c r="C224" s="1"/>
  <c r="D224" s="1"/>
  <c r="B225"/>
  <c r="C225" s="1"/>
  <c r="D225" s="1"/>
  <c r="B226"/>
  <c r="C226" s="1"/>
  <c r="D226" s="1"/>
  <c r="B227"/>
  <c r="C227" s="1"/>
  <c r="D227" s="1"/>
  <c r="B228"/>
  <c r="C228" s="1"/>
  <c r="D228" s="1"/>
  <c r="B229"/>
  <c r="C229" s="1"/>
  <c r="D229" s="1"/>
  <c r="B230"/>
  <c r="C230" s="1"/>
  <c r="D230" s="1"/>
  <c r="B231"/>
  <c r="C231" s="1"/>
  <c r="D231" s="1"/>
  <c r="B232"/>
  <c r="C232" s="1"/>
  <c r="D232" s="1"/>
  <c r="B233"/>
  <c r="C233" s="1"/>
  <c r="D233" s="1"/>
  <c r="B234"/>
  <c r="C234" s="1"/>
  <c r="D234" s="1"/>
  <c r="B235"/>
  <c r="C235" s="1"/>
  <c r="D235" s="1"/>
  <c r="B236"/>
  <c r="C236" s="1"/>
  <c r="D236" s="1"/>
  <c r="B237"/>
  <c r="C237" s="1"/>
  <c r="D237" s="1"/>
  <c r="B238"/>
  <c r="C238" s="1"/>
  <c r="D238" s="1"/>
  <c r="B239"/>
  <c r="C239" s="1"/>
  <c r="D239" s="1"/>
  <c r="B240"/>
  <c r="C240" s="1"/>
  <c r="D240" s="1"/>
  <c r="B241"/>
  <c r="C241" s="1"/>
  <c r="D241" s="1"/>
  <c r="B242"/>
  <c r="C242" s="1"/>
  <c r="D242" s="1"/>
  <c r="B243"/>
  <c r="C243" s="1"/>
  <c r="D243" s="1"/>
  <c r="B244"/>
  <c r="C244" s="1"/>
  <c r="D244" s="1"/>
  <c r="B245"/>
  <c r="C245" s="1"/>
  <c r="D245" s="1"/>
  <c r="B246"/>
  <c r="C246" s="1"/>
  <c r="D246" s="1"/>
  <c r="B247"/>
  <c r="C247" s="1"/>
  <c r="D247" s="1"/>
  <c r="B248"/>
  <c r="C248" s="1"/>
  <c r="D248" s="1"/>
  <c r="B249"/>
  <c r="C249" s="1"/>
  <c r="D249" s="1"/>
  <c r="B250"/>
  <c r="C250" s="1"/>
  <c r="D250" s="1"/>
  <c r="B251"/>
  <c r="C251" s="1"/>
  <c r="D251" s="1"/>
  <c r="B252"/>
  <c r="C252" s="1"/>
  <c r="D252" s="1"/>
  <c r="B253"/>
  <c r="C253" s="1"/>
  <c r="D253" s="1"/>
  <c r="B254"/>
  <c r="C254" s="1"/>
  <c r="D254" s="1"/>
  <c r="B255"/>
  <c r="C255" s="1"/>
  <c r="D255" s="1"/>
  <c r="B256"/>
  <c r="C256" s="1"/>
  <c r="D256" s="1"/>
  <c r="B257"/>
  <c r="C257" s="1"/>
  <c r="D257" s="1"/>
  <c r="B258"/>
  <c r="C258" s="1"/>
  <c r="D258" s="1"/>
  <c r="B259"/>
  <c r="C259" s="1"/>
  <c r="D259" s="1"/>
  <c r="B260"/>
  <c r="C260" s="1"/>
  <c r="D260" s="1"/>
  <c r="B261"/>
  <c r="C261" s="1"/>
  <c r="D261" s="1"/>
  <c r="B262"/>
  <c r="C262" s="1"/>
  <c r="D262" s="1"/>
  <c r="B263"/>
  <c r="C263" s="1"/>
  <c r="D263" s="1"/>
  <c r="B264"/>
  <c r="C264" s="1"/>
  <c r="D264" s="1"/>
  <c r="B265"/>
  <c r="C265" s="1"/>
  <c r="D265" s="1"/>
  <c r="B266"/>
  <c r="C266" s="1"/>
  <c r="D266" s="1"/>
  <c r="B267"/>
  <c r="C267" s="1"/>
  <c r="D267" s="1"/>
  <c r="B268"/>
  <c r="C268" s="1"/>
  <c r="D268" s="1"/>
  <c r="B269"/>
  <c r="C269" s="1"/>
  <c r="D269" s="1"/>
  <c r="B270"/>
  <c r="C270" s="1"/>
  <c r="D270" s="1"/>
  <c r="B271"/>
  <c r="C271" s="1"/>
  <c r="D271" s="1"/>
  <c r="B272"/>
  <c r="C272" s="1"/>
  <c r="D272" s="1"/>
  <c r="B273"/>
  <c r="C273" s="1"/>
  <c r="D273" s="1"/>
  <c r="B274"/>
  <c r="C274" s="1"/>
  <c r="D274" s="1"/>
  <c r="B275"/>
  <c r="C275" s="1"/>
  <c r="D275" s="1"/>
  <c r="B276"/>
  <c r="C276" s="1"/>
  <c r="D276" s="1"/>
  <c r="B277"/>
  <c r="C277" s="1"/>
  <c r="D277" s="1"/>
  <c r="B278"/>
  <c r="C278" s="1"/>
  <c r="D278" s="1"/>
  <c r="B279"/>
  <c r="C279" s="1"/>
  <c r="D279" s="1"/>
  <c r="B280"/>
  <c r="C280" s="1"/>
  <c r="D280" s="1"/>
  <c r="B281"/>
  <c r="C281" s="1"/>
  <c r="D281" s="1"/>
  <c r="B282"/>
  <c r="C282" s="1"/>
  <c r="D282" s="1"/>
  <c r="B283"/>
  <c r="C283" s="1"/>
  <c r="D283" s="1"/>
  <c r="B284"/>
  <c r="C284" s="1"/>
  <c r="D284" s="1"/>
  <c r="B285"/>
  <c r="C285" s="1"/>
  <c r="D285" s="1"/>
  <c r="B286"/>
  <c r="C286" s="1"/>
  <c r="D286" s="1"/>
  <c r="B287"/>
  <c r="C287" s="1"/>
  <c r="D287" s="1"/>
  <c r="B288"/>
  <c r="C288" s="1"/>
  <c r="D288" s="1"/>
  <c r="B289"/>
  <c r="C289" s="1"/>
  <c r="D289" s="1"/>
  <c r="B290"/>
  <c r="C290" s="1"/>
  <c r="D290" s="1"/>
  <c r="B291"/>
  <c r="C291" s="1"/>
  <c r="D291" s="1"/>
  <c r="B292"/>
  <c r="C292" s="1"/>
  <c r="D292" s="1"/>
  <c r="B293"/>
  <c r="C293" s="1"/>
  <c r="D293" s="1"/>
  <c r="B294"/>
  <c r="C294" s="1"/>
  <c r="D294" s="1"/>
  <c r="B295"/>
  <c r="C295" s="1"/>
  <c r="D295" s="1"/>
  <c r="B296"/>
  <c r="C296" s="1"/>
  <c r="D296" s="1"/>
  <c r="B297"/>
  <c r="C297" s="1"/>
  <c r="D297" s="1"/>
  <c r="B298"/>
  <c r="C298" s="1"/>
  <c r="D298" s="1"/>
  <c r="B299"/>
  <c r="C299" s="1"/>
  <c r="D299" s="1"/>
  <c r="B300"/>
  <c r="C300" s="1"/>
  <c r="D300" s="1"/>
  <c r="B301"/>
  <c r="C301" s="1"/>
  <c r="D301" s="1"/>
  <c r="B302"/>
  <c r="C302" s="1"/>
  <c r="D302" s="1"/>
  <c r="B303"/>
  <c r="C303" s="1"/>
  <c r="D303" s="1"/>
  <c r="B304"/>
  <c r="C304" s="1"/>
  <c r="D304" s="1"/>
  <c r="B305"/>
  <c r="C305" s="1"/>
  <c r="D305" s="1"/>
  <c r="B268" i="38"/>
  <c r="C268" s="1"/>
  <c r="D268" s="1"/>
  <c r="B269"/>
  <c r="C269" s="1"/>
  <c r="D269" s="1"/>
  <c r="B270"/>
  <c r="C270" s="1"/>
  <c r="D270" s="1"/>
  <c r="B271"/>
  <c r="C271" s="1"/>
  <c r="D271" s="1"/>
  <c r="B272"/>
  <c r="C272" s="1"/>
  <c r="D272" s="1"/>
  <c r="B273"/>
  <c r="C273" s="1"/>
  <c r="D273" s="1"/>
  <c r="B274"/>
  <c r="C274" s="1"/>
  <c r="D274" s="1"/>
  <c r="B275"/>
  <c r="C275" s="1"/>
  <c r="D275" s="1"/>
  <c r="B276"/>
  <c r="C276" s="1"/>
  <c r="D276" s="1"/>
  <c r="B277"/>
  <c r="C277" s="1"/>
  <c r="D277" s="1"/>
  <c r="B278"/>
  <c r="C278" s="1"/>
  <c r="D278" s="1"/>
  <c r="B279"/>
  <c r="C279" s="1"/>
  <c r="D279" s="1"/>
  <c r="B280"/>
  <c r="C280" s="1"/>
  <c r="D280" s="1"/>
  <c r="B281"/>
  <c r="C281" s="1"/>
  <c r="D281" s="1"/>
  <c r="B282"/>
  <c r="C282" s="1"/>
  <c r="D282" s="1"/>
  <c r="B283"/>
  <c r="C283" s="1"/>
  <c r="D283" s="1"/>
  <c r="B284"/>
  <c r="C284" s="1"/>
  <c r="D284" s="1"/>
  <c r="B285"/>
  <c r="C285" s="1"/>
  <c r="D285" s="1"/>
  <c r="B286"/>
  <c r="C286" s="1"/>
  <c r="D286" s="1"/>
  <c r="B287"/>
  <c r="C287" s="1"/>
  <c r="D287" s="1"/>
  <c r="B288"/>
  <c r="C288" s="1"/>
  <c r="D288" s="1"/>
  <c r="B289"/>
  <c r="C289" s="1"/>
  <c r="D289" s="1"/>
  <c r="B290"/>
  <c r="C290" s="1"/>
  <c r="D290" s="1"/>
  <c r="B291"/>
  <c r="C291" s="1"/>
  <c r="D291" s="1"/>
  <c r="B292"/>
  <c r="C292" s="1"/>
  <c r="D292" s="1"/>
  <c r="B293"/>
  <c r="C293" s="1"/>
  <c r="D293" s="1"/>
  <c r="B294"/>
  <c r="C294" s="1"/>
  <c r="D294" s="1"/>
  <c r="B295"/>
  <c r="C295" s="1"/>
  <c r="D295" s="1"/>
  <c r="B296"/>
  <c r="C296" s="1"/>
  <c r="D296" s="1"/>
  <c r="B297"/>
  <c r="C297" s="1"/>
  <c r="D297" s="1"/>
  <c r="B298"/>
  <c r="C298" s="1"/>
  <c r="D298" s="1"/>
  <c r="B299"/>
  <c r="C299" s="1"/>
  <c r="D299" s="1"/>
  <c r="B300"/>
  <c r="C300" s="1"/>
  <c r="D300" s="1"/>
  <c r="B301"/>
  <c r="C301" s="1"/>
  <c r="D301" s="1"/>
  <c r="B302"/>
  <c r="C302" s="1"/>
  <c r="D302" s="1"/>
  <c r="B303"/>
  <c r="C303" s="1"/>
  <c r="D303" s="1"/>
  <c r="B304"/>
  <c r="C304" s="1"/>
  <c r="D304" s="1"/>
  <c r="B267"/>
  <c r="C267" s="1"/>
  <c r="D267" s="1"/>
  <c r="B266"/>
  <c r="C266" s="1"/>
  <c r="D266" s="1"/>
  <c r="B265"/>
  <c r="C265" s="1"/>
  <c r="D265" s="1"/>
  <c r="B264"/>
  <c r="C264" s="1"/>
  <c r="D264" s="1"/>
  <c r="B263"/>
  <c r="C263" s="1"/>
  <c r="D263" s="1"/>
  <c r="B262"/>
  <c r="C262" s="1"/>
  <c r="D262" s="1"/>
  <c r="B261"/>
  <c r="C261" s="1"/>
  <c r="D261" s="1"/>
  <c r="B260"/>
  <c r="C260" s="1"/>
  <c r="D260" s="1"/>
  <c r="B259"/>
  <c r="C259" s="1"/>
  <c r="D259" s="1"/>
  <c r="B258"/>
  <c r="C258" s="1"/>
  <c r="D258" s="1"/>
  <c r="B257"/>
  <c r="C257" s="1"/>
  <c r="D257" s="1"/>
  <c r="B256"/>
  <c r="C256" s="1"/>
  <c r="D256" s="1"/>
  <c r="B255"/>
  <c r="C255" s="1"/>
  <c r="D255" s="1"/>
  <c r="B254"/>
  <c r="C254" s="1"/>
  <c r="D254" s="1"/>
  <c r="B253"/>
  <c r="C253" s="1"/>
  <c r="D253" s="1"/>
  <c r="B252"/>
  <c r="C252" s="1"/>
  <c r="D252" s="1"/>
  <c r="B251"/>
  <c r="C251" s="1"/>
  <c r="D251" s="1"/>
  <c r="B250"/>
  <c r="C250" s="1"/>
  <c r="D250" s="1"/>
  <c r="B249"/>
  <c r="C249" s="1"/>
  <c r="D249" s="1"/>
  <c r="B248"/>
  <c r="C248" s="1"/>
  <c r="D248" s="1"/>
  <c r="B247"/>
  <c r="C247" s="1"/>
  <c r="D247" s="1"/>
  <c r="B246"/>
  <c r="C246" s="1"/>
  <c r="D246" s="1"/>
  <c r="B245"/>
  <c r="C245" s="1"/>
  <c r="D245" s="1"/>
  <c r="B244"/>
  <c r="C244" s="1"/>
  <c r="D244" s="1"/>
  <c r="B243"/>
  <c r="C243" s="1"/>
  <c r="D243" s="1"/>
  <c r="B242"/>
  <c r="C242" s="1"/>
  <c r="D242" s="1"/>
  <c r="B241"/>
  <c r="C241" s="1"/>
  <c r="D241" s="1"/>
  <c r="B240"/>
  <c r="C240" s="1"/>
  <c r="D240" s="1"/>
  <c r="B239"/>
  <c r="C239" s="1"/>
  <c r="D239" s="1"/>
  <c r="B238"/>
  <c r="C238" s="1"/>
  <c r="D238" s="1"/>
  <c r="B237"/>
  <c r="C237" s="1"/>
  <c r="D237" s="1"/>
  <c r="B236"/>
  <c r="C236" s="1"/>
  <c r="D236" s="1"/>
  <c r="B235"/>
  <c r="C235" s="1"/>
  <c r="D235" s="1"/>
  <c r="B234"/>
  <c r="C234" s="1"/>
  <c r="D234" s="1"/>
  <c r="B233"/>
  <c r="C233" s="1"/>
  <c r="D233" s="1"/>
  <c r="B232"/>
  <c r="C232" s="1"/>
  <c r="D232" s="1"/>
  <c r="B231"/>
  <c r="C231" s="1"/>
  <c r="D231" s="1"/>
  <c r="B230"/>
  <c r="C230" s="1"/>
  <c r="D230" s="1"/>
  <c r="B229"/>
  <c r="C229" s="1"/>
  <c r="D229" s="1"/>
  <c r="B228"/>
  <c r="C228" s="1"/>
  <c r="D228" s="1"/>
  <c r="B227"/>
  <c r="C227" s="1"/>
  <c r="D227" s="1"/>
  <c r="B226"/>
  <c r="C226" s="1"/>
  <c r="D226" s="1"/>
  <c r="B225"/>
  <c r="C225" s="1"/>
  <c r="D225" s="1"/>
  <c r="B224"/>
  <c r="C224" s="1"/>
  <c r="D224" s="1"/>
  <c r="B223"/>
  <c r="C223" s="1"/>
  <c r="D223" s="1"/>
  <c r="B222"/>
  <c r="C222" s="1"/>
  <c r="D222" s="1"/>
  <c r="B221"/>
  <c r="C221" s="1"/>
  <c r="D221" s="1"/>
  <c r="B220"/>
  <c r="C220" s="1"/>
  <c r="D220" s="1"/>
  <c r="B219"/>
  <c r="C219" s="1"/>
  <c r="D219" s="1"/>
  <c r="B218"/>
  <c r="C218" s="1"/>
  <c r="D218" s="1"/>
  <c r="B217"/>
  <c r="C217" s="1"/>
  <c r="D217" s="1"/>
  <c r="B216"/>
  <c r="C216" s="1"/>
  <c r="D216" s="1"/>
  <c r="B215"/>
  <c r="C215" s="1"/>
  <c r="D215" s="1"/>
  <c r="B214"/>
  <c r="C214" s="1"/>
  <c r="D214" s="1"/>
  <c r="B213"/>
  <c r="C213" s="1"/>
  <c r="D213" s="1"/>
  <c r="B212"/>
  <c r="C212" s="1"/>
  <c r="D212" s="1"/>
  <c r="B211"/>
  <c r="C211" s="1"/>
  <c r="D211" s="1"/>
  <c r="B210"/>
  <c r="C210" s="1"/>
  <c r="D210" s="1"/>
  <c r="B209"/>
  <c r="C209" s="1"/>
  <c r="D209" s="1"/>
  <c r="B208"/>
  <c r="C208" s="1"/>
  <c r="D208" s="1"/>
  <c r="B207"/>
  <c r="C207" s="1"/>
  <c r="D207" s="1"/>
  <c r="B206"/>
  <c r="C206" s="1"/>
  <c r="D206" s="1"/>
  <c r="B205"/>
  <c r="C205" s="1"/>
  <c r="D205" s="1"/>
  <c r="B204"/>
  <c r="C204" s="1"/>
  <c r="D204" s="1"/>
  <c r="B203"/>
  <c r="C203" s="1"/>
  <c r="D203" s="1"/>
  <c r="B202"/>
  <c r="C202" s="1"/>
  <c r="D202" s="1"/>
  <c r="B201"/>
  <c r="C201" s="1"/>
  <c r="D201" s="1"/>
  <c r="B200"/>
  <c r="C200" s="1"/>
  <c r="D200" s="1"/>
  <c r="B199"/>
  <c r="C199" s="1"/>
  <c r="D199" s="1"/>
  <c r="B198"/>
  <c r="C198" s="1"/>
  <c r="D198" s="1"/>
  <c r="B197"/>
  <c r="C197" s="1"/>
  <c r="D197" s="1"/>
  <c r="B196"/>
  <c r="C196" s="1"/>
  <c r="D196" s="1"/>
  <c r="B195"/>
  <c r="C195" s="1"/>
  <c r="D195" s="1"/>
  <c r="B194"/>
  <c r="C194" s="1"/>
  <c r="D194" s="1"/>
  <c r="B193"/>
  <c r="C193" s="1"/>
  <c r="D193" s="1"/>
  <c r="B192"/>
  <c r="C192" s="1"/>
  <c r="D192" s="1"/>
  <c r="B191"/>
  <c r="C191" s="1"/>
  <c r="D191" s="1"/>
  <c r="B190"/>
  <c r="C190" s="1"/>
  <c r="D190" s="1"/>
  <c r="B189"/>
  <c r="C189" s="1"/>
  <c r="D189" s="1"/>
  <c r="B188"/>
  <c r="C188" s="1"/>
  <c r="D188" s="1"/>
  <c r="B187"/>
  <c r="C187" s="1"/>
  <c r="D187" s="1"/>
  <c r="B186"/>
  <c r="C186" s="1"/>
  <c r="D186" s="1"/>
  <c r="B185"/>
  <c r="C185" s="1"/>
  <c r="D185" s="1"/>
  <c r="B184"/>
  <c r="C184" s="1"/>
  <c r="D184" s="1"/>
  <c r="B183"/>
  <c r="C183" s="1"/>
  <c r="D183" s="1"/>
  <c r="B182"/>
  <c r="C182" s="1"/>
  <c r="D182" s="1"/>
  <c r="B181"/>
  <c r="C181" s="1"/>
  <c r="D181" s="1"/>
  <c r="B180"/>
  <c r="C180" s="1"/>
  <c r="D180" s="1"/>
  <c r="B179"/>
  <c r="C179" s="1"/>
  <c r="D179" s="1"/>
  <c r="B178"/>
  <c r="C178" s="1"/>
  <c r="D178" s="1"/>
  <c r="B177"/>
  <c r="C177" s="1"/>
  <c r="D177" s="1"/>
  <c r="B176"/>
  <c r="C176" s="1"/>
  <c r="D176" s="1"/>
  <c r="B175"/>
  <c r="C175" s="1"/>
  <c r="D175" s="1"/>
  <c r="B174"/>
  <c r="C174" s="1"/>
  <c r="D174" s="1"/>
  <c r="B173"/>
  <c r="C173" s="1"/>
  <c r="D173" s="1"/>
  <c r="B172"/>
  <c r="C172" s="1"/>
  <c r="D172" s="1"/>
  <c r="B171"/>
  <c r="C171" s="1"/>
  <c r="D171" s="1"/>
  <c r="B170"/>
  <c r="C170" s="1"/>
  <c r="D170" s="1"/>
  <c r="B169"/>
  <c r="C169" s="1"/>
  <c r="D169" s="1"/>
  <c r="B168"/>
  <c r="C168" s="1"/>
  <c r="D168" s="1"/>
  <c r="B167"/>
  <c r="C167" s="1"/>
  <c r="D167" s="1"/>
  <c r="B166"/>
  <c r="C166" s="1"/>
  <c r="D166" s="1"/>
  <c r="B165"/>
  <c r="C165" s="1"/>
  <c r="D165" s="1"/>
  <c r="B164"/>
  <c r="C164" s="1"/>
  <c r="D164" s="1"/>
  <c r="B163"/>
  <c r="C163" s="1"/>
  <c r="D163" s="1"/>
  <c r="B162"/>
  <c r="C162" s="1"/>
  <c r="D162" s="1"/>
  <c r="B161"/>
  <c r="C161" s="1"/>
  <c r="D161" s="1"/>
  <c r="B160"/>
  <c r="C160" s="1"/>
  <c r="D160" s="1"/>
  <c r="B159"/>
  <c r="C159" s="1"/>
  <c r="D159" s="1"/>
  <c r="B158"/>
  <c r="C158" s="1"/>
  <c r="D158" s="1"/>
  <c r="B157"/>
  <c r="C157" s="1"/>
  <c r="D157" s="1"/>
  <c r="B156"/>
  <c r="C156" s="1"/>
  <c r="D156" s="1"/>
  <c r="B155"/>
  <c r="C155" s="1"/>
  <c r="D155" s="1"/>
  <c r="B154"/>
  <c r="C154" s="1"/>
  <c r="D154" s="1"/>
  <c r="B153"/>
  <c r="C153" s="1"/>
  <c r="D153" s="1"/>
  <c r="B152"/>
  <c r="C152" s="1"/>
  <c r="D152" s="1"/>
  <c r="B151"/>
  <c r="C151" s="1"/>
  <c r="D151" s="1"/>
  <c r="B150"/>
  <c r="C150" s="1"/>
  <c r="D150" s="1"/>
  <c r="B149"/>
  <c r="C149" s="1"/>
  <c r="D149" s="1"/>
  <c r="B148"/>
  <c r="C148" s="1"/>
  <c r="D148" s="1"/>
  <c r="B147"/>
  <c r="C147" s="1"/>
  <c r="D147" s="1"/>
  <c r="B146"/>
  <c r="C146" s="1"/>
  <c r="D146" s="1"/>
  <c r="B145"/>
  <c r="C145" s="1"/>
  <c r="D145" s="1"/>
  <c r="B144"/>
  <c r="C144" s="1"/>
  <c r="D144" s="1"/>
  <c r="B143"/>
  <c r="C143" s="1"/>
  <c r="D143" s="1"/>
  <c r="B142"/>
  <c r="C142" s="1"/>
  <c r="D142" s="1"/>
  <c r="B141"/>
  <c r="C141" s="1"/>
  <c r="D141" s="1"/>
  <c r="B140"/>
  <c r="C140" s="1"/>
  <c r="D140" s="1"/>
  <c r="B139"/>
  <c r="C139" s="1"/>
  <c r="D139" s="1"/>
  <c r="B138"/>
  <c r="C138" s="1"/>
  <c r="D138" s="1"/>
  <c r="B137"/>
  <c r="C137" s="1"/>
  <c r="D137" s="1"/>
  <c r="B136"/>
  <c r="C136" s="1"/>
  <c r="D136" s="1"/>
  <c r="B135"/>
  <c r="C135" s="1"/>
  <c r="D135" s="1"/>
  <c r="B134"/>
  <c r="C134" s="1"/>
  <c r="D134" s="1"/>
  <c r="B133"/>
  <c r="C133" s="1"/>
  <c r="D133" s="1"/>
  <c r="B132"/>
  <c r="C132" s="1"/>
  <c r="D132" s="1"/>
  <c r="B131"/>
  <c r="C131" s="1"/>
  <c r="D131" s="1"/>
  <c r="B130"/>
  <c r="C130" s="1"/>
  <c r="D130" s="1"/>
  <c r="B129"/>
  <c r="C129" s="1"/>
  <c r="D129" s="1"/>
  <c r="B128"/>
  <c r="C128" s="1"/>
  <c r="D128" s="1"/>
  <c r="B127"/>
  <c r="C127" s="1"/>
  <c r="D127" s="1"/>
  <c r="B126"/>
  <c r="C126" s="1"/>
  <c r="D126" s="1"/>
  <c r="B125"/>
  <c r="C125" s="1"/>
  <c r="D125" s="1"/>
  <c r="B124"/>
  <c r="C124" s="1"/>
  <c r="D124" s="1"/>
  <c r="B123"/>
  <c r="C123" s="1"/>
  <c r="D123" s="1"/>
  <c r="B122"/>
  <c r="C122" s="1"/>
  <c r="D122" s="1"/>
  <c r="B121"/>
  <c r="C121" s="1"/>
  <c r="D121" s="1"/>
  <c r="B120"/>
  <c r="C120" s="1"/>
  <c r="D120" s="1"/>
  <c r="B119"/>
  <c r="C119" s="1"/>
  <c r="D119" s="1"/>
  <c r="B118"/>
  <c r="C118" s="1"/>
  <c r="D118" s="1"/>
  <c r="B117"/>
  <c r="C117" s="1"/>
  <c r="D117" s="1"/>
  <c r="B116"/>
  <c r="C116" s="1"/>
  <c r="D116" s="1"/>
  <c r="B115"/>
  <c r="C115" s="1"/>
  <c r="D115" s="1"/>
  <c r="B114"/>
  <c r="C114" s="1"/>
  <c r="D114" s="1"/>
  <c r="B113"/>
  <c r="C113" s="1"/>
  <c r="D113" s="1"/>
  <c r="B112"/>
  <c r="C112" s="1"/>
  <c r="D112" s="1"/>
  <c r="B111"/>
  <c r="C111" s="1"/>
  <c r="D111" s="1"/>
  <c r="B110"/>
  <c r="C110" s="1"/>
  <c r="D110" s="1"/>
  <c r="B109"/>
  <c r="C109" s="1"/>
  <c r="D109" s="1"/>
  <c r="B108"/>
  <c r="C108" s="1"/>
  <c r="D108" s="1"/>
  <c r="B107"/>
  <c r="C107" s="1"/>
  <c r="D107" s="1"/>
  <c r="B106"/>
  <c r="C106" s="1"/>
  <c r="D106" s="1"/>
  <c r="B105"/>
  <c r="C105" s="1"/>
  <c r="D105" s="1"/>
  <c r="B104"/>
  <c r="C104" s="1"/>
  <c r="D104" s="1"/>
  <c r="B103"/>
  <c r="C103" s="1"/>
  <c r="D103" s="1"/>
  <c r="B102"/>
  <c r="C102" s="1"/>
  <c r="D102" s="1"/>
  <c r="B101"/>
  <c r="C101" s="1"/>
  <c r="D101" s="1"/>
  <c r="B100"/>
  <c r="C100" s="1"/>
  <c r="D100" s="1"/>
  <c r="B99"/>
  <c r="C99" s="1"/>
  <c r="D99" s="1"/>
  <c r="B98"/>
  <c r="C98" s="1"/>
  <c r="D98" s="1"/>
  <c r="B97"/>
  <c r="C97" s="1"/>
  <c r="D97" s="1"/>
  <c r="B96"/>
  <c r="C96" s="1"/>
  <c r="D96" s="1"/>
  <c r="B95"/>
  <c r="C95" s="1"/>
  <c r="D95" s="1"/>
  <c r="B94"/>
  <c r="C94" s="1"/>
  <c r="D94" s="1"/>
  <c r="B93"/>
  <c r="C93" s="1"/>
  <c r="D93" s="1"/>
  <c r="B92"/>
  <c r="C92" s="1"/>
  <c r="D92" s="1"/>
  <c r="B91"/>
  <c r="C91" s="1"/>
  <c r="D91" s="1"/>
  <c r="B90"/>
  <c r="C90" s="1"/>
  <c r="D90" s="1"/>
  <c r="B89"/>
  <c r="C89" s="1"/>
  <c r="D89" s="1"/>
  <c r="B88"/>
  <c r="C88" s="1"/>
  <c r="D88" s="1"/>
  <c r="B87"/>
  <c r="C87" s="1"/>
  <c r="D87" s="1"/>
  <c r="B86"/>
  <c r="C86" s="1"/>
  <c r="D86" s="1"/>
  <c r="B85"/>
  <c r="C85" s="1"/>
  <c r="D85" s="1"/>
  <c r="B84"/>
  <c r="C84" s="1"/>
  <c r="D84" s="1"/>
  <c r="B83"/>
  <c r="C83" s="1"/>
  <c r="D83" s="1"/>
  <c r="B82"/>
  <c r="C82" s="1"/>
  <c r="D82" s="1"/>
  <c r="B81"/>
  <c r="C81" s="1"/>
  <c r="D81" s="1"/>
  <c r="B80"/>
  <c r="C80" s="1"/>
  <c r="D80" s="1"/>
  <c r="B79"/>
  <c r="C79" s="1"/>
  <c r="D79" s="1"/>
  <c r="B78"/>
  <c r="C78" s="1"/>
  <c r="D78" s="1"/>
  <c r="B77"/>
  <c r="C77" s="1"/>
  <c r="D77" s="1"/>
  <c r="B76"/>
  <c r="C76" s="1"/>
  <c r="D76" s="1"/>
  <c r="B75"/>
  <c r="C75" s="1"/>
  <c r="D75" s="1"/>
  <c r="B74"/>
  <c r="C74" s="1"/>
  <c r="D74" s="1"/>
  <c r="B73"/>
  <c r="C73" s="1"/>
  <c r="D73" s="1"/>
  <c r="B72"/>
  <c r="C72" s="1"/>
  <c r="D72" s="1"/>
  <c r="B71"/>
  <c r="C71" s="1"/>
  <c r="D71" s="1"/>
  <c r="B70"/>
  <c r="C70" s="1"/>
  <c r="D70" s="1"/>
  <c r="B69"/>
  <c r="C69" s="1"/>
  <c r="D69" s="1"/>
  <c r="B68"/>
  <c r="C68" s="1"/>
  <c r="D68" s="1"/>
  <c r="B67"/>
  <c r="C67" s="1"/>
  <c r="D67" s="1"/>
  <c r="B66"/>
  <c r="C66" s="1"/>
  <c r="D66" s="1"/>
  <c r="B65"/>
  <c r="C65" s="1"/>
  <c r="D65" s="1"/>
  <c r="B64"/>
  <c r="C64" s="1"/>
  <c r="D64" s="1"/>
  <c r="B63"/>
  <c r="C63" s="1"/>
  <c r="D63" s="1"/>
  <c r="B62"/>
  <c r="C62" s="1"/>
  <c r="D62" s="1"/>
  <c r="B61"/>
  <c r="C61" s="1"/>
  <c r="D61" s="1"/>
  <c r="B60"/>
  <c r="C60" s="1"/>
  <c r="D60" s="1"/>
  <c r="B59"/>
  <c r="C59" s="1"/>
  <c r="D59" s="1"/>
  <c r="B58"/>
  <c r="C58" s="1"/>
  <c r="D58" s="1"/>
  <c r="B57"/>
  <c r="C57" s="1"/>
  <c r="D57" s="1"/>
  <c r="B56"/>
  <c r="C56" s="1"/>
  <c r="D56" s="1"/>
  <c r="B55"/>
  <c r="C55" s="1"/>
  <c r="D55" s="1"/>
  <c r="B54"/>
  <c r="C54" s="1"/>
  <c r="D54" s="1"/>
  <c r="B53"/>
  <c r="C53" s="1"/>
  <c r="D53" s="1"/>
  <c r="B52"/>
  <c r="C52" s="1"/>
  <c r="D52" s="1"/>
  <c r="B51"/>
  <c r="C51" s="1"/>
  <c r="D51" s="1"/>
  <c r="B50"/>
  <c r="C50" s="1"/>
  <c r="D50" s="1"/>
  <c r="B49"/>
  <c r="C49" s="1"/>
  <c r="D49" s="1"/>
  <c r="B48"/>
  <c r="C48" s="1"/>
  <c r="D48" s="1"/>
  <c r="B47"/>
  <c r="C47" s="1"/>
  <c r="D47" s="1"/>
  <c r="B46"/>
  <c r="C46" s="1"/>
  <c r="D46" s="1"/>
  <c r="B45"/>
  <c r="C45" s="1"/>
  <c r="D45" s="1"/>
  <c r="B44"/>
  <c r="C44" s="1"/>
  <c r="D44" s="1"/>
  <c r="B43"/>
  <c r="C43" s="1"/>
  <c r="D43" s="1"/>
  <c r="B42"/>
  <c r="C42" s="1"/>
  <c r="D42" s="1"/>
  <c r="B41"/>
  <c r="C41" s="1"/>
  <c r="D41" s="1"/>
  <c r="B40"/>
  <c r="C40" s="1"/>
  <c r="D40" s="1"/>
  <c r="B39"/>
  <c r="C39" s="1"/>
  <c r="D39" s="1"/>
  <c r="B38"/>
  <c r="C38" s="1"/>
  <c r="D38" s="1"/>
  <c r="B37"/>
  <c r="C37" s="1"/>
  <c r="D37" s="1"/>
  <c r="B36"/>
  <c r="C36" s="1"/>
  <c r="D36" s="1"/>
  <c r="B35"/>
  <c r="C35" s="1"/>
  <c r="D35" s="1"/>
  <c r="B34"/>
  <c r="C34" s="1"/>
  <c r="D34" s="1"/>
  <c r="B33"/>
  <c r="C33" s="1"/>
  <c r="D33" s="1"/>
  <c r="B32"/>
  <c r="C32" s="1"/>
  <c r="D32" s="1"/>
  <c r="B31"/>
  <c r="C31" s="1"/>
  <c r="D31" s="1"/>
  <c r="B30"/>
  <c r="C30" s="1"/>
  <c r="D30" s="1"/>
  <c r="B29"/>
  <c r="C29" s="1"/>
  <c r="D29" s="1"/>
  <c r="B28"/>
  <c r="C28" s="1"/>
  <c r="D28" s="1"/>
  <c r="B27"/>
  <c r="C27" s="1"/>
  <c r="D27" s="1"/>
  <c r="B26"/>
  <c r="C26" s="1"/>
  <c r="D26" s="1"/>
  <c r="B25"/>
  <c r="C25" s="1"/>
  <c r="D25" s="1"/>
  <c r="B24"/>
  <c r="C24" s="1"/>
  <c r="D24" s="1"/>
  <c r="B23"/>
  <c r="C23" s="1"/>
  <c r="D23" s="1"/>
  <c r="B22"/>
  <c r="C22" s="1"/>
  <c r="D22" s="1"/>
  <c r="B21"/>
  <c r="C21" s="1"/>
  <c r="D21" s="1"/>
  <c r="B20"/>
  <c r="C20" s="1"/>
  <c r="D20" s="1"/>
  <c r="B19"/>
  <c r="C19" s="1"/>
  <c r="D19" s="1"/>
  <c r="B18"/>
  <c r="C18" s="1"/>
  <c r="D18" s="1"/>
  <c r="B17"/>
  <c r="C17" s="1"/>
  <c r="D17" s="1"/>
  <c r="B16"/>
  <c r="C16" s="1"/>
  <c r="D16" s="1"/>
  <c r="B15"/>
  <c r="C15" s="1"/>
  <c r="D15" s="1"/>
  <c r="B14"/>
  <c r="C14" s="1"/>
  <c r="D14" s="1"/>
  <c r="B13"/>
  <c r="C13" s="1"/>
  <c r="D13" s="1"/>
  <c r="B12"/>
  <c r="C12" s="1"/>
  <c r="D12" s="1"/>
  <c r="B11"/>
  <c r="C11" s="1"/>
  <c r="D11" s="1"/>
  <c r="B10"/>
  <c r="C10" s="1"/>
  <c r="D10" s="1"/>
  <c r="B9"/>
  <c r="C9" s="1"/>
  <c r="D9" s="1"/>
  <c r="B8"/>
  <c r="C8" s="1"/>
  <c r="D8" s="1"/>
  <c r="B7"/>
  <c r="C7" s="1"/>
  <c r="D7" s="1"/>
  <c r="B6"/>
  <c r="C6" s="1"/>
  <c r="D6" s="1"/>
  <c r="B5"/>
  <c r="C5" s="1"/>
  <c r="D5" s="1"/>
  <c r="B4"/>
  <c r="C4" s="1"/>
  <c r="D4" s="1"/>
  <c r="P304"/>
  <c r="P303"/>
  <c r="P302"/>
  <c r="P301"/>
  <c r="P300"/>
  <c r="P299"/>
  <c r="P298"/>
  <c r="P297"/>
  <c r="P296"/>
  <c r="P295"/>
  <c r="P294"/>
  <c r="P293"/>
  <c r="P292"/>
  <c r="P291"/>
  <c r="P290"/>
  <c r="P289"/>
  <c r="P288"/>
  <c r="P287"/>
  <c r="P286"/>
  <c r="P285"/>
  <c r="P284"/>
  <c r="P283"/>
  <c r="P282"/>
  <c r="P281"/>
  <c r="P280"/>
  <c r="P279"/>
  <c r="P278"/>
  <c r="P277"/>
  <c r="P276"/>
  <c r="P275"/>
  <c r="P274"/>
  <c r="P273"/>
  <c r="P272"/>
  <c r="P271"/>
  <c r="P270"/>
  <c r="P269"/>
  <c r="P268"/>
  <c r="P267"/>
  <c r="P266"/>
  <c r="P265"/>
  <c r="P264"/>
  <c r="P263"/>
  <c r="P262"/>
  <c r="P261"/>
  <c r="P260"/>
  <c r="P259"/>
  <c r="P258"/>
  <c r="P257"/>
  <c r="P256"/>
  <c r="P255"/>
  <c r="P254"/>
  <c r="P253"/>
  <c r="P252"/>
  <c r="P251"/>
  <c r="P250"/>
  <c r="P249"/>
  <c r="P248"/>
  <c r="P247"/>
  <c r="P246"/>
  <c r="P245"/>
  <c r="P244"/>
  <c r="P243"/>
  <c r="P242"/>
  <c r="P241"/>
  <c r="P240"/>
  <c r="P239"/>
  <c r="P238"/>
  <c r="P237"/>
  <c r="P236"/>
  <c r="P235"/>
  <c r="P234"/>
  <c r="P233"/>
  <c r="P232"/>
  <c r="P231"/>
  <c r="P230"/>
  <c r="P229"/>
  <c r="P228"/>
  <c r="P227"/>
  <c r="P226"/>
  <c r="P225"/>
  <c r="P224"/>
  <c r="P223"/>
  <c r="P222"/>
  <c r="P221"/>
  <c r="P220"/>
  <c r="P219"/>
  <c r="P218"/>
  <c r="P217"/>
  <c r="P216"/>
  <c r="P215"/>
  <c r="P214"/>
  <c r="P213"/>
  <c r="P212"/>
  <c r="P211"/>
  <c r="P210"/>
  <c r="P209"/>
  <c r="P208"/>
  <c r="P207"/>
  <c r="P206"/>
  <c r="P205"/>
  <c r="P204"/>
  <c r="P203"/>
  <c r="P202"/>
  <c r="P201"/>
  <c r="P200"/>
  <c r="P199"/>
  <c r="P198"/>
  <c r="P197"/>
  <c r="P196"/>
  <c r="P195"/>
  <c r="P194"/>
  <c r="P193"/>
  <c r="P192"/>
  <c r="P191"/>
  <c r="P190"/>
  <c r="J190"/>
  <c r="P189"/>
  <c r="J189"/>
  <c r="P188"/>
  <c r="J188"/>
  <c r="P187"/>
  <c r="J187"/>
  <c r="P186"/>
  <c r="J186"/>
  <c r="P185"/>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 r="F8" i="93" l="1"/>
  <c r="G8"/>
  <c r="G7"/>
  <c r="AA64" i="7"/>
  <c r="AA66"/>
  <c r="AA63"/>
  <c r="B34" i="81"/>
  <c r="X4" i="38"/>
  <c r="U4"/>
  <c r="AA4"/>
  <c r="Z4"/>
  <c r="AC4"/>
  <c r="T4"/>
  <c r="W4"/>
  <c r="Y4"/>
  <c r="AB4"/>
  <c r="S4"/>
  <c r="V4"/>
  <c r="AD4"/>
  <c r="T7"/>
  <c r="T23"/>
  <c r="T47"/>
  <c r="T63"/>
  <c r="T79"/>
  <c r="T95"/>
  <c r="Z10"/>
  <c r="Z26"/>
  <c r="Z42"/>
  <c r="Z58"/>
  <c r="Z74"/>
  <c r="Z90"/>
  <c r="Z5"/>
  <c r="AD6"/>
  <c r="AD7"/>
  <c r="AD8"/>
  <c r="X9"/>
  <c r="X10"/>
  <c r="X11"/>
  <c r="X12"/>
  <c r="X13"/>
  <c r="X14"/>
  <c r="X15"/>
  <c r="X16"/>
  <c r="X17"/>
  <c r="X18"/>
  <c r="X19"/>
  <c r="X20"/>
  <c r="X21"/>
  <c r="X22"/>
  <c r="X23"/>
  <c r="X24"/>
  <c r="X25"/>
  <c r="X26"/>
  <c r="X27"/>
  <c r="X28"/>
  <c r="X29"/>
  <c r="X30"/>
  <c r="X31"/>
  <c r="X32"/>
  <c r="X33"/>
  <c r="X34"/>
  <c r="X35"/>
  <c r="X36"/>
  <c r="X37"/>
  <c r="X38"/>
  <c r="X39"/>
  <c r="X40"/>
  <c r="X41"/>
  <c r="X42"/>
  <c r="X43"/>
  <c r="AD43"/>
  <c r="AD44"/>
  <c r="AD45"/>
  <c r="AD46"/>
  <c r="AD47"/>
  <c r="AD48"/>
  <c r="AD49"/>
  <c r="AD50"/>
  <c r="AD51"/>
  <c r="AD52"/>
  <c r="AD53"/>
  <c r="AD54"/>
  <c r="AD55"/>
  <c r="AD56"/>
  <c r="AA57"/>
  <c r="U58"/>
  <c r="AA58"/>
  <c r="U59"/>
  <c r="AA59"/>
  <c r="U60"/>
  <c r="AA60"/>
  <c r="U61"/>
  <c r="AA61"/>
  <c r="U62"/>
  <c r="AA62"/>
  <c r="U63"/>
  <c r="AA63"/>
  <c r="U64"/>
  <c r="AA64"/>
  <c r="U65"/>
  <c r="AA65"/>
  <c r="U66"/>
  <c r="AA66"/>
  <c r="U67"/>
  <c r="AA67"/>
  <c r="U68"/>
  <c r="AA68"/>
  <c r="U69"/>
  <c r="AA69"/>
  <c r="U70"/>
  <c r="AA70"/>
  <c r="U71"/>
  <c r="AA71"/>
  <c r="U72"/>
  <c r="AA72"/>
  <c r="U73"/>
  <c r="AA73"/>
  <c r="U74"/>
  <c r="AA74"/>
  <c r="U75"/>
  <c r="AA75"/>
  <c r="U76"/>
  <c r="AA76"/>
  <c r="U77"/>
  <c r="AA77"/>
  <c r="U78"/>
  <c r="AA78"/>
  <c r="U79"/>
  <c r="AA79"/>
  <c r="U80"/>
  <c r="AA80"/>
  <c r="U81"/>
  <c r="AA81"/>
  <c r="U82"/>
  <c r="AA82"/>
  <c r="U83"/>
  <c r="AA83"/>
  <c r="U84"/>
  <c r="AA84"/>
  <c r="U85"/>
  <c r="AA85"/>
  <c r="U86"/>
  <c r="AA86"/>
  <c r="U87"/>
  <c r="AA87"/>
  <c r="U88"/>
  <c r="AA88"/>
  <c r="U89"/>
  <c r="AA89"/>
  <c r="U90"/>
  <c r="AA90"/>
  <c r="T15"/>
  <c r="T31"/>
  <c r="T39"/>
  <c r="T55"/>
  <c r="T71"/>
  <c r="T87"/>
  <c r="T103"/>
  <c r="Z18"/>
  <c r="Z34"/>
  <c r="Z50"/>
  <c r="Z66"/>
  <c r="Z82"/>
  <c r="Z98"/>
  <c r="X6"/>
  <c r="X7"/>
  <c r="X8"/>
  <c r="AD9"/>
  <c r="AD10"/>
  <c r="AD11"/>
  <c r="AD12"/>
  <c r="AD13"/>
  <c r="AD14"/>
  <c r="AD15"/>
  <c r="AD16"/>
  <c r="AD17"/>
  <c r="AD18"/>
  <c r="AD19"/>
  <c r="AD20"/>
  <c r="AD21"/>
  <c r="AD22"/>
  <c r="AD23"/>
  <c r="AD24"/>
  <c r="AD25"/>
  <c r="AD26"/>
  <c r="AD27"/>
  <c r="AD28"/>
  <c r="AD29"/>
  <c r="AD30"/>
  <c r="AD31"/>
  <c r="AD32"/>
  <c r="AD33"/>
  <c r="AD34"/>
  <c r="AD35"/>
  <c r="AD36"/>
  <c r="AD37"/>
  <c r="AD38"/>
  <c r="AD39"/>
  <c r="AD40"/>
  <c r="AD41"/>
  <c r="AD42"/>
  <c r="X44"/>
  <c r="X45"/>
  <c r="X46"/>
  <c r="X47"/>
  <c r="X48"/>
  <c r="X49"/>
  <c r="X50"/>
  <c r="X51"/>
  <c r="X52"/>
  <c r="X53"/>
  <c r="X54"/>
  <c r="X55"/>
  <c r="X56"/>
  <c r="X57"/>
  <c r="AD57"/>
  <c r="X58"/>
  <c r="AD58"/>
  <c r="X59"/>
  <c r="AD59"/>
  <c r="X60"/>
  <c r="AD60"/>
  <c r="X61"/>
  <c r="AD61"/>
  <c r="X62"/>
  <c r="AD62"/>
  <c r="X63"/>
  <c r="AD63"/>
  <c r="X64"/>
  <c r="AD64"/>
  <c r="X65"/>
  <c r="AD65"/>
  <c r="X66"/>
  <c r="AD66"/>
  <c r="X67"/>
  <c r="AD67"/>
  <c r="X68"/>
  <c r="AD68"/>
  <c r="X69"/>
  <c r="AD69"/>
  <c r="X70"/>
  <c r="AD70"/>
  <c r="X71"/>
  <c r="AD71"/>
  <c r="X72"/>
  <c r="AD72"/>
  <c r="X73"/>
  <c r="AD73"/>
  <c r="X74"/>
  <c r="AD74"/>
  <c r="X75"/>
  <c r="AD75"/>
  <c r="X76"/>
  <c r="AD76"/>
  <c r="X77"/>
  <c r="AD77"/>
  <c r="X78"/>
  <c r="AD78"/>
  <c r="X79"/>
  <c r="AD79"/>
  <c r="X80"/>
  <c r="AD80"/>
  <c r="X81"/>
  <c r="AD81"/>
  <c r="X82"/>
  <c r="AD82"/>
  <c r="X83"/>
  <c r="AD83"/>
  <c r="X84"/>
  <c r="AD84"/>
  <c r="X85"/>
  <c r="AD85"/>
  <c r="X86"/>
  <c r="AD86"/>
  <c r="X87"/>
  <c r="AD87"/>
  <c r="X88"/>
  <c r="AD88"/>
  <c r="X89"/>
  <c r="AD89"/>
  <c r="X90"/>
  <c r="T22"/>
  <c r="T54"/>
  <c r="T86"/>
  <c r="Z17"/>
  <c r="Z49"/>
  <c r="Z81"/>
  <c r="Y5"/>
  <c r="S5"/>
  <c r="T30"/>
  <c r="Z25"/>
  <c r="Z89"/>
  <c r="X91"/>
  <c r="X92"/>
  <c r="X93"/>
  <c r="X94"/>
  <c r="X95"/>
  <c r="X96"/>
  <c r="X97"/>
  <c r="X98"/>
  <c r="X99"/>
  <c r="X100"/>
  <c r="X101"/>
  <c r="X102"/>
  <c r="X103"/>
  <c r="X104"/>
  <c r="X105"/>
  <c r="T14"/>
  <c r="T46"/>
  <c r="T78"/>
  <c r="Z9"/>
  <c r="Z41"/>
  <c r="Z73"/>
  <c r="Z105"/>
  <c r="U91"/>
  <c r="AA91"/>
  <c r="U92"/>
  <c r="AA92"/>
  <c r="U93"/>
  <c r="AA93"/>
  <c r="U94"/>
  <c r="AA94"/>
  <c r="U95"/>
  <c r="AA95"/>
  <c r="U96"/>
  <c r="AA96"/>
  <c r="U97"/>
  <c r="AA97"/>
  <c r="U98"/>
  <c r="AA98"/>
  <c r="U99"/>
  <c r="AA99"/>
  <c r="U100"/>
  <c r="AA100"/>
  <c r="U101"/>
  <c r="AA101"/>
  <c r="U102"/>
  <c r="AA102"/>
  <c r="U103"/>
  <c r="AA103"/>
  <c r="U104"/>
  <c r="AA104"/>
  <c r="U105"/>
  <c r="AA105"/>
  <c r="AB5"/>
  <c r="V5"/>
  <c r="T6"/>
  <c r="T38"/>
  <c r="T70"/>
  <c r="T102"/>
  <c r="Z33"/>
  <c r="Z65"/>
  <c r="Z97"/>
  <c r="AC5"/>
  <c r="W5"/>
  <c r="T62"/>
  <c r="T94"/>
  <c r="Z57"/>
  <c r="AD90"/>
  <c r="AD91"/>
  <c r="AD92"/>
  <c r="AD93"/>
  <c r="AD94"/>
  <c r="AD95"/>
  <c r="AD96"/>
  <c r="AD97"/>
  <c r="AD98"/>
  <c r="AD99"/>
  <c r="AD100"/>
  <c r="AD101"/>
  <c r="AD102"/>
  <c r="AD103"/>
  <c r="AD104"/>
  <c r="AD105"/>
  <c r="T8"/>
  <c r="T12"/>
  <c r="T16"/>
  <c r="T20"/>
  <c r="T24"/>
  <c r="T28"/>
  <c r="T32"/>
  <c r="T36"/>
  <c r="T40"/>
  <c r="T44"/>
  <c r="T48"/>
  <c r="T52"/>
  <c r="T56"/>
  <c r="T60"/>
  <c r="T64"/>
  <c r="T68"/>
  <c r="T72"/>
  <c r="T76"/>
  <c r="T80"/>
  <c r="T84"/>
  <c r="T88"/>
  <c r="T92"/>
  <c r="T96"/>
  <c r="T100"/>
  <c r="T104"/>
  <c r="Z7"/>
  <c r="Z11"/>
  <c r="Z15"/>
  <c r="Z19"/>
  <c r="Z23"/>
  <c r="Z27"/>
  <c r="Z31"/>
  <c r="Z35"/>
  <c r="Z39"/>
  <c r="Z43"/>
  <c r="Z47"/>
  <c r="Z51"/>
  <c r="Z55"/>
  <c r="Z59"/>
  <c r="Z63"/>
  <c r="Z67"/>
  <c r="Z71"/>
  <c r="Z75"/>
  <c r="Z79"/>
  <c r="Z83"/>
  <c r="Z87"/>
  <c r="Z91"/>
  <c r="Z95"/>
  <c r="Z99"/>
  <c r="Z103"/>
  <c r="AB6"/>
  <c r="V7"/>
  <c r="AB7"/>
  <c r="V8"/>
  <c r="AB8"/>
  <c r="V9"/>
  <c r="AB9"/>
  <c r="V10"/>
  <c r="AB10"/>
  <c r="V11"/>
  <c r="AB11"/>
  <c r="V12"/>
  <c r="AB12"/>
  <c r="V13"/>
  <c r="AB13"/>
  <c r="V14"/>
  <c r="AB14"/>
  <c r="V15"/>
  <c r="AB15"/>
  <c r="V16"/>
  <c r="AB16"/>
  <c r="V17"/>
  <c r="AB17"/>
  <c r="V18"/>
  <c r="AB18"/>
  <c r="V19"/>
  <c r="AB19"/>
  <c r="V20"/>
  <c r="AB20"/>
  <c r="V21"/>
  <c r="AB21"/>
  <c r="V22"/>
  <c r="AB22"/>
  <c r="V23"/>
  <c r="AB23"/>
  <c r="V24"/>
  <c r="AB24"/>
  <c r="V25"/>
  <c r="AB25"/>
  <c r="V26"/>
  <c r="AB26"/>
  <c r="V27"/>
  <c r="AB27"/>
  <c r="V28"/>
  <c r="AB28"/>
  <c r="V29"/>
  <c r="AB29"/>
  <c r="V30"/>
  <c r="AB30"/>
  <c r="V31"/>
  <c r="AB31"/>
  <c r="V32"/>
  <c r="AB32"/>
  <c r="V33"/>
  <c r="AB33"/>
  <c r="V34"/>
  <c r="AB34"/>
  <c r="V35"/>
  <c r="AB35"/>
  <c r="V36"/>
  <c r="AB36"/>
  <c r="V37"/>
  <c r="AB37"/>
  <c r="V38"/>
  <c r="AB38"/>
  <c r="V39"/>
  <c r="AB39"/>
  <c r="V40"/>
  <c r="AB40"/>
  <c r="V41"/>
  <c r="AB41"/>
  <c r="V42"/>
  <c r="AB42"/>
  <c r="V43"/>
  <c r="AB43"/>
  <c r="V44"/>
  <c r="AB44"/>
  <c r="V45"/>
  <c r="AB45"/>
  <c r="V46"/>
  <c r="AB46"/>
  <c r="V47"/>
  <c r="AB47"/>
  <c r="V48"/>
  <c r="AB48"/>
  <c r="V49"/>
  <c r="AB49"/>
  <c r="V50"/>
  <c r="AB50"/>
  <c r="V51"/>
  <c r="AB51"/>
  <c r="V52"/>
  <c r="AB52"/>
  <c r="V53"/>
  <c r="AB53"/>
  <c r="V54"/>
  <c r="AB54"/>
  <c r="V55"/>
  <c r="AB55"/>
  <c r="V56"/>
  <c r="AB56"/>
  <c r="V57"/>
  <c r="T9"/>
  <c r="T13"/>
  <c r="T17"/>
  <c r="T21"/>
  <c r="T25"/>
  <c r="T29"/>
  <c r="T33"/>
  <c r="T37"/>
  <c r="T41"/>
  <c r="T45"/>
  <c r="T49"/>
  <c r="T53"/>
  <c r="T57"/>
  <c r="T61"/>
  <c r="T65"/>
  <c r="T69"/>
  <c r="T73"/>
  <c r="T77"/>
  <c r="T81"/>
  <c r="T85"/>
  <c r="T89"/>
  <c r="T93"/>
  <c r="T97"/>
  <c r="T101"/>
  <c r="T105"/>
  <c r="Z8"/>
  <c r="Z12"/>
  <c r="Z16"/>
  <c r="Z20"/>
  <c r="Z24"/>
  <c r="Z28"/>
  <c r="Z32"/>
  <c r="Z36"/>
  <c r="Z40"/>
  <c r="Z44"/>
  <c r="Z48"/>
  <c r="Z52"/>
  <c r="Z56"/>
  <c r="Z60"/>
  <c r="Z64"/>
  <c r="Z68"/>
  <c r="Z72"/>
  <c r="Z76"/>
  <c r="Z80"/>
  <c r="Z84"/>
  <c r="Z88"/>
  <c r="Z92"/>
  <c r="Z96"/>
  <c r="Z100"/>
  <c r="Z104"/>
  <c r="S6"/>
  <c r="W6"/>
  <c r="Y6"/>
  <c r="AC6"/>
  <c r="S7"/>
  <c r="W7"/>
  <c r="Y7"/>
  <c r="AC7"/>
  <c r="S8"/>
  <c r="W8"/>
  <c r="Y8"/>
  <c r="AC8"/>
  <c r="S9"/>
  <c r="W9"/>
  <c r="Y9"/>
  <c r="AC9"/>
  <c r="S10"/>
  <c r="W10"/>
  <c r="Y10"/>
  <c r="AC10"/>
  <c r="S11"/>
  <c r="W11"/>
  <c r="Y11"/>
  <c r="AC11"/>
  <c r="S12"/>
  <c r="W12"/>
  <c r="Y12"/>
  <c r="AC12"/>
  <c r="S13"/>
  <c r="W13"/>
  <c r="Y13"/>
  <c r="AC13"/>
  <c r="S14"/>
  <c r="W14"/>
  <c r="Y14"/>
  <c r="AC14"/>
  <c r="S15"/>
  <c r="W15"/>
  <c r="Y15"/>
  <c r="AC15"/>
  <c r="S16"/>
  <c r="W16"/>
  <c r="Y16"/>
  <c r="AC16"/>
  <c r="S17"/>
  <c r="W17"/>
  <c r="Y17"/>
  <c r="AC17"/>
  <c r="S18"/>
  <c r="W18"/>
  <c r="Y18"/>
  <c r="AC18"/>
  <c r="S19"/>
  <c r="W19"/>
  <c r="Y19"/>
  <c r="AC19"/>
  <c r="S20"/>
  <c r="W20"/>
  <c r="Y20"/>
  <c r="AC20"/>
  <c r="S21"/>
  <c r="W21"/>
  <c r="Y21"/>
  <c r="AC21"/>
  <c r="S22"/>
  <c r="W22"/>
  <c r="Y22"/>
  <c r="AC22"/>
  <c r="S23"/>
  <c r="W23"/>
  <c r="Y23"/>
  <c r="AC23"/>
  <c r="S24"/>
  <c r="W24"/>
  <c r="Y24"/>
  <c r="AC24"/>
  <c r="S25"/>
  <c r="W25"/>
  <c r="Y25"/>
  <c r="AC25"/>
  <c r="S26"/>
  <c r="W26"/>
  <c r="Y26"/>
  <c r="AC26"/>
  <c r="S27"/>
  <c r="W27"/>
  <c r="Y27"/>
  <c r="AC27"/>
  <c r="S28"/>
  <c r="W28"/>
  <c r="Y28"/>
  <c r="AC28"/>
  <c r="S29"/>
  <c r="W29"/>
  <c r="Y29"/>
  <c r="AC29"/>
  <c r="S30"/>
  <c r="W30"/>
  <c r="Y30"/>
  <c r="AC30"/>
  <c r="S31"/>
  <c r="W31"/>
  <c r="Y31"/>
  <c r="AC31"/>
  <c r="S32"/>
  <c r="W32"/>
  <c r="Y32"/>
  <c r="AC32"/>
  <c r="S33"/>
  <c r="W33"/>
  <c r="Y33"/>
  <c r="AC33"/>
  <c r="S34"/>
  <c r="W34"/>
  <c r="Y34"/>
  <c r="AC34"/>
  <c r="S35"/>
  <c r="W35"/>
  <c r="Y35"/>
  <c r="AC35"/>
  <c r="S36"/>
  <c r="W36"/>
  <c r="Y36"/>
  <c r="AC36"/>
  <c r="S37"/>
  <c r="W37"/>
  <c r="Y37"/>
  <c r="AC37"/>
  <c r="S38"/>
  <c r="W38"/>
  <c r="Y38"/>
  <c r="AC38"/>
  <c r="S39"/>
  <c r="W39"/>
  <c r="Y39"/>
  <c r="AC39"/>
  <c r="S40"/>
  <c r="W40"/>
  <c r="Y40"/>
  <c r="AC40"/>
  <c r="S41"/>
  <c r="W41"/>
  <c r="Y41"/>
  <c r="AC41"/>
  <c r="W42"/>
  <c r="Y42"/>
  <c r="AC42"/>
  <c r="S43"/>
  <c r="W43"/>
  <c r="Y43"/>
  <c r="AC43"/>
  <c r="S44"/>
  <c r="W44"/>
  <c r="Y44"/>
  <c r="AC44"/>
  <c r="S45"/>
  <c r="W45"/>
  <c r="Y45"/>
  <c r="AC45"/>
  <c r="S46"/>
  <c r="W46"/>
  <c r="Y46"/>
  <c r="AC46"/>
  <c r="S47"/>
  <c r="W47"/>
  <c r="Y47"/>
  <c r="AC47"/>
  <c r="S48"/>
  <c r="W48"/>
  <c r="Y48"/>
  <c r="AC48"/>
  <c r="S49"/>
  <c r="W49"/>
  <c r="Y49"/>
  <c r="AC49"/>
  <c r="S50"/>
  <c r="W50"/>
  <c r="Y50"/>
  <c r="AC50"/>
  <c r="S51"/>
  <c r="W51"/>
  <c r="Y51"/>
  <c r="AC51"/>
  <c r="S52"/>
  <c r="W52"/>
  <c r="Y52"/>
  <c r="AC52"/>
  <c r="S53"/>
  <c r="W53"/>
  <c r="Y53"/>
  <c r="AC53"/>
  <c r="S54"/>
  <c r="W54"/>
  <c r="Y54"/>
  <c r="AC54"/>
  <c r="S55"/>
  <c r="W55"/>
  <c r="Y55"/>
  <c r="AC55"/>
  <c r="S56"/>
  <c r="W56"/>
  <c r="Y56"/>
  <c r="AC56"/>
  <c r="S57"/>
  <c r="W57"/>
  <c r="AC105"/>
  <c r="Y105"/>
  <c r="W105"/>
  <c r="S105"/>
  <c r="AC104"/>
  <c r="Y104"/>
  <c r="W104"/>
  <c r="S104"/>
  <c r="AC103"/>
  <c r="Y103"/>
  <c r="W103"/>
  <c r="S103"/>
  <c r="AC102"/>
  <c r="Y102"/>
  <c r="W102"/>
  <c r="S102"/>
  <c r="AC101"/>
  <c r="Y101"/>
  <c r="W101"/>
  <c r="S101"/>
  <c r="AC100"/>
  <c r="Y100"/>
  <c r="W100"/>
  <c r="S100"/>
  <c r="AC99"/>
  <c r="Y99"/>
  <c r="W99"/>
  <c r="S99"/>
  <c r="AC98"/>
  <c r="Y98"/>
  <c r="W98"/>
  <c r="S98"/>
  <c r="AC97"/>
  <c r="Y97"/>
  <c r="W97"/>
  <c r="S97"/>
  <c r="AC96"/>
  <c r="Y96"/>
  <c r="W96"/>
  <c r="S96"/>
  <c r="AC95"/>
  <c r="Y95"/>
  <c r="W95"/>
  <c r="S95"/>
  <c r="AC94"/>
  <c r="Y94"/>
  <c r="W94"/>
  <c r="S94"/>
  <c r="AC93"/>
  <c r="Y93"/>
  <c r="W93"/>
  <c r="S93"/>
  <c r="AC92"/>
  <c r="Y92"/>
  <c r="W92"/>
  <c r="S92"/>
  <c r="AC91"/>
  <c r="Y91"/>
  <c r="W91"/>
  <c r="S91"/>
  <c r="AC90"/>
  <c r="Y90"/>
  <c r="W90"/>
  <c r="S90"/>
  <c r="AC89"/>
  <c r="Y89"/>
  <c r="W89"/>
  <c r="S89"/>
  <c r="AC88"/>
  <c r="Y88"/>
  <c r="W88"/>
  <c r="S88"/>
  <c r="AC87"/>
  <c r="Y87"/>
  <c r="W87"/>
  <c r="S87"/>
  <c r="AC86"/>
  <c r="Y86"/>
  <c r="W86"/>
  <c r="S86"/>
  <c r="AC85"/>
  <c r="Y85"/>
  <c r="W85"/>
  <c r="S85"/>
  <c r="AC84"/>
  <c r="Y84"/>
  <c r="W84"/>
  <c r="S84"/>
  <c r="AC83"/>
  <c r="Y83"/>
  <c r="W83"/>
  <c r="S83"/>
  <c r="AC82"/>
  <c r="Y82"/>
  <c r="W82"/>
  <c r="S82"/>
  <c r="AC81"/>
  <c r="Y81"/>
  <c r="W81"/>
  <c r="S81"/>
  <c r="AC80"/>
  <c r="Y80"/>
  <c r="W80"/>
  <c r="S80"/>
  <c r="AC79"/>
  <c r="Y79"/>
  <c r="W79"/>
  <c r="S79"/>
  <c r="AC78"/>
  <c r="Y78"/>
  <c r="W78"/>
  <c r="S78"/>
  <c r="AC77"/>
  <c r="Y77"/>
  <c r="W77"/>
  <c r="S77"/>
  <c r="AC76"/>
  <c r="Y76"/>
  <c r="W76"/>
  <c r="S76"/>
  <c r="AC75"/>
  <c r="Y75"/>
  <c r="W75"/>
  <c r="S75"/>
  <c r="AC74"/>
  <c r="Y74"/>
  <c r="W74"/>
  <c r="S74"/>
  <c r="AC73"/>
  <c r="Y73"/>
  <c r="W73"/>
  <c r="S73"/>
  <c r="AC72"/>
  <c r="Y72"/>
  <c r="W72"/>
  <c r="S72"/>
  <c r="AC71"/>
  <c r="Y71"/>
  <c r="W71"/>
  <c r="S71"/>
  <c r="AC70"/>
  <c r="Y70"/>
  <c r="W70"/>
  <c r="S70"/>
  <c r="AC69"/>
  <c r="Y69"/>
  <c r="W69"/>
  <c r="S69"/>
  <c r="AC68"/>
  <c r="Y68"/>
  <c r="W68"/>
  <c r="S68"/>
  <c r="AC67"/>
  <c r="Y67"/>
  <c r="W67"/>
  <c r="S67"/>
  <c r="AC66"/>
  <c r="Y66"/>
  <c r="W66"/>
  <c r="S66"/>
  <c r="AC65"/>
  <c r="Y65"/>
  <c r="W65"/>
  <c r="S65"/>
  <c r="AC64"/>
  <c r="Y64"/>
  <c r="W64"/>
  <c r="S64"/>
  <c r="AC63"/>
  <c r="Y63"/>
  <c r="W63"/>
  <c r="S63"/>
  <c r="AC62"/>
  <c r="Y62"/>
  <c r="W62"/>
  <c r="S62"/>
  <c r="AC61"/>
  <c r="Y61"/>
  <c r="W61"/>
  <c r="S61"/>
  <c r="AC60"/>
  <c r="Y60"/>
  <c r="W60"/>
  <c r="S60"/>
  <c r="AC59"/>
  <c r="Y59"/>
  <c r="W59"/>
  <c r="S59"/>
  <c r="AC58"/>
  <c r="Y58"/>
  <c r="W58"/>
  <c r="S58"/>
  <c r="AC57"/>
  <c r="Y57"/>
  <c r="U57"/>
  <c r="AA56"/>
  <c r="U56"/>
  <c r="AA55"/>
  <c r="U55"/>
  <c r="AA54"/>
  <c r="U54"/>
  <c r="AA53"/>
  <c r="U53"/>
  <c r="AA52"/>
  <c r="U52"/>
  <c r="AA51"/>
  <c r="U51"/>
  <c r="AA50"/>
  <c r="U50"/>
  <c r="AA49"/>
  <c r="U49"/>
  <c r="AA48"/>
  <c r="U48"/>
  <c r="AA47"/>
  <c r="U47"/>
  <c r="AA46"/>
  <c r="U46"/>
  <c r="AA45"/>
  <c r="U45"/>
  <c r="AA44"/>
  <c r="U44"/>
  <c r="AA43"/>
  <c r="U43"/>
  <c r="AA42"/>
  <c r="U42"/>
  <c r="AA41"/>
  <c r="U41"/>
  <c r="AA40"/>
  <c r="U40"/>
  <c r="AA39"/>
  <c r="U39"/>
  <c r="AA38"/>
  <c r="U38"/>
  <c r="AA37"/>
  <c r="U37"/>
  <c r="AA36"/>
  <c r="U36"/>
  <c r="AA35"/>
  <c r="U35"/>
  <c r="AA34"/>
  <c r="U34"/>
  <c r="AA33"/>
  <c r="U33"/>
  <c r="AA32"/>
  <c r="U32"/>
  <c r="AA31"/>
  <c r="U31"/>
  <c r="AA30"/>
  <c r="U30"/>
  <c r="AA29"/>
  <c r="U29"/>
  <c r="AA28"/>
  <c r="U28"/>
  <c r="AA27"/>
  <c r="U27"/>
  <c r="AA26"/>
  <c r="U26"/>
  <c r="AA25"/>
  <c r="U25"/>
  <c r="AA24"/>
  <c r="U24"/>
  <c r="AA23"/>
  <c r="U23"/>
  <c r="AA22"/>
  <c r="U22"/>
  <c r="AA21"/>
  <c r="U21"/>
  <c r="AA20"/>
  <c r="U20"/>
  <c r="AA19"/>
  <c r="U19"/>
  <c r="AA18"/>
  <c r="U18"/>
  <c r="AA17"/>
  <c r="U17"/>
  <c r="AA16"/>
  <c r="U16"/>
  <c r="AA15"/>
  <c r="U15"/>
  <c r="AA14"/>
  <c r="U14"/>
  <c r="AA13"/>
  <c r="U13"/>
  <c r="AA12"/>
  <c r="U12"/>
  <c r="AA11"/>
  <c r="U11"/>
  <c r="AA10"/>
  <c r="U10"/>
  <c r="AA9"/>
  <c r="U9"/>
  <c r="AA8"/>
  <c r="U8"/>
  <c r="AA7"/>
  <c r="U7"/>
  <c r="AA6"/>
  <c r="U6"/>
  <c r="Z102"/>
  <c r="Z94"/>
  <c r="Z86"/>
  <c r="Z78"/>
  <c r="Z70"/>
  <c r="Z62"/>
  <c r="Z54"/>
  <c r="Z46"/>
  <c r="Z38"/>
  <c r="Z30"/>
  <c r="Z22"/>
  <c r="Z14"/>
  <c r="Z6"/>
  <c r="T99"/>
  <c r="T91"/>
  <c r="T83"/>
  <c r="T75"/>
  <c r="T67"/>
  <c r="T59"/>
  <c r="T51"/>
  <c r="T43"/>
  <c r="T35"/>
  <c r="T27"/>
  <c r="T19"/>
  <c r="T11"/>
  <c r="U5"/>
  <c r="X5"/>
  <c r="AA5"/>
  <c r="AD5"/>
  <c r="AB105"/>
  <c r="V105"/>
  <c r="AB104"/>
  <c r="V104"/>
  <c r="AB103"/>
  <c r="V103"/>
  <c r="AB102"/>
  <c r="V102"/>
  <c r="AB101"/>
  <c r="V101"/>
  <c r="AB100"/>
  <c r="V100"/>
  <c r="AB99"/>
  <c r="V99"/>
  <c r="AB98"/>
  <c r="V98"/>
  <c r="AB97"/>
  <c r="V97"/>
  <c r="AB96"/>
  <c r="V96"/>
  <c r="AB95"/>
  <c r="V95"/>
  <c r="AB94"/>
  <c r="V94"/>
  <c r="AB93"/>
  <c r="V93"/>
  <c r="AB92"/>
  <c r="V92"/>
  <c r="AB91"/>
  <c r="V91"/>
  <c r="AB90"/>
  <c r="V90"/>
  <c r="AB89"/>
  <c r="V89"/>
  <c r="AB88"/>
  <c r="V88"/>
  <c r="AB87"/>
  <c r="V87"/>
  <c r="AB86"/>
  <c r="V86"/>
  <c r="AB85"/>
  <c r="V85"/>
  <c r="AB84"/>
  <c r="V84"/>
  <c r="AB83"/>
  <c r="V83"/>
  <c r="AB82"/>
  <c r="V82"/>
  <c r="AB81"/>
  <c r="V81"/>
  <c r="AB80"/>
  <c r="V80"/>
  <c r="AB79"/>
  <c r="V79"/>
  <c r="AB78"/>
  <c r="V78"/>
  <c r="AB77"/>
  <c r="V77"/>
  <c r="AB76"/>
  <c r="V76"/>
  <c r="AB75"/>
  <c r="V75"/>
  <c r="AB74"/>
  <c r="V74"/>
  <c r="AB73"/>
  <c r="V73"/>
  <c r="AB72"/>
  <c r="V72"/>
  <c r="AB71"/>
  <c r="V71"/>
  <c r="AB70"/>
  <c r="V70"/>
  <c r="AB69"/>
  <c r="V69"/>
  <c r="AB68"/>
  <c r="V68"/>
  <c r="AB67"/>
  <c r="V67"/>
  <c r="AB66"/>
  <c r="V66"/>
  <c r="AB65"/>
  <c r="V65"/>
  <c r="AB64"/>
  <c r="V64"/>
  <c r="AB63"/>
  <c r="V63"/>
  <c r="AB62"/>
  <c r="V62"/>
  <c r="AB61"/>
  <c r="V61"/>
  <c r="AB60"/>
  <c r="V60"/>
  <c r="AB59"/>
  <c r="V59"/>
  <c r="AB58"/>
  <c r="V58"/>
  <c r="AB57"/>
  <c r="Z101"/>
  <c r="Z93"/>
  <c r="Z85"/>
  <c r="Z77"/>
  <c r="Z69"/>
  <c r="Z61"/>
  <c r="Z53"/>
  <c r="Z45"/>
  <c r="Z37"/>
  <c r="Z29"/>
  <c r="Z21"/>
  <c r="Z13"/>
  <c r="T5"/>
  <c r="T98"/>
  <c r="T90"/>
  <c r="T82"/>
  <c r="T74"/>
  <c r="T66"/>
  <c r="T58"/>
  <c r="T50"/>
  <c r="T42"/>
  <c r="T34"/>
  <c r="T26"/>
  <c r="T18"/>
  <c r="T10"/>
  <c r="AE67" l="1"/>
  <c r="D11" i="68"/>
  <c r="F11"/>
  <c r="G11"/>
  <c r="C8"/>
  <c r="C11" s="1"/>
  <c r="E11" s="1"/>
  <c r="D8"/>
  <c r="F8"/>
  <c r="G8"/>
  <c r="E9"/>
  <c r="AE66" i="38"/>
  <c r="E7" i="68"/>
  <c r="E10"/>
  <c r="E6" i="93"/>
  <c r="E8"/>
  <c r="E7"/>
  <c r="E39" i="81"/>
  <c r="E38"/>
  <c r="B35"/>
  <c r="D34"/>
  <c r="B84" i="31"/>
  <c r="C84" s="1"/>
  <c r="D84" s="1"/>
  <c r="B83"/>
  <c r="C83" s="1"/>
  <c r="D83" s="1"/>
  <c r="B82"/>
  <c r="C82" s="1"/>
  <c r="D82" s="1"/>
  <c r="B81"/>
  <c r="C81" s="1"/>
  <c r="D81" s="1"/>
  <c r="B80"/>
  <c r="C80" s="1"/>
  <c r="D80" s="1"/>
  <c r="B79"/>
  <c r="C79" s="1"/>
  <c r="D79" s="1"/>
  <c r="B78"/>
  <c r="C78" s="1"/>
  <c r="D78" s="1"/>
  <c r="B77"/>
  <c r="C77" s="1"/>
  <c r="D77" s="1"/>
  <c r="B76"/>
  <c r="C76" s="1"/>
  <c r="D76" s="1"/>
  <c r="B75"/>
  <c r="C75" s="1"/>
  <c r="D75" s="1"/>
  <c r="B74"/>
  <c r="C74" s="1"/>
  <c r="D74" s="1"/>
  <c r="B73"/>
  <c r="C73" s="1"/>
  <c r="D73" s="1"/>
  <c r="B72"/>
  <c r="C72" s="1"/>
  <c r="D72" s="1"/>
  <c r="B71"/>
  <c r="C71" s="1"/>
  <c r="D71" s="1"/>
  <c r="B70"/>
  <c r="C70" s="1"/>
  <c r="D70" s="1"/>
  <c r="B69"/>
  <c r="C69" s="1"/>
  <c r="D69" s="1"/>
  <c r="B68"/>
  <c r="C68" s="1"/>
  <c r="D68" s="1"/>
  <c r="B67"/>
  <c r="C67" s="1"/>
  <c r="D67" s="1"/>
  <c r="B66"/>
  <c r="C66" s="1"/>
  <c r="D66" s="1"/>
  <c r="B65"/>
  <c r="C65" s="1"/>
  <c r="D65" s="1"/>
  <c r="B64"/>
  <c r="C64" s="1"/>
  <c r="D64" s="1"/>
  <c r="B63"/>
  <c r="C63" s="1"/>
  <c r="D63" s="1"/>
  <c r="B62"/>
  <c r="C62" s="1"/>
  <c r="D62" s="1"/>
  <c r="B61"/>
  <c r="C61" s="1"/>
  <c r="D61" s="1"/>
  <c r="B60"/>
  <c r="C60" s="1"/>
  <c r="D60" s="1"/>
  <c r="B59"/>
  <c r="C59" s="1"/>
  <c r="D59" s="1"/>
  <c r="B58"/>
  <c r="C58" s="1"/>
  <c r="D58" s="1"/>
  <c r="B57"/>
  <c r="C57" s="1"/>
  <c r="D57" s="1"/>
  <c r="B56"/>
  <c r="C56" s="1"/>
  <c r="D56" s="1"/>
  <c r="B55"/>
  <c r="C55" s="1"/>
  <c r="D55" s="1"/>
  <c r="B54"/>
  <c r="C54" s="1"/>
  <c r="D54" s="1"/>
  <c r="B53"/>
  <c r="C53" s="1"/>
  <c r="D53" s="1"/>
  <c r="B52"/>
  <c r="C52" s="1"/>
  <c r="D52" s="1"/>
  <c r="B51"/>
  <c r="C51" s="1"/>
  <c r="D51" s="1"/>
  <c r="B50"/>
  <c r="C50" s="1"/>
  <c r="D50" s="1"/>
  <c r="B49"/>
  <c r="C49" s="1"/>
  <c r="D49" s="1"/>
  <c r="B48"/>
  <c r="C48" s="1"/>
  <c r="D48" s="1"/>
  <c r="B47"/>
  <c r="C47" s="1"/>
  <c r="D47" s="1"/>
  <c r="B46"/>
  <c r="C46" s="1"/>
  <c r="D46" s="1"/>
  <c r="B45"/>
  <c r="C45" s="1"/>
  <c r="D45" s="1"/>
  <c r="B44"/>
  <c r="C44" s="1"/>
  <c r="D44" s="1"/>
  <c r="B43"/>
  <c r="C43" s="1"/>
  <c r="D43" s="1"/>
  <c r="B42"/>
  <c r="C42" s="1"/>
  <c r="D42" s="1"/>
  <c r="B41"/>
  <c r="C41" s="1"/>
  <c r="D41" s="1"/>
  <c r="B40"/>
  <c r="C40" s="1"/>
  <c r="D40" s="1"/>
  <c r="B39"/>
  <c r="C39" s="1"/>
  <c r="D39" s="1"/>
  <c r="B38"/>
  <c r="C38" s="1"/>
  <c r="D38" s="1"/>
  <c r="B37"/>
  <c r="C37" s="1"/>
  <c r="D37" s="1"/>
  <c r="B36"/>
  <c r="C36" s="1"/>
  <c r="D36" s="1"/>
  <c r="B35"/>
  <c r="C35" s="1"/>
  <c r="D35" s="1"/>
  <c r="B34"/>
  <c r="C34" s="1"/>
  <c r="D34" s="1"/>
  <c r="B33"/>
  <c r="C33" s="1"/>
  <c r="D33" s="1"/>
  <c r="B32"/>
  <c r="C32" s="1"/>
  <c r="D32" s="1"/>
  <c r="B31"/>
  <c r="C31" s="1"/>
  <c r="D31" s="1"/>
  <c r="B30"/>
  <c r="C30" s="1"/>
  <c r="D30" s="1"/>
  <c r="B29"/>
  <c r="C29" s="1"/>
  <c r="D29" s="1"/>
  <c r="B28"/>
  <c r="C28" s="1"/>
  <c r="D28" s="1"/>
  <c r="B27"/>
  <c r="C27" s="1"/>
  <c r="D27" s="1"/>
  <c r="B26"/>
  <c r="C26" s="1"/>
  <c r="D26" s="1"/>
  <c r="B25"/>
  <c r="C25" s="1"/>
  <c r="D25" s="1"/>
  <c r="B24"/>
  <c r="C24" s="1"/>
  <c r="D24" s="1"/>
  <c r="B23"/>
  <c r="C23" s="1"/>
  <c r="D23" s="1"/>
  <c r="B22"/>
  <c r="C22" s="1"/>
  <c r="D22" s="1"/>
  <c r="B21"/>
  <c r="C21" s="1"/>
  <c r="D21" s="1"/>
  <c r="B20"/>
  <c r="C20" s="1"/>
  <c r="D20" s="1"/>
  <c r="B19"/>
  <c r="C19" s="1"/>
  <c r="D19" s="1"/>
  <c r="B18"/>
  <c r="C18" s="1"/>
  <c r="D18" s="1"/>
  <c r="B17"/>
  <c r="C17" s="1"/>
  <c r="D17" s="1"/>
  <c r="B16"/>
  <c r="C16" s="1"/>
  <c r="D16" s="1"/>
  <c r="B15"/>
  <c r="C15" s="1"/>
  <c r="D15" s="1"/>
  <c r="B14"/>
  <c r="C14" s="1"/>
  <c r="D14" s="1"/>
  <c r="B13"/>
  <c r="C13" s="1"/>
  <c r="D13" s="1"/>
  <c r="B12"/>
  <c r="C12" s="1"/>
  <c r="D12" s="1"/>
  <c r="B11"/>
  <c r="C11" s="1"/>
  <c r="D11" s="1"/>
  <c r="B10"/>
  <c r="C10" s="1"/>
  <c r="D10" s="1"/>
  <c r="B9"/>
  <c r="C9" s="1"/>
  <c r="D9" s="1"/>
  <c r="B8"/>
  <c r="C8" s="1"/>
  <c r="D8" s="1"/>
  <c r="B7"/>
  <c r="B221" i="13"/>
  <c r="C221" s="1"/>
  <c r="D221" s="1"/>
  <c r="B222"/>
  <c r="C222" s="1"/>
  <c r="D222" s="1"/>
  <c r="B223"/>
  <c r="C223" s="1"/>
  <c r="D223" s="1"/>
  <c r="B224"/>
  <c r="C224" s="1"/>
  <c r="D224" s="1"/>
  <c r="B225"/>
  <c r="C225" s="1"/>
  <c r="D225" s="1"/>
  <c r="B226"/>
  <c r="C226" s="1"/>
  <c r="D226" s="1"/>
  <c r="B227"/>
  <c r="C227" s="1"/>
  <c r="D227" s="1"/>
  <c r="B228"/>
  <c r="C228" s="1"/>
  <c r="D228" s="1"/>
  <c r="B229"/>
  <c r="C229" s="1"/>
  <c r="D229" s="1"/>
  <c r="B230"/>
  <c r="C230" s="1"/>
  <c r="D230" s="1"/>
  <c r="B231"/>
  <c r="C231"/>
  <c r="D231" s="1"/>
  <c r="B232"/>
  <c r="C232" s="1"/>
  <c r="D232" s="1"/>
  <c r="B233"/>
  <c r="C233" s="1"/>
  <c r="D233" s="1"/>
  <c r="B234"/>
  <c r="C234" s="1"/>
  <c r="D234" s="1"/>
  <c r="B235"/>
  <c r="C235" s="1"/>
  <c r="D235" s="1"/>
  <c r="B236"/>
  <c r="C236" s="1"/>
  <c r="D236" s="1"/>
  <c r="B237"/>
  <c r="C237" s="1"/>
  <c r="D237" s="1"/>
  <c r="B238"/>
  <c r="C238" s="1"/>
  <c r="D238" s="1"/>
  <c r="B239"/>
  <c r="C239" s="1"/>
  <c r="D239" s="1"/>
  <c r="B240"/>
  <c r="C240" s="1"/>
  <c r="D240" s="1"/>
  <c r="B241"/>
  <c r="C241" s="1"/>
  <c r="D241" s="1"/>
  <c r="B242"/>
  <c r="C242" s="1"/>
  <c r="D242" s="1"/>
  <c r="B243"/>
  <c r="C243" s="1"/>
  <c r="D243" s="1"/>
  <c r="B244"/>
  <c r="C244" s="1"/>
  <c r="D244" s="1"/>
  <c r="B245"/>
  <c r="C245" s="1"/>
  <c r="D245" s="1"/>
  <c r="B246"/>
  <c r="C246" s="1"/>
  <c r="D246" s="1"/>
  <c r="B247"/>
  <c r="C247" s="1"/>
  <c r="D247" s="1"/>
  <c r="B248"/>
  <c r="C248" s="1"/>
  <c r="D248" s="1"/>
  <c r="B249"/>
  <c r="C249" s="1"/>
  <c r="D249" s="1"/>
  <c r="B250"/>
  <c r="C250" s="1"/>
  <c r="D250" s="1"/>
  <c r="B251"/>
  <c r="C251" s="1"/>
  <c r="D251" s="1"/>
  <c r="B252"/>
  <c r="C252" s="1"/>
  <c r="D252" s="1"/>
  <c r="B253"/>
  <c r="C253" s="1"/>
  <c r="D253" s="1"/>
  <c r="B254"/>
  <c r="C254" s="1"/>
  <c r="D254" s="1"/>
  <c r="B255"/>
  <c r="C255" s="1"/>
  <c r="D255" s="1"/>
  <c r="B256"/>
  <c r="C256" s="1"/>
  <c r="D256" s="1"/>
  <c r="B257"/>
  <c r="C257" s="1"/>
  <c r="D257" s="1"/>
  <c r="B258"/>
  <c r="C258" s="1"/>
  <c r="D258" s="1"/>
  <c r="B259"/>
  <c r="C259" s="1"/>
  <c r="D259" s="1"/>
  <c r="B260"/>
  <c r="C260" s="1"/>
  <c r="D260" s="1"/>
  <c r="B261"/>
  <c r="C261" s="1"/>
  <c r="D261" s="1"/>
  <c r="B262"/>
  <c r="C262" s="1"/>
  <c r="D262" s="1"/>
  <c r="B263"/>
  <c r="C263" s="1"/>
  <c r="D263" s="1"/>
  <c r="B264"/>
  <c r="C264" s="1"/>
  <c r="D264" s="1"/>
  <c r="B265"/>
  <c r="C265" s="1"/>
  <c r="D265" s="1"/>
  <c r="B266"/>
  <c r="C266" s="1"/>
  <c r="D266" s="1"/>
  <c r="B267"/>
  <c r="C267" s="1"/>
  <c r="D267" s="1"/>
  <c r="B268"/>
  <c r="C268" s="1"/>
  <c r="D268" s="1"/>
  <c r="B269"/>
  <c r="C269" s="1"/>
  <c r="D269" s="1"/>
  <c r="B270"/>
  <c r="C270" s="1"/>
  <c r="D270" s="1"/>
  <c r="B271"/>
  <c r="C271" s="1"/>
  <c r="D271" s="1"/>
  <c r="B272"/>
  <c r="C272" s="1"/>
  <c r="D272" s="1"/>
  <c r="B273"/>
  <c r="C273" s="1"/>
  <c r="D273" s="1"/>
  <c r="B274"/>
  <c r="C274" s="1"/>
  <c r="D274" s="1"/>
  <c r="B275"/>
  <c r="C275" s="1"/>
  <c r="D275" s="1"/>
  <c r="B276"/>
  <c r="C276" s="1"/>
  <c r="D276" s="1"/>
  <c r="B277"/>
  <c r="C277" s="1"/>
  <c r="D277" s="1"/>
  <c r="B278"/>
  <c r="C278" s="1"/>
  <c r="D278" s="1"/>
  <c r="B279"/>
  <c r="C279" s="1"/>
  <c r="D279" s="1"/>
  <c r="B280"/>
  <c r="C280" s="1"/>
  <c r="D280" s="1"/>
  <c r="B281"/>
  <c r="C281" s="1"/>
  <c r="D281" s="1"/>
  <c r="B282"/>
  <c r="C282" s="1"/>
  <c r="D282" s="1"/>
  <c r="B283"/>
  <c r="C283" s="1"/>
  <c r="D283" s="1"/>
  <c r="B284"/>
  <c r="C284" s="1"/>
  <c r="D284" s="1"/>
  <c r="B285"/>
  <c r="C285" s="1"/>
  <c r="D285" s="1"/>
  <c r="B286"/>
  <c r="C286" s="1"/>
  <c r="D286" s="1"/>
  <c r="B287"/>
  <c r="C287" s="1"/>
  <c r="D287" s="1"/>
  <c r="B288"/>
  <c r="C288" s="1"/>
  <c r="D288" s="1"/>
  <c r="B289"/>
  <c r="C289" s="1"/>
  <c r="D289" s="1"/>
  <c r="B290"/>
  <c r="C290" s="1"/>
  <c r="D290" s="1"/>
  <c r="B291"/>
  <c r="C291" s="1"/>
  <c r="D291" s="1"/>
  <c r="B292"/>
  <c r="C292" s="1"/>
  <c r="D292" s="1"/>
  <c r="B293"/>
  <c r="C293" s="1"/>
  <c r="D293" s="1"/>
  <c r="B294"/>
  <c r="C294" s="1"/>
  <c r="D294" s="1"/>
  <c r="B295"/>
  <c r="C295" s="1"/>
  <c r="D295" s="1"/>
  <c r="B296"/>
  <c r="C296" s="1"/>
  <c r="D296" s="1"/>
  <c r="B297"/>
  <c r="C297" s="1"/>
  <c r="D297" s="1"/>
  <c r="B298"/>
  <c r="C298" s="1"/>
  <c r="D298" s="1"/>
  <c r="B299"/>
  <c r="C299" s="1"/>
  <c r="D299" s="1"/>
  <c r="B300"/>
  <c r="C300" s="1"/>
  <c r="D300" s="1"/>
  <c r="B301"/>
  <c r="C301" s="1"/>
  <c r="D301" s="1"/>
  <c r="B302"/>
  <c r="C302" s="1"/>
  <c r="D302" s="1"/>
  <c r="B303"/>
  <c r="C303" s="1"/>
  <c r="D303" s="1"/>
  <c r="B304"/>
  <c r="C304" s="1"/>
  <c r="D304" s="1"/>
  <c r="E8" i="68" l="1"/>
  <c r="D35" i="81"/>
  <c r="E40"/>
  <c r="B36"/>
  <c r="C7" i="31"/>
  <c r="D7" s="1"/>
  <c r="AD23" l="1"/>
  <c r="Z27"/>
  <c r="V29"/>
  <c r="AB31"/>
  <c r="V31"/>
  <c r="AB34"/>
  <c r="X7"/>
  <c r="AB12"/>
  <c r="Z14"/>
  <c r="X31"/>
  <c r="T18"/>
  <c r="AD33"/>
  <c r="X10"/>
  <c r="AD20"/>
  <c r="Z24"/>
  <c r="T28"/>
  <c r="AD35"/>
  <c r="AB21"/>
  <c r="AB7"/>
  <c r="X8"/>
  <c r="V9"/>
  <c r="T11"/>
  <c r="AD21"/>
  <c r="Z21"/>
  <c r="V23"/>
  <c r="AD24"/>
  <c r="Z28"/>
  <c r="V30"/>
  <c r="AD22"/>
  <c r="AB24"/>
  <c r="Z26"/>
  <c r="X27"/>
  <c r="V28"/>
  <c r="T30"/>
  <c r="AB27"/>
  <c r="X34"/>
  <c r="AD12"/>
  <c r="Z16"/>
  <c r="V18"/>
  <c r="AD15"/>
  <c r="AB33"/>
  <c r="Z35"/>
  <c r="X36"/>
  <c r="V7"/>
  <c r="AD13"/>
  <c r="Z13"/>
  <c r="V15"/>
  <c r="AD16"/>
  <c r="Z20"/>
  <c r="V22"/>
  <c r="AD18"/>
  <c r="AB20"/>
  <c r="Z22"/>
  <c r="X23"/>
  <c r="V24"/>
  <c r="T26"/>
  <c r="AB19"/>
  <c r="X26"/>
  <c r="T29"/>
  <c r="Z8"/>
  <c r="V10"/>
  <c r="AD11"/>
  <c r="AD27"/>
  <c r="AB13"/>
  <c r="AB29"/>
  <c r="Z15"/>
  <c r="Z31"/>
  <c r="X16"/>
  <c r="X32"/>
  <c r="V17"/>
  <c r="V33"/>
  <c r="T19"/>
  <c r="T35"/>
  <c r="AD7"/>
  <c r="Z9"/>
  <c r="Z7"/>
  <c r="T36"/>
  <c r="T9"/>
  <c r="AD8"/>
  <c r="AB10"/>
  <c r="Z12"/>
  <c r="X13"/>
  <c r="V14"/>
  <c r="T16"/>
  <c r="AD14"/>
  <c r="AD30"/>
  <c r="AB16"/>
  <c r="AB32"/>
  <c r="Z18"/>
  <c r="Z34"/>
  <c r="X19"/>
  <c r="X35"/>
  <c r="V20"/>
  <c r="V36"/>
  <c r="T22"/>
  <c r="AD9"/>
  <c r="AB11"/>
  <c r="Z17"/>
  <c r="X18"/>
  <c r="V19"/>
  <c r="T21"/>
  <c r="AD28"/>
  <c r="AB30"/>
  <c r="Z32"/>
  <c r="X33"/>
  <c r="V34"/>
  <c r="T7"/>
  <c r="AB9"/>
  <c r="AB25"/>
  <c r="Z11"/>
  <c r="X12"/>
  <c r="X28"/>
  <c r="V13"/>
  <c r="T15"/>
  <c r="T31"/>
  <c r="AD29"/>
  <c r="Z29"/>
  <c r="X30"/>
  <c r="T33"/>
  <c r="AD32"/>
  <c r="Z36"/>
  <c r="T8"/>
  <c r="AD10"/>
  <c r="AD26"/>
  <c r="AB28"/>
  <c r="Z30"/>
  <c r="X15"/>
  <c r="V16"/>
  <c r="V32"/>
  <c r="T34"/>
  <c r="AB35"/>
  <c r="V11"/>
  <c r="T13"/>
  <c r="AB22"/>
  <c r="X25"/>
  <c r="V26"/>
  <c r="AD19"/>
  <c r="Z23"/>
  <c r="X24"/>
  <c r="V25"/>
  <c r="T27"/>
  <c r="AB23"/>
  <c r="X22"/>
  <c r="T25"/>
  <c r="AB26"/>
  <c r="X29"/>
  <c r="T32"/>
  <c r="AB8"/>
  <c r="Z10"/>
  <c r="X11"/>
  <c r="V12"/>
  <c r="T14"/>
  <c r="AD25"/>
  <c r="Z33"/>
  <c r="V35"/>
  <c r="AB14"/>
  <c r="X17"/>
  <c r="T20"/>
  <c r="AD31"/>
  <c r="AB17"/>
  <c r="Z19"/>
  <c r="X20"/>
  <c r="V21"/>
  <c r="T23"/>
  <c r="AB15"/>
  <c r="X14"/>
  <c r="T17"/>
  <c r="AB18"/>
  <c r="X21"/>
  <c r="T24"/>
  <c r="AD34"/>
  <c r="AB36"/>
  <c r="AA7"/>
  <c r="V8"/>
  <c r="T10"/>
  <c r="AD17"/>
  <c r="Z25"/>
  <c r="V27"/>
  <c r="AD36"/>
  <c r="X9"/>
  <c r="T12"/>
  <c r="AC18"/>
  <c r="AC22"/>
  <c r="AC26"/>
  <c r="AC30"/>
  <c r="AC21"/>
  <c r="AC29"/>
  <c r="AC24"/>
  <c r="AC32"/>
  <c r="AC19"/>
  <c r="AC23"/>
  <c r="AC27"/>
  <c r="AC31"/>
  <c r="AC17"/>
  <c r="AC25"/>
  <c r="AC33"/>
  <c r="AC20"/>
  <c r="AC28"/>
  <c r="AC10"/>
  <c r="AC14"/>
  <c r="AC7"/>
  <c r="AC16"/>
  <c r="AC13"/>
  <c r="AC15"/>
  <c r="AC11"/>
  <c r="AC8"/>
  <c r="AC12"/>
  <c r="AC9"/>
  <c r="U31"/>
  <c r="B37" i="81"/>
  <c r="D36"/>
  <c r="U15" i="31"/>
  <c r="S29"/>
  <c r="AA9"/>
  <c r="Y30"/>
  <c r="W10"/>
  <c r="AA20"/>
  <c r="Y31"/>
  <c r="U30"/>
  <c r="S13"/>
  <c r="W25"/>
  <c r="S14"/>
  <c r="W18"/>
  <c r="AA28"/>
  <c r="U14"/>
  <c r="S32"/>
  <c r="Y14"/>
  <c r="AA12"/>
  <c r="Y23"/>
  <c r="U17"/>
  <c r="AA19"/>
  <c r="U28"/>
  <c r="Y15"/>
  <c r="W26"/>
  <c r="S16"/>
  <c r="S7"/>
  <c r="U7"/>
  <c r="Y7"/>
  <c r="W7"/>
  <c r="S8"/>
  <c r="W8"/>
  <c r="AA8"/>
  <c r="U8"/>
  <c r="Y8"/>
  <c r="U11"/>
  <c r="S9"/>
  <c r="S25"/>
  <c r="U9"/>
  <c r="S27"/>
  <c r="W13"/>
  <c r="Y18"/>
  <c r="AA23"/>
  <c r="W29"/>
  <c r="U20"/>
  <c r="Y9"/>
  <c r="W12"/>
  <c r="AA14"/>
  <c r="Y17"/>
  <c r="W20"/>
  <c r="AA22"/>
  <c r="Y25"/>
  <c r="W28"/>
  <c r="AA30"/>
  <c r="Y33"/>
  <c r="U10"/>
  <c r="U26"/>
  <c r="S12"/>
  <c r="S28"/>
  <c r="S15"/>
  <c r="W9"/>
  <c r="W15"/>
  <c r="Y20"/>
  <c r="AA25"/>
  <c r="W31"/>
  <c r="U32"/>
  <c r="S10"/>
  <c r="U23"/>
  <c r="S21"/>
  <c r="U33"/>
  <c r="S11"/>
  <c r="AA11"/>
  <c r="W17"/>
  <c r="Y22"/>
  <c r="AA27"/>
  <c r="W33"/>
  <c r="U12"/>
  <c r="S30"/>
  <c r="Y11"/>
  <c r="W14"/>
  <c r="AA16"/>
  <c r="Y19"/>
  <c r="W22"/>
  <c r="AA24"/>
  <c r="Y27"/>
  <c r="W30"/>
  <c r="AA32"/>
  <c r="U22"/>
  <c r="S24"/>
  <c r="U29"/>
  <c r="S31"/>
  <c r="AA13"/>
  <c r="W19"/>
  <c r="Y24"/>
  <c r="AA29"/>
  <c r="U24"/>
  <c r="U13"/>
  <c r="S19"/>
  <c r="W11"/>
  <c r="Y16"/>
  <c r="AA21"/>
  <c r="W27"/>
  <c r="Y32"/>
  <c r="S18"/>
  <c r="U27"/>
  <c r="U19"/>
  <c r="S17"/>
  <c r="S33"/>
  <c r="U25"/>
  <c r="Y10"/>
  <c r="AA15"/>
  <c r="W21"/>
  <c r="Y26"/>
  <c r="AA31"/>
  <c r="S22"/>
  <c r="AA10"/>
  <c r="Y13"/>
  <c r="W16"/>
  <c r="AA18"/>
  <c r="Y21"/>
  <c r="W24"/>
  <c r="AA26"/>
  <c r="Y29"/>
  <c r="W32"/>
  <c r="U18"/>
  <c r="S20"/>
  <c r="U21"/>
  <c r="S23"/>
  <c r="Y12"/>
  <c r="AA17"/>
  <c r="W23"/>
  <c r="Y28"/>
  <c r="AA33"/>
  <c r="U16"/>
  <c r="S26"/>
  <c r="B220" i="13"/>
  <c r="C220" s="1"/>
  <c r="D220" s="1"/>
  <c r="B219"/>
  <c r="C219" s="1"/>
  <c r="D219" s="1"/>
  <c r="B218"/>
  <c r="C218" s="1"/>
  <c r="D218" s="1"/>
  <c r="B217"/>
  <c r="C217" s="1"/>
  <c r="D217" s="1"/>
  <c r="B216"/>
  <c r="C216" s="1"/>
  <c r="D216" s="1"/>
  <c r="B215"/>
  <c r="C215" s="1"/>
  <c r="D215" s="1"/>
  <c r="B214"/>
  <c r="C214" s="1"/>
  <c r="D214" s="1"/>
  <c r="B213"/>
  <c r="C213" s="1"/>
  <c r="D213" s="1"/>
  <c r="B212"/>
  <c r="C212" s="1"/>
  <c r="D212" s="1"/>
  <c r="B211"/>
  <c r="C211" s="1"/>
  <c r="D211" s="1"/>
  <c r="B210"/>
  <c r="C210" s="1"/>
  <c r="D210" s="1"/>
  <c r="B209"/>
  <c r="C209" s="1"/>
  <c r="D209" s="1"/>
  <c r="B208"/>
  <c r="C208" s="1"/>
  <c r="D208" s="1"/>
  <c r="B207"/>
  <c r="C207" s="1"/>
  <c r="D207" s="1"/>
  <c r="B206"/>
  <c r="C206" s="1"/>
  <c r="D206" s="1"/>
  <c r="B205"/>
  <c r="C205" s="1"/>
  <c r="D205" s="1"/>
  <c r="B204"/>
  <c r="C204" s="1"/>
  <c r="D204" s="1"/>
  <c r="B203"/>
  <c r="C203" s="1"/>
  <c r="D203" s="1"/>
  <c r="B202"/>
  <c r="C202" s="1"/>
  <c r="D202" s="1"/>
  <c r="B201"/>
  <c r="C201" s="1"/>
  <c r="D201" s="1"/>
  <c r="B200"/>
  <c r="C200" s="1"/>
  <c r="D200" s="1"/>
  <c r="B199"/>
  <c r="C199" s="1"/>
  <c r="D199" s="1"/>
  <c r="B198"/>
  <c r="C198" s="1"/>
  <c r="D198" s="1"/>
  <c r="B197"/>
  <c r="C197" s="1"/>
  <c r="D197" s="1"/>
  <c r="B196"/>
  <c r="C196" s="1"/>
  <c r="D196" s="1"/>
  <c r="C195"/>
  <c r="D195" s="1"/>
  <c r="B195"/>
  <c r="B194"/>
  <c r="C194" s="1"/>
  <c r="D194" s="1"/>
  <c r="C193"/>
  <c r="D193" s="1"/>
  <c r="B193"/>
  <c r="B192"/>
  <c r="C192" s="1"/>
  <c r="D192" s="1"/>
  <c r="B191"/>
  <c r="C191" s="1"/>
  <c r="D191" s="1"/>
  <c r="B190"/>
  <c r="C190" s="1"/>
  <c r="D190" s="1"/>
  <c r="B189"/>
  <c r="C189" s="1"/>
  <c r="D189" s="1"/>
  <c r="B188"/>
  <c r="C188" s="1"/>
  <c r="D188" s="1"/>
  <c r="B187"/>
  <c r="C187" s="1"/>
  <c r="D187" s="1"/>
  <c r="B186"/>
  <c r="C186" s="1"/>
  <c r="D186" s="1"/>
  <c r="B185"/>
  <c r="C185" s="1"/>
  <c r="D185" s="1"/>
  <c r="B184"/>
  <c r="C184" s="1"/>
  <c r="D184" s="1"/>
  <c r="B183"/>
  <c r="C183" s="1"/>
  <c r="D183" s="1"/>
  <c r="B182"/>
  <c r="C182" s="1"/>
  <c r="D182" s="1"/>
  <c r="B181"/>
  <c r="C181" s="1"/>
  <c r="D181" s="1"/>
  <c r="B180"/>
  <c r="C180" s="1"/>
  <c r="D180" s="1"/>
  <c r="B179"/>
  <c r="C179" s="1"/>
  <c r="D179" s="1"/>
  <c r="B178"/>
  <c r="C178" s="1"/>
  <c r="D178" s="1"/>
  <c r="B177"/>
  <c r="C177" s="1"/>
  <c r="D177" s="1"/>
  <c r="C176"/>
  <c r="D176" s="1"/>
  <c r="B176"/>
  <c r="B175"/>
  <c r="C175" s="1"/>
  <c r="D175" s="1"/>
  <c r="B174"/>
  <c r="C174" s="1"/>
  <c r="D174" s="1"/>
  <c r="B173"/>
  <c r="C173" s="1"/>
  <c r="D173" s="1"/>
  <c r="B172"/>
  <c r="C172" s="1"/>
  <c r="D172" s="1"/>
  <c r="B171"/>
  <c r="C171" s="1"/>
  <c r="D171" s="1"/>
  <c r="B170"/>
  <c r="C170" s="1"/>
  <c r="D170" s="1"/>
  <c r="B169"/>
  <c r="C169" s="1"/>
  <c r="D169" s="1"/>
  <c r="B168"/>
  <c r="C168" s="1"/>
  <c r="D168" s="1"/>
  <c r="B167"/>
  <c r="C167" s="1"/>
  <c r="D167" s="1"/>
  <c r="B166"/>
  <c r="C166" s="1"/>
  <c r="D166" s="1"/>
  <c r="B165"/>
  <c r="C165" s="1"/>
  <c r="D165" s="1"/>
  <c r="B164"/>
  <c r="C164" s="1"/>
  <c r="D164" s="1"/>
  <c r="B163"/>
  <c r="C163" s="1"/>
  <c r="D163" s="1"/>
  <c r="B162"/>
  <c r="C162" s="1"/>
  <c r="D162" s="1"/>
  <c r="B161"/>
  <c r="C161" s="1"/>
  <c r="D161" s="1"/>
  <c r="B160"/>
  <c r="C160" s="1"/>
  <c r="D160" s="1"/>
  <c r="B159"/>
  <c r="C159" s="1"/>
  <c r="D159" s="1"/>
  <c r="B158"/>
  <c r="C158" s="1"/>
  <c r="D158" s="1"/>
  <c r="B157"/>
  <c r="C157" s="1"/>
  <c r="D157" s="1"/>
  <c r="B156"/>
  <c r="C156" s="1"/>
  <c r="D156" s="1"/>
  <c r="C155"/>
  <c r="D155" s="1"/>
  <c r="B155"/>
  <c r="B154"/>
  <c r="C154" s="1"/>
  <c r="D154" s="1"/>
  <c r="C153"/>
  <c r="D153" s="1"/>
  <c r="B153"/>
  <c r="B152"/>
  <c r="C152" s="1"/>
  <c r="D152" s="1"/>
  <c r="B151"/>
  <c r="C151" s="1"/>
  <c r="D151" s="1"/>
  <c r="B150"/>
  <c r="C150" s="1"/>
  <c r="D150" s="1"/>
  <c r="B149"/>
  <c r="C149" s="1"/>
  <c r="D149" s="1"/>
  <c r="B148"/>
  <c r="C148" s="1"/>
  <c r="D148" s="1"/>
  <c r="B147"/>
  <c r="C147" s="1"/>
  <c r="D147" s="1"/>
  <c r="B146"/>
  <c r="C146" s="1"/>
  <c r="D146" s="1"/>
  <c r="B145"/>
  <c r="C145" s="1"/>
  <c r="D145" s="1"/>
  <c r="B144"/>
  <c r="C144" s="1"/>
  <c r="D144" s="1"/>
  <c r="B143"/>
  <c r="C143" s="1"/>
  <c r="D143" s="1"/>
  <c r="B142"/>
  <c r="C142" s="1"/>
  <c r="D142" s="1"/>
  <c r="B141"/>
  <c r="C141" s="1"/>
  <c r="D141" s="1"/>
  <c r="B140"/>
  <c r="C140" s="1"/>
  <c r="D140" s="1"/>
  <c r="B139"/>
  <c r="C139" s="1"/>
  <c r="D139" s="1"/>
  <c r="B138"/>
  <c r="C138" s="1"/>
  <c r="D138" s="1"/>
  <c r="B137"/>
  <c r="C137" s="1"/>
  <c r="D137" s="1"/>
  <c r="B136"/>
  <c r="C136" s="1"/>
  <c r="D136" s="1"/>
  <c r="B135"/>
  <c r="C135" s="1"/>
  <c r="D135" s="1"/>
  <c r="B134"/>
  <c r="C134" s="1"/>
  <c r="D134" s="1"/>
  <c r="C133"/>
  <c r="D133" s="1"/>
  <c r="B133"/>
  <c r="B132"/>
  <c r="C132" s="1"/>
  <c r="D132" s="1"/>
  <c r="B131"/>
  <c r="C131" s="1"/>
  <c r="D131" s="1"/>
  <c r="B130"/>
  <c r="C130" s="1"/>
  <c r="D130" s="1"/>
  <c r="B129"/>
  <c r="C129" s="1"/>
  <c r="D129" s="1"/>
  <c r="B128"/>
  <c r="C128" s="1"/>
  <c r="D128" s="1"/>
  <c r="B127"/>
  <c r="C127" s="1"/>
  <c r="D127" s="1"/>
  <c r="B126"/>
  <c r="C126" s="1"/>
  <c r="D126" s="1"/>
  <c r="B125"/>
  <c r="C125" s="1"/>
  <c r="D125" s="1"/>
  <c r="B124"/>
  <c r="C124" s="1"/>
  <c r="D124" s="1"/>
  <c r="C123"/>
  <c r="D123" s="1"/>
  <c r="B123"/>
  <c r="B122"/>
  <c r="C122" s="1"/>
  <c r="D122" s="1"/>
  <c r="B121"/>
  <c r="C121" s="1"/>
  <c r="D121" s="1"/>
  <c r="B120"/>
  <c r="C120" s="1"/>
  <c r="D120" s="1"/>
  <c r="B119"/>
  <c r="C119" s="1"/>
  <c r="D119" s="1"/>
  <c r="B118"/>
  <c r="C118" s="1"/>
  <c r="D118" s="1"/>
  <c r="B117"/>
  <c r="C117" s="1"/>
  <c r="D117" s="1"/>
  <c r="B116"/>
  <c r="C116" s="1"/>
  <c r="D116" s="1"/>
  <c r="B115"/>
  <c r="C115" s="1"/>
  <c r="D115" s="1"/>
  <c r="B114"/>
  <c r="C114" s="1"/>
  <c r="D114" s="1"/>
  <c r="B113"/>
  <c r="C113" s="1"/>
  <c r="D113" s="1"/>
  <c r="B112"/>
  <c r="C112" s="1"/>
  <c r="D112" s="1"/>
  <c r="B111"/>
  <c r="C111" s="1"/>
  <c r="D111" s="1"/>
  <c r="B110"/>
  <c r="C110" s="1"/>
  <c r="D110" s="1"/>
  <c r="B109"/>
  <c r="C109" s="1"/>
  <c r="D109" s="1"/>
  <c r="B108"/>
  <c r="C108" s="1"/>
  <c r="D108" s="1"/>
  <c r="B107"/>
  <c r="C107" s="1"/>
  <c r="D107" s="1"/>
  <c r="B106"/>
  <c r="C106" s="1"/>
  <c r="D106" s="1"/>
  <c r="B105"/>
  <c r="C105" s="1"/>
  <c r="D105" s="1"/>
  <c r="B104"/>
  <c r="C104" s="1"/>
  <c r="D104" s="1"/>
  <c r="B103"/>
  <c r="C103" s="1"/>
  <c r="D103" s="1"/>
  <c r="B102"/>
  <c r="C102" s="1"/>
  <c r="D102" s="1"/>
  <c r="B101"/>
  <c r="C101" s="1"/>
  <c r="D101" s="1"/>
  <c r="C100"/>
  <c r="D100" s="1"/>
  <c r="B100"/>
  <c r="B99"/>
  <c r="C99" s="1"/>
  <c r="D99" s="1"/>
  <c r="B98"/>
  <c r="C98" s="1"/>
  <c r="D98" s="1"/>
  <c r="B97"/>
  <c r="C97" s="1"/>
  <c r="D97" s="1"/>
  <c r="B96"/>
  <c r="C96" s="1"/>
  <c r="D96" s="1"/>
  <c r="B95"/>
  <c r="C95" s="1"/>
  <c r="D95" s="1"/>
  <c r="B94"/>
  <c r="C94" s="1"/>
  <c r="D94" s="1"/>
  <c r="B93"/>
  <c r="C93" s="1"/>
  <c r="D93" s="1"/>
  <c r="B92"/>
  <c r="C92" s="1"/>
  <c r="D92" s="1"/>
  <c r="B91"/>
  <c r="C91" s="1"/>
  <c r="D91" s="1"/>
  <c r="B90"/>
  <c r="C90" s="1"/>
  <c r="D90" s="1"/>
  <c r="B89"/>
  <c r="C89" s="1"/>
  <c r="D89" s="1"/>
  <c r="B88"/>
  <c r="C88" s="1"/>
  <c r="D88" s="1"/>
  <c r="B87"/>
  <c r="C87" s="1"/>
  <c r="D87" s="1"/>
  <c r="B86"/>
  <c r="C86" s="1"/>
  <c r="D86" s="1"/>
  <c r="C85"/>
  <c r="D85" s="1"/>
  <c r="B85"/>
  <c r="B84"/>
  <c r="C84" s="1"/>
  <c r="D84" s="1"/>
  <c r="C83"/>
  <c r="D83" s="1"/>
  <c r="B83"/>
  <c r="B82"/>
  <c r="C82" s="1"/>
  <c r="D82" s="1"/>
  <c r="B81"/>
  <c r="C81" s="1"/>
  <c r="D81" s="1"/>
  <c r="B80"/>
  <c r="C80" s="1"/>
  <c r="D80" s="1"/>
  <c r="B79"/>
  <c r="C79" s="1"/>
  <c r="D79" s="1"/>
  <c r="B78"/>
  <c r="C78" s="1"/>
  <c r="D78" s="1"/>
  <c r="B77"/>
  <c r="C77" s="1"/>
  <c r="D77" s="1"/>
  <c r="B76"/>
  <c r="C76" s="1"/>
  <c r="D76" s="1"/>
  <c r="B75"/>
  <c r="C75" s="1"/>
  <c r="D75" s="1"/>
  <c r="B74"/>
  <c r="C74" s="1"/>
  <c r="D74" s="1"/>
  <c r="B73"/>
  <c r="C73" s="1"/>
  <c r="D73" s="1"/>
  <c r="B72"/>
  <c r="C72" s="1"/>
  <c r="D72" s="1"/>
  <c r="B71"/>
  <c r="C71" s="1"/>
  <c r="D71" s="1"/>
  <c r="B70"/>
  <c r="C70" s="1"/>
  <c r="D70" s="1"/>
  <c r="C69"/>
  <c r="D69" s="1"/>
  <c r="B69"/>
  <c r="B68"/>
  <c r="C68" s="1"/>
  <c r="D68" s="1"/>
  <c r="B67"/>
  <c r="C67" s="1"/>
  <c r="D67" s="1"/>
  <c r="B66"/>
  <c r="C66" s="1"/>
  <c r="D66" s="1"/>
  <c r="B65"/>
  <c r="C65" s="1"/>
  <c r="D65" s="1"/>
  <c r="B64"/>
  <c r="C64" s="1"/>
  <c r="D64" s="1"/>
  <c r="B63"/>
  <c r="C63" s="1"/>
  <c r="D63" s="1"/>
  <c r="C62"/>
  <c r="D62" s="1"/>
  <c r="B62"/>
  <c r="B61"/>
  <c r="C61" s="1"/>
  <c r="D61" s="1"/>
  <c r="B60"/>
  <c r="C60" s="1"/>
  <c r="D60" s="1"/>
  <c r="C59"/>
  <c r="D59" s="1"/>
  <c r="B59"/>
  <c r="B58"/>
  <c r="C58" s="1"/>
  <c r="D58" s="1"/>
  <c r="B57"/>
  <c r="C57" s="1"/>
  <c r="D57" s="1"/>
  <c r="B56"/>
  <c r="C56" s="1"/>
  <c r="D56" s="1"/>
  <c r="B55"/>
  <c r="C55" s="1"/>
  <c r="D55" s="1"/>
  <c r="B54"/>
  <c r="C54" s="1"/>
  <c r="D54" s="1"/>
  <c r="B53"/>
  <c r="C53" s="1"/>
  <c r="D53" s="1"/>
  <c r="B52"/>
  <c r="C52" s="1"/>
  <c r="D52" s="1"/>
  <c r="B51"/>
  <c r="C51" s="1"/>
  <c r="D51" s="1"/>
  <c r="B50"/>
  <c r="C50" s="1"/>
  <c r="D50" s="1"/>
  <c r="C49"/>
  <c r="D49" s="1"/>
  <c r="B49"/>
  <c r="B48"/>
  <c r="C48" s="1"/>
  <c r="D48" s="1"/>
  <c r="B47"/>
  <c r="C47" s="1"/>
  <c r="D47" s="1"/>
  <c r="B46"/>
  <c r="C46" s="1"/>
  <c r="D46" s="1"/>
  <c r="B45"/>
  <c r="C45" s="1"/>
  <c r="D45" s="1"/>
  <c r="B44"/>
  <c r="C44" s="1"/>
  <c r="D44" s="1"/>
  <c r="B43"/>
  <c r="C43" s="1"/>
  <c r="D43" s="1"/>
  <c r="B42"/>
  <c r="C42" s="1"/>
  <c r="D42" s="1"/>
  <c r="B41"/>
  <c r="C41" s="1"/>
  <c r="D41" s="1"/>
  <c r="B40"/>
  <c r="C40" s="1"/>
  <c r="D40" s="1"/>
  <c r="B39"/>
  <c r="C39" s="1"/>
  <c r="D39" s="1"/>
  <c r="B38"/>
  <c r="C38" s="1"/>
  <c r="D38" s="1"/>
  <c r="B37"/>
  <c r="C37" s="1"/>
  <c r="D37" s="1"/>
  <c r="B36"/>
  <c r="C36" s="1"/>
  <c r="D36" s="1"/>
  <c r="B35"/>
  <c r="C35" s="1"/>
  <c r="D35" s="1"/>
  <c r="B34"/>
  <c r="C34" s="1"/>
  <c r="D34" s="1"/>
  <c r="B33"/>
  <c r="C33" s="1"/>
  <c r="D33" s="1"/>
  <c r="B32"/>
  <c r="C32" s="1"/>
  <c r="D32" s="1"/>
  <c r="C31"/>
  <c r="D31" s="1"/>
  <c r="B31"/>
  <c r="B30"/>
  <c r="C30" s="1"/>
  <c r="D30" s="1"/>
  <c r="B29"/>
  <c r="C29" s="1"/>
  <c r="D29" s="1"/>
  <c r="B28"/>
  <c r="C28" s="1"/>
  <c r="D28" s="1"/>
  <c r="B27"/>
  <c r="C27" s="1"/>
  <c r="D27" s="1"/>
  <c r="B26"/>
  <c r="C26" s="1"/>
  <c r="D26" s="1"/>
  <c r="C25"/>
  <c r="D25" s="1"/>
  <c r="B25"/>
  <c r="B24"/>
  <c r="C24" s="1"/>
  <c r="D24" s="1"/>
  <c r="B23"/>
  <c r="C23" s="1"/>
  <c r="D23" s="1"/>
  <c r="B22"/>
  <c r="C22" s="1"/>
  <c r="D22" s="1"/>
  <c r="B21"/>
  <c r="C21" s="1"/>
  <c r="D21" s="1"/>
  <c r="B20"/>
  <c r="C20" s="1"/>
  <c r="D20" s="1"/>
  <c r="B19"/>
  <c r="C19" s="1"/>
  <c r="D19" s="1"/>
  <c r="B18"/>
  <c r="C18" s="1"/>
  <c r="D18" s="1"/>
  <c r="B17"/>
  <c r="C17" s="1"/>
  <c r="D17" s="1"/>
  <c r="B16"/>
  <c r="C16" s="1"/>
  <c r="D16" s="1"/>
  <c r="B15"/>
  <c r="C15" s="1"/>
  <c r="D15" s="1"/>
  <c r="B14"/>
  <c r="C14" s="1"/>
  <c r="D14" s="1"/>
  <c r="B13"/>
  <c r="C13" s="1"/>
  <c r="D13" s="1"/>
  <c r="B12"/>
  <c r="C12" s="1"/>
  <c r="D12" s="1"/>
  <c r="B11"/>
  <c r="C11" s="1"/>
  <c r="D11" s="1"/>
  <c r="B10"/>
  <c r="C10" s="1"/>
  <c r="D10" s="1"/>
  <c r="B9"/>
  <c r="C9" s="1"/>
  <c r="D9" s="1"/>
  <c r="B8"/>
  <c r="C8" s="1"/>
  <c r="D8" s="1"/>
  <c r="B7"/>
  <c r="C7" s="1"/>
  <c r="D7" s="1"/>
  <c r="B6"/>
  <c r="C6" s="1"/>
  <c r="D6" s="1"/>
  <c r="B5"/>
  <c r="C5" s="1"/>
  <c r="D5" s="1"/>
  <c r="B4"/>
  <c r="C4" s="1"/>
  <c r="D4" s="1"/>
  <c r="B221" i="7"/>
  <c r="C221" s="1"/>
  <c r="D221" s="1"/>
  <c r="B220"/>
  <c r="C220" s="1"/>
  <c r="D220" s="1"/>
  <c r="B219"/>
  <c r="C219" s="1"/>
  <c r="D219" s="1"/>
  <c r="B218"/>
  <c r="C218" s="1"/>
  <c r="D218" s="1"/>
  <c r="B217"/>
  <c r="C217" s="1"/>
  <c r="D217" s="1"/>
  <c r="B216"/>
  <c r="C216" s="1"/>
  <c r="D216" s="1"/>
  <c r="B215"/>
  <c r="C215" s="1"/>
  <c r="D215" s="1"/>
  <c r="B214"/>
  <c r="C214" s="1"/>
  <c r="D214" s="1"/>
  <c r="B213"/>
  <c r="C213" s="1"/>
  <c r="D213" s="1"/>
  <c r="B212"/>
  <c r="C212" s="1"/>
  <c r="D212" s="1"/>
  <c r="B211"/>
  <c r="C211" s="1"/>
  <c r="D211" s="1"/>
  <c r="B210"/>
  <c r="C210" s="1"/>
  <c r="D210" s="1"/>
  <c r="B209"/>
  <c r="C209" s="1"/>
  <c r="D209" s="1"/>
  <c r="B208"/>
  <c r="C208" s="1"/>
  <c r="D208" s="1"/>
  <c r="B207"/>
  <c r="C207" s="1"/>
  <c r="D207" s="1"/>
  <c r="B206"/>
  <c r="C206" s="1"/>
  <c r="D206" s="1"/>
  <c r="B205"/>
  <c r="C205" s="1"/>
  <c r="D205" s="1"/>
  <c r="B204"/>
  <c r="C204" s="1"/>
  <c r="D204" s="1"/>
  <c r="B203"/>
  <c r="C203" s="1"/>
  <c r="D203" s="1"/>
  <c r="B58"/>
  <c r="C58" s="1"/>
  <c r="D58" s="1"/>
  <c r="B57"/>
  <c r="C57" s="1"/>
  <c r="D57" s="1"/>
  <c r="B56"/>
  <c r="C56" s="1"/>
  <c r="D56" s="1"/>
  <c r="B55"/>
  <c r="C55" s="1"/>
  <c r="D55" s="1"/>
  <c r="B54"/>
  <c r="C54" s="1"/>
  <c r="D54" s="1"/>
  <c r="B53"/>
  <c r="C53" s="1"/>
  <c r="D53" s="1"/>
  <c r="B52"/>
  <c r="C52" s="1"/>
  <c r="D52" s="1"/>
  <c r="B51"/>
  <c r="C51" s="1"/>
  <c r="D51" s="1"/>
  <c r="B50"/>
  <c r="C50" s="1"/>
  <c r="D50" s="1"/>
  <c r="B49"/>
  <c r="C49" s="1"/>
  <c r="D49" s="1"/>
  <c r="B48"/>
  <c r="C48" s="1"/>
  <c r="D48" s="1"/>
  <c r="B47"/>
  <c r="C47" s="1"/>
  <c r="D47" s="1"/>
  <c r="B46"/>
  <c r="C46" s="1"/>
  <c r="D46" s="1"/>
  <c r="B45"/>
  <c r="C45" s="1"/>
  <c r="D45" s="1"/>
  <c r="B44"/>
  <c r="C44" s="1"/>
  <c r="D44" s="1"/>
  <c r="B43"/>
  <c r="C43" s="1"/>
  <c r="D43" s="1"/>
  <c r="B42"/>
  <c r="C42" s="1"/>
  <c r="D42" s="1"/>
  <c r="B41"/>
  <c r="C41" s="1"/>
  <c r="D41" s="1"/>
  <c r="B40"/>
  <c r="C40" s="1"/>
  <c r="D40" s="1"/>
  <c r="B39"/>
  <c r="C39" s="1"/>
  <c r="D39" s="1"/>
  <c r="B38"/>
  <c r="C38" s="1"/>
  <c r="D38" s="1"/>
  <c r="B37"/>
  <c r="C37" s="1"/>
  <c r="D37" s="1"/>
  <c r="B36"/>
  <c r="C36" s="1"/>
  <c r="D36" s="1"/>
  <c r="B35"/>
  <c r="C35" s="1"/>
  <c r="D35" s="1"/>
  <c r="B34"/>
  <c r="C34" s="1"/>
  <c r="D34" s="1"/>
  <c r="B33"/>
  <c r="C33" s="1"/>
  <c r="D33" s="1"/>
  <c r="B32"/>
  <c r="C32" s="1"/>
  <c r="D32" s="1"/>
  <c r="B31"/>
  <c r="C31" s="1"/>
  <c r="D31" s="1"/>
  <c r="B30"/>
  <c r="C30" s="1"/>
  <c r="D30" s="1"/>
  <c r="B29"/>
  <c r="C29" s="1"/>
  <c r="D29" s="1"/>
  <c r="B28"/>
  <c r="C28" s="1"/>
  <c r="D28" s="1"/>
  <c r="B27"/>
  <c r="C27" s="1"/>
  <c r="D27" s="1"/>
  <c r="B26"/>
  <c r="C26" s="1"/>
  <c r="D26" s="1"/>
  <c r="B25"/>
  <c r="C25" s="1"/>
  <c r="D25" s="1"/>
  <c r="B24"/>
  <c r="C24" s="1"/>
  <c r="D24" s="1"/>
  <c r="B23"/>
  <c r="C23" s="1"/>
  <c r="D23" s="1"/>
  <c r="B22"/>
  <c r="C22" s="1"/>
  <c r="D22" s="1"/>
  <c r="B21"/>
  <c r="C21" s="1"/>
  <c r="D21" s="1"/>
  <c r="B20"/>
  <c r="C20" s="1"/>
  <c r="D20" s="1"/>
  <c r="B19"/>
  <c r="C19" s="1"/>
  <c r="D19" s="1"/>
  <c r="B18"/>
  <c r="C18" s="1"/>
  <c r="D18" s="1"/>
  <c r="B17"/>
  <c r="C17" s="1"/>
  <c r="D17" s="1"/>
  <c r="B16"/>
  <c r="C16" s="1"/>
  <c r="D16" s="1"/>
  <c r="B15"/>
  <c r="C15" s="1"/>
  <c r="D15" s="1"/>
  <c r="B14"/>
  <c r="C14" s="1"/>
  <c r="D14" s="1"/>
  <c r="B13"/>
  <c r="C13" s="1"/>
  <c r="D13" s="1"/>
  <c r="B12"/>
  <c r="C12" s="1"/>
  <c r="D12" s="1"/>
  <c r="B11"/>
  <c r="C11" s="1"/>
  <c r="D11" s="1"/>
  <c r="B10"/>
  <c r="C10" s="1"/>
  <c r="D10" s="1"/>
  <c r="B9"/>
  <c r="C9" s="1"/>
  <c r="D9" s="1"/>
  <c r="B8"/>
  <c r="C8" s="1"/>
  <c r="D8" s="1"/>
  <c r="B7"/>
  <c r="C7" s="1"/>
  <c r="D7" s="1"/>
  <c r="B6"/>
  <c r="C6" s="1"/>
  <c r="D6" s="1"/>
  <c r="B5"/>
  <c r="C5" s="1"/>
  <c r="D5" s="1"/>
  <c r="B4"/>
  <c r="C4" s="1"/>
  <c r="D4" s="1"/>
  <c r="J10" i="15" l="1"/>
  <c r="J14"/>
  <c r="J22"/>
  <c r="J26"/>
  <c r="J30"/>
  <c r="J34"/>
  <c r="J7"/>
  <c r="I37"/>
  <c r="J9"/>
  <c r="J13"/>
  <c r="J17"/>
  <c r="J21"/>
  <c r="J25"/>
  <c r="J29"/>
  <c r="J33"/>
  <c r="J37"/>
  <c r="I36"/>
  <c r="J8"/>
  <c r="J12"/>
  <c r="J16"/>
  <c r="J20"/>
  <c r="J24"/>
  <c r="J28"/>
  <c r="J32"/>
  <c r="J36"/>
  <c r="I35"/>
  <c r="J11"/>
  <c r="J15"/>
  <c r="J19"/>
  <c r="J23"/>
  <c r="J27"/>
  <c r="J31"/>
  <c r="J35"/>
  <c r="I34"/>
  <c r="I7"/>
  <c r="I28"/>
  <c r="I20"/>
  <c r="I17"/>
  <c r="I33"/>
  <c r="I25"/>
  <c r="I21"/>
  <c r="I15"/>
  <c r="I11"/>
  <c r="I31"/>
  <c r="I27"/>
  <c r="I23"/>
  <c r="I19"/>
  <c r="I13"/>
  <c r="I9"/>
  <c r="I32"/>
  <c r="I24"/>
  <c r="I14"/>
  <c r="I10"/>
  <c r="I29"/>
  <c r="I30"/>
  <c r="I26"/>
  <c r="I22"/>
  <c r="I16"/>
  <c r="I12"/>
  <c r="I8"/>
  <c r="E7" i="64"/>
  <c r="E10"/>
  <c r="E9"/>
  <c r="E8"/>
  <c r="E41" i="81"/>
  <c r="B38"/>
  <c r="D37"/>
  <c r="L5" i="13"/>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F8" i="66" s="1"/>
  <c r="L63" i="13"/>
  <c r="L64"/>
  <c r="L65"/>
  <c r="M4"/>
  <c r="K5"/>
  <c r="K6"/>
  <c r="K8"/>
  <c r="K9"/>
  <c r="K10"/>
  <c r="K12"/>
  <c r="K13"/>
  <c r="K15"/>
  <c r="K17"/>
  <c r="K19"/>
  <c r="K21"/>
  <c r="K23"/>
  <c r="K25"/>
  <c r="K28"/>
  <c r="K30"/>
  <c r="K32"/>
  <c r="K34"/>
  <c r="K36"/>
  <c r="K38"/>
  <c r="K40"/>
  <c r="K42"/>
  <c r="K44"/>
  <c r="K48"/>
  <c r="K50"/>
  <c r="K52"/>
  <c r="K54"/>
  <c r="K56"/>
  <c r="K58"/>
  <c r="K60"/>
  <c r="K62"/>
  <c r="F9" i="66" s="1"/>
  <c r="K65" i="13"/>
  <c r="N4"/>
  <c r="N6"/>
  <c r="N9"/>
  <c r="N12"/>
  <c r="N14"/>
  <c r="N16"/>
  <c r="N18"/>
  <c r="N20"/>
  <c r="N22"/>
  <c r="N24"/>
  <c r="N26"/>
  <c r="N28"/>
  <c r="N30"/>
  <c r="N32"/>
  <c r="N34"/>
  <c r="N36"/>
  <c r="N38"/>
  <c r="N40"/>
  <c r="N42"/>
  <c r="N44"/>
  <c r="N46"/>
  <c r="N48"/>
  <c r="N50"/>
  <c r="N52"/>
  <c r="N54"/>
  <c r="N56"/>
  <c r="N58"/>
  <c r="N60"/>
  <c r="N62"/>
  <c r="F6" i="66" s="1"/>
  <c r="N64" i="13"/>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F7" i="66" s="1"/>
  <c r="M63" i="13"/>
  <c r="M64"/>
  <c r="M65"/>
  <c r="L4"/>
  <c r="K7"/>
  <c r="K11"/>
  <c r="K14"/>
  <c r="K16"/>
  <c r="K18"/>
  <c r="K20"/>
  <c r="K22"/>
  <c r="K24"/>
  <c r="K26"/>
  <c r="K27"/>
  <c r="K29"/>
  <c r="K31"/>
  <c r="K33"/>
  <c r="K35"/>
  <c r="K37"/>
  <c r="K39"/>
  <c r="K41"/>
  <c r="K43"/>
  <c r="K45"/>
  <c r="K47"/>
  <c r="K49"/>
  <c r="K51"/>
  <c r="K53"/>
  <c r="K55"/>
  <c r="K57"/>
  <c r="K59"/>
  <c r="K61"/>
  <c r="K63"/>
  <c r="K64"/>
  <c r="N5"/>
  <c r="N7"/>
  <c r="N8"/>
  <c r="N10"/>
  <c r="N11"/>
  <c r="N13"/>
  <c r="N15"/>
  <c r="N17"/>
  <c r="N19"/>
  <c r="N21"/>
  <c r="N23"/>
  <c r="N25"/>
  <c r="N27"/>
  <c r="N29"/>
  <c r="N31"/>
  <c r="N33"/>
  <c r="N35"/>
  <c r="N37"/>
  <c r="N39"/>
  <c r="N41"/>
  <c r="N43"/>
  <c r="N45"/>
  <c r="N47"/>
  <c r="N49"/>
  <c r="N51"/>
  <c r="N53"/>
  <c r="N55"/>
  <c r="N57"/>
  <c r="N59"/>
  <c r="N61"/>
  <c r="N63"/>
  <c r="N65"/>
  <c r="K4"/>
  <c r="B5" i="1"/>
  <c r="C5" s="1"/>
  <c r="D5" s="1"/>
  <c r="B6"/>
  <c r="C6" s="1"/>
  <c r="D6" s="1"/>
  <c r="B7"/>
  <c r="C7" s="1"/>
  <c r="D7" s="1"/>
  <c r="B8"/>
  <c r="C8" s="1"/>
  <c r="D8" s="1"/>
  <c r="B9"/>
  <c r="C9" s="1"/>
  <c r="D9" s="1"/>
  <c r="B10"/>
  <c r="C10" s="1"/>
  <c r="D10" s="1"/>
  <c r="B11"/>
  <c r="C11" s="1"/>
  <c r="D11" s="1"/>
  <c r="B12"/>
  <c r="C12" s="1"/>
  <c r="D12" s="1"/>
  <c r="B13"/>
  <c r="C13" s="1"/>
  <c r="D13" s="1"/>
  <c r="B14"/>
  <c r="C14" s="1"/>
  <c r="D14" s="1"/>
  <c r="B15"/>
  <c r="C15" s="1"/>
  <c r="D15" s="1"/>
  <c r="B16"/>
  <c r="C16" s="1"/>
  <c r="D16" s="1"/>
  <c r="B17"/>
  <c r="C17" s="1"/>
  <c r="D17" s="1"/>
  <c r="B18"/>
  <c r="C18" s="1"/>
  <c r="D18" s="1"/>
  <c r="B19"/>
  <c r="C19" s="1"/>
  <c r="D19" s="1"/>
  <c r="B20"/>
  <c r="C20" s="1"/>
  <c r="D20" s="1"/>
  <c r="B21"/>
  <c r="C21" s="1"/>
  <c r="D21" s="1"/>
  <c r="B22"/>
  <c r="C22" s="1"/>
  <c r="D22" s="1"/>
  <c r="B23"/>
  <c r="C23" s="1"/>
  <c r="D23" s="1"/>
  <c r="B24"/>
  <c r="C24" s="1"/>
  <c r="D24" s="1"/>
  <c r="B25"/>
  <c r="C25" s="1"/>
  <c r="D25" s="1"/>
  <c r="B26"/>
  <c r="C26" s="1"/>
  <c r="D26" s="1"/>
  <c r="B27"/>
  <c r="C27" s="1"/>
  <c r="D27" s="1"/>
  <c r="B28"/>
  <c r="C28" s="1"/>
  <c r="D28" s="1"/>
  <c r="B29"/>
  <c r="C29" s="1"/>
  <c r="D29" s="1"/>
  <c r="B30"/>
  <c r="C30" s="1"/>
  <c r="D30" s="1"/>
  <c r="B31"/>
  <c r="C31" s="1"/>
  <c r="D31" s="1"/>
  <c r="B32"/>
  <c r="C32" s="1"/>
  <c r="D32" s="1"/>
  <c r="B33"/>
  <c r="C33" s="1"/>
  <c r="D33" s="1"/>
  <c r="B34"/>
  <c r="C34" s="1"/>
  <c r="D34" s="1"/>
  <c r="B35"/>
  <c r="C35" s="1"/>
  <c r="D35" s="1"/>
  <c r="B36"/>
  <c r="C36" s="1"/>
  <c r="D36" s="1"/>
  <c r="B37"/>
  <c r="C37" s="1"/>
  <c r="D37" s="1"/>
  <c r="B38"/>
  <c r="C38" s="1"/>
  <c r="D38" s="1"/>
  <c r="B39"/>
  <c r="C39" s="1"/>
  <c r="D39" s="1"/>
  <c r="B40"/>
  <c r="C40" s="1"/>
  <c r="D40" s="1"/>
  <c r="B41"/>
  <c r="C41" s="1"/>
  <c r="D41" s="1"/>
  <c r="B42"/>
  <c r="C42" s="1"/>
  <c r="D42" s="1"/>
  <c r="B43"/>
  <c r="C43" s="1"/>
  <c r="D43" s="1"/>
  <c r="B44"/>
  <c r="C44" s="1"/>
  <c r="D44" s="1"/>
  <c r="B45"/>
  <c r="C45" s="1"/>
  <c r="D45" s="1"/>
  <c r="B46"/>
  <c r="C46" s="1"/>
  <c r="D46" s="1"/>
  <c r="B47"/>
  <c r="C47" s="1"/>
  <c r="D47" s="1"/>
  <c r="B48"/>
  <c r="C48" s="1"/>
  <c r="D48" s="1"/>
  <c r="B49"/>
  <c r="C49" s="1"/>
  <c r="D49" s="1"/>
  <c r="B50"/>
  <c r="C50" s="1"/>
  <c r="D50" s="1"/>
  <c r="B51"/>
  <c r="C51" s="1"/>
  <c r="D51" s="1"/>
  <c r="B52"/>
  <c r="C52" s="1"/>
  <c r="D52" s="1"/>
  <c r="B53"/>
  <c r="C53" s="1"/>
  <c r="D53" s="1"/>
  <c r="B54"/>
  <c r="C54" s="1"/>
  <c r="D54" s="1"/>
  <c r="B55"/>
  <c r="C55" s="1"/>
  <c r="D55" s="1"/>
  <c r="B56"/>
  <c r="C56" s="1"/>
  <c r="D56" s="1"/>
  <c r="B57"/>
  <c r="C57" s="1"/>
  <c r="D57" s="1"/>
  <c r="B58"/>
  <c r="C58" s="1"/>
  <c r="D58" s="1"/>
  <c r="B59"/>
  <c r="C59" s="1"/>
  <c r="D59" s="1"/>
  <c r="B60"/>
  <c r="C60" s="1"/>
  <c r="D60" s="1"/>
  <c r="B61"/>
  <c r="C61" s="1"/>
  <c r="D61" s="1"/>
  <c r="B62"/>
  <c r="C62" s="1"/>
  <c r="D62" s="1"/>
  <c r="B63"/>
  <c r="C63" s="1"/>
  <c r="D63" s="1"/>
  <c r="B64"/>
  <c r="C64" s="1"/>
  <c r="D64" s="1"/>
  <c r="B65"/>
  <c r="C65" s="1"/>
  <c r="D65" s="1"/>
  <c r="B66"/>
  <c r="C66" s="1"/>
  <c r="D66" s="1"/>
  <c r="B67"/>
  <c r="C67" s="1"/>
  <c r="D67" s="1"/>
  <c r="B68"/>
  <c r="C68" s="1"/>
  <c r="D68" s="1"/>
  <c r="B69"/>
  <c r="C69" s="1"/>
  <c r="D69" s="1"/>
  <c r="B70"/>
  <c r="C70" s="1"/>
  <c r="D70" s="1"/>
  <c r="B71"/>
  <c r="C71" s="1"/>
  <c r="D71" s="1"/>
  <c r="B72"/>
  <c r="C72" s="1"/>
  <c r="D72" s="1"/>
  <c r="B73"/>
  <c r="C73" s="1"/>
  <c r="D73" s="1"/>
  <c r="B74"/>
  <c r="C74" s="1"/>
  <c r="D74" s="1"/>
  <c r="B75"/>
  <c r="C75" s="1"/>
  <c r="D75" s="1"/>
  <c r="B76"/>
  <c r="C76" s="1"/>
  <c r="D76" s="1"/>
  <c r="B77"/>
  <c r="C77" s="1"/>
  <c r="D77" s="1"/>
  <c r="B78"/>
  <c r="C78" s="1"/>
  <c r="D78" s="1"/>
  <c r="B79"/>
  <c r="C79" s="1"/>
  <c r="D79" s="1"/>
  <c r="B80"/>
  <c r="C80" s="1"/>
  <c r="D80" s="1"/>
  <c r="B81"/>
  <c r="C81" s="1"/>
  <c r="D81" s="1"/>
  <c r="B82"/>
  <c r="C82" s="1"/>
  <c r="D82" s="1"/>
  <c r="B83"/>
  <c r="C83" s="1"/>
  <c r="D83" s="1"/>
  <c r="B84"/>
  <c r="C84" s="1"/>
  <c r="D84" s="1"/>
  <c r="B85"/>
  <c r="C85" s="1"/>
  <c r="D85" s="1"/>
  <c r="B86"/>
  <c r="C86" s="1"/>
  <c r="D86" s="1"/>
  <c r="B87"/>
  <c r="C87" s="1"/>
  <c r="D87" s="1"/>
  <c r="B88"/>
  <c r="C88" s="1"/>
  <c r="D88" s="1"/>
  <c r="B89"/>
  <c r="C89" s="1"/>
  <c r="D89" s="1"/>
  <c r="B90"/>
  <c r="C90" s="1"/>
  <c r="D90" s="1"/>
  <c r="B91"/>
  <c r="C91" s="1"/>
  <c r="D91" s="1"/>
  <c r="B92"/>
  <c r="C92" s="1"/>
  <c r="D92" s="1"/>
  <c r="B93"/>
  <c r="C93" s="1"/>
  <c r="D93" s="1"/>
  <c r="B94"/>
  <c r="C94" s="1"/>
  <c r="D94" s="1"/>
  <c r="B95"/>
  <c r="C95" s="1"/>
  <c r="D95" s="1"/>
  <c r="B96"/>
  <c r="C96" s="1"/>
  <c r="D96" s="1"/>
  <c r="B97"/>
  <c r="C97" s="1"/>
  <c r="D97" s="1"/>
  <c r="B98"/>
  <c r="C98" s="1"/>
  <c r="D98" s="1"/>
  <c r="B99"/>
  <c r="C99" s="1"/>
  <c r="D99" s="1"/>
  <c r="B100"/>
  <c r="C100" s="1"/>
  <c r="D100" s="1"/>
  <c r="B101"/>
  <c r="C101" s="1"/>
  <c r="D101" s="1"/>
  <c r="B102"/>
  <c r="C102" s="1"/>
  <c r="D102" s="1"/>
  <c r="B103"/>
  <c r="C103" s="1"/>
  <c r="D103" s="1"/>
  <c r="B104"/>
  <c r="C104" s="1"/>
  <c r="D104" s="1"/>
  <c r="B105"/>
  <c r="C105" s="1"/>
  <c r="D105" s="1"/>
  <c r="B106"/>
  <c r="C106" s="1"/>
  <c r="D106" s="1"/>
  <c r="B107"/>
  <c r="C107" s="1"/>
  <c r="D107" s="1"/>
  <c r="B108"/>
  <c r="C108" s="1"/>
  <c r="D108" s="1"/>
  <c r="B109"/>
  <c r="C109" s="1"/>
  <c r="D109" s="1"/>
  <c r="B110"/>
  <c r="C110" s="1"/>
  <c r="D110" s="1"/>
  <c r="B111"/>
  <c r="C111" s="1"/>
  <c r="D111" s="1"/>
  <c r="B112"/>
  <c r="C112" s="1"/>
  <c r="D112" s="1"/>
  <c r="B113"/>
  <c r="C113" s="1"/>
  <c r="D113" s="1"/>
  <c r="B114"/>
  <c r="C114" s="1"/>
  <c r="D114" s="1"/>
  <c r="B115"/>
  <c r="C115" s="1"/>
  <c r="D115" s="1"/>
  <c r="B116"/>
  <c r="C116" s="1"/>
  <c r="D116" s="1"/>
  <c r="B117"/>
  <c r="C117" s="1"/>
  <c r="D117" s="1"/>
  <c r="B118"/>
  <c r="C118" s="1"/>
  <c r="D118" s="1"/>
  <c r="B119"/>
  <c r="C119" s="1"/>
  <c r="D119" s="1"/>
  <c r="B120"/>
  <c r="C120" s="1"/>
  <c r="D120" s="1"/>
  <c r="B121"/>
  <c r="C121" s="1"/>
  <c r="D121" s="1"/>
  <c r="B122"/>
  <c r="C122" s="1"/>
  <c r="D122" s="1"/>
  <c r="B123"/>
  <c r="C123" s="1"/>
  <c r="D123" s="1"/>
  <c r="B124"/>
  <c r="C124" s="1"/>
  <c r="D124" s="1"/>
  <c r="B125"/>
  <c r="C125" s="1"/>
  <c r="D125" s="1"/>
  <c r="B126"/>
  <c r="C126" s="1"/>
  <c r="D126" s="1"/>
  <c r="B127"/>
  <c r="C127" s="1"/>
  <c r="D127" s="1"/>
  <c r="B128"/>
  <c r="C128" s="1"/>
  <c r="D128" s="1"/>
  <c r="B129"/>
  <c r="C129" s="1"/>
  <c r="D129" s="1"/>
  <c r="B130"/>
  <c r="C130" s="1"/>
  <c r="D130" s="1"/>
  <c r="B131"/>
  <c r="C131" s="1"/>
  <c r="D131" s="1"/>
  <c r="B132"/>
  <c r="C132" s="1"/>
  <c r="D132" s="1"/>
  <c r="B133"/>
  <c r="C133" s="1"/>
  <c r="D133" s="1"/>
  <c r="B134"/>
  <c r="C134" s="1"/>
  <c r="D134" s="1"/>
  <c r="B135"/>
  <c r="C135" s="1"/>
  <c r="D135" s="1"/>
  <c r="B136"/>
  <c r="C136" s="1"/>
  <c r="D136" s="1"/>
  <c r="B137"/>
  <c r="C137" s="1"/>
  <c r="D137" s="1"/>
  <c r="B138"/>
  <c r="C138" s="1"/>
  <c r="D138" s="1"/>
  <c r="B139"/>
  <c r="C139" s="1"/>
  <c r="D139" s="1"/>
  <c r="B140"/>
  <c r="C140" s="1"/>
  <c r="D140" s="1"/>
  <c r="B141"/>
  <c r="C141" s="1"/>
  <c r="D141" s="1"/>
  <c r="B142"/>
  <c r="C142" s="1"/>
  <c r="D142" s="1"/>
  <c r="B143"/>
  <c r="C143" s="1"/>
  <c r="D143" s="1"/>
  <c r="B144"/>
  <c r="C144" s="1"/>
  <c r="D144" s="1"/>
  <c r="B145"/>
  <c r="C145" s="1"/>
  <c r="D145" s="1"/>
  <c r="B146"/>
  <c r="C146" s="1"/>
  <c r="D146" s="1"/>
  <c r="B147"/>
  <c r="C147" s="1"/>
  <c r="D147" s="1"/>
  <c r="B148"/>
  <c r="C148" s="1"/>
  <c r="D148" s="1"/>
  <c r="B149"/>
  <c r="C149" s="1"/>
  <c r="D149" s="1"/>
  <c r="B150"/>
  <c r="C150" s="1"/>
  <c r="D150" s="1"/>
  <c r="B151"/>
  <c r="C151" s="1"/>
  <c r="D151" s="1"/>
  <c r="B152"/>
  <c r="C152" s="1"/>
  <c r="D152" s="1"/>
  <c r="B153"/>
  <c r="C153" s="1"/>
  <c r="D153" s="1"/>
  <c r="B154"/>
  <c r="C154" s="1"/>
  <c r="D154" s="1"/>
  <c r="B155"/>
  <c r="C155" s="1"/>
  <c r="D155" s="1"/>
  <c r="B156"/>
  <c r="C156" s="1"/>
  <c r="D156" s="1"/>
  <c r="B157"/>
  <c r="C157" s="1"/>
  <c r="D157" s="1"/>
  <c r="B158"/>
  <c r="C158" s="1"/>
  <c r="D158" s="1"/>
  <c r="B159"/>
  <c r="C159" s="1"/>
  <c r="D159" s="1"/>
  <c r="B160"/>
  <c r="C160" s="1"/>
  <c r="D160" s="1"/>
  <c r="B161"/>
  <c r="C161" s="1"/>
  <c r="D161" s="1"/>
  <c r="B162"/>
  <c r="C162" s="1"/>
  <c r="D162" s="1"/>
  <c r="B163"/>
  <c r="C163" s="1"/>
  <c r="D163" s="1"/>
  <c r="B164"/>
  <c r="C164" s="1"/>
  <c r="D164" s="1"/>
  <c r="B165"/>
  <c r="C165" s="1"/>
  <c r="D165" s="1"/>
  <c r="B166"/>
  <c r="C166" s="1"/>
  <c r="D166" s="1"/>
  <c r="B167"/>
  <c r="C167" s="1"/>
  <c r="D167" s="1"/>
  <c r="B168"/>
  <c r="C168" s="1"/>
  <c r="D168" s="1"/>
  <c r="B169"/>
  <c r="C169" s="1"/>
  <c r="D169" s="1"/>
  <c r="B170"/>
  <c r="C170" s="1"/>
  <c r="D170" s="1"/>
  <c r="B171"/>
  <c r="C171" s="1"/>
  <c r="D171" s="1"/>
  <c r="B172"/>
  <c r="C172" s="1"/>
  <c r="D172" s="1"/>
  <c r="B173"/>
  <c r="C173" s="1"/>
  <c r="D173" s="1"/>
  <c r="B174"/>
  <c r="C174" s="1"/>
  <c r="D174" s="1"/>
  <c r="B175"/>
  <c r="C175" s="1"/>
  <c r="D175" s="1"/>
  <c r="B176"/>
  <c r="C176" s="1"/>
  <c r="D176" s="1"/>
  <c r="B177"/>
  <c r="C177" s="1"/>
  <c r="D177" s="1"/>
  <c r="B178"/>
  <c r="C178" s="1"/>
  <c r="D178" s="1"/>
  <c r="B179"/>
  <c r="C179" s="1"/>
  <c r="D179" s="1"/>
  <c r="B180"/>
  <c r="C180" s="1"/>
  <c r="D180" s="1"/>
  <c r="B181"/>
  <c r="C181" s="1"/>
  <c r="D181" s="1"/>
  <c r="B182"/>
  <c r="C182" s="1"/>
  <c r="D182" s="1"/>
  <c r="B183"/>
  <c r="C183" s="1"/>
  <c r="D183" s="1"/>
  <c r="B184"/>
  <c r="C184" s="1"/>
  <c r="D184" s="1"/>
  <c r="B185"/>
  <c r="C185" s="1"/>
  <c r="D185" s="1"/>
  <c r="B186"/>
  <c r="C186" s="1"/>
  <c r="D186" s="1"/>
  <c r="B187"/>
  <c r="C187" s="1"/>
  <c r="D187" s="1"/>
  <c r="B188"/>
  <c r="C188" s="1"/>
  <c r="D188" s="1"/>
  <c r="B189"/>
  <c r="C189" s="1"/>
  <c r="D189" s="1"/>
  <c r="B190"/>
  <c r="C190" s="1"/>
  <c r="D190" s="1"/>
  <c r="B191"/>
  <c r="C191" s="1"/>
  <c r="D191" s="1"/>
  <c r="B192"/>
  <c r="C192" s="1"/>
  <c r="D192" s="1"/>
  <c r="B193"/>
  <c r="C193" s="1"/>
  <c r="D193" s="1"/>
  <c r="B194"/>
  <c r="C194" s="1"/>
  <c r="D194" s="1"/>
  <c r="B195"/>
  <c r="C195" s="1"/>
  <c r="D195" s="1"/>
  <c r="B196"/>
  <c r="C196" s="1"/>
  <c r="D196" s="1"/>
  <c r="B197"/>
  <c r="C197" s="1"/>
  <c r="D197" s="1"/>
  <c r="B198"/>
  <c r="C198" s="1"/>
  <c r="D198" s="1"/>
  <c r="B199"/>
  <c r="C199" s="1"/>
  <c r="D199" s="1"/>
  <c r="B200"/>
  <c r="C200" s="1"/>
  <c r="D200" s="1"/>
  <c r="B201"/>
  <c r="C201" s="1"/>
  <c r="D201" s="1"/>
  <c r="B202"/>
  <c r="C202" s="1"/>
  <c r="D202" s="1"/>
  <c r="B203"/>
  <c r="C203" s="1"/>
  <c r="D203" s="1"/>
  <c r="B204"/>
  <c r="C204" s="1"/>
  <c r="D204" s="1"/>
  <c r="B205"/>
  <c r="C205" s="1"/>
  <c r="D205" s="1"/>
  <c r="B206"/>
  <c r="C206" s="1"/>
  <c r="D206" s="1"/>
  <c r="B207"/>
  <c r="C207" s="1"/>
  <c r="D207" s="1"/>
  <c r="B208"/>
  <c r="C208" s="1"/>
  <c r="D208" s="1"/>
  <c r="B209"/>
  <c r="C209" s="1"/>
  <c r="D209" s="1"/>
  <c r="B210"/>
  <c r="C210" s="1"/>
  <c r="D210" s="1"/>
  <c r="B211"/>
  <c r="C211" s="1"/>
  <c r="D211" s="1"/>
  <c r="B212"/>
  <c r="C212" s="1"/>
  <c r="D212" s="1"/>
  <c r="B213"/>
  <c r="C213" s="1"/>
  <c r="D213" s="1"/>
  <c r="B214"/>
  <c r="C214" s="1"/>
  <c r="D214" s="1"/>
  <c r="B215"/>
  <c r="C215" s="1"/>
  <c r="D215" s="1"/>
  <c r="B216"/>
  <c r="C216" s="1"/>
  <c r="D216" s="1"/>
  <c r="B217"/>
  <c r="C217" s="1"/>
  <c r="D217" s="1"/>
  <c r="B218"/>
  <c r="C218" s="1"/>
  <c r="D218" s="1"/>
  <c r="B219"/>
  <c r="C219" s="1"/>
  <c r="D219" s="1"/>
  <c r="B220"/>
  <c r="C220" s="1"/>
  <c r="D220" s="1"/>
  <c r="B4"/>
  <c r="C4" s="1"/>
  <c r="D4" s="1"/>
  <c r="E11" i="64" l="1"/>
  <c r="E42" i="81"/>
  <c r="B39"/>
  <c r="D38"/>
  <c r="O4" i="1"/>
  <c r="Q12"/>
  <c r="O71"/>
  <c r="O63"/>
  <c r="O55"/>
  <c r="O47"/>
  <c r="O39"/>
  <c r="O31"/>
  <c r="O23"/>
  <c r="O15"/>
  <c r="O7"/>
  <c r="R71"/>
  <c r="R63"/>
  <c r="R55"/>
  <c r="R47"/>
  <c r="R39"/>
  <c r="R31"/>
  <c r="R23"/>
  <c r="R15"/>
  <c r="R7"/>
  <c r="S71"/>
  <c r="S55"/>
  <c r="S39"/>
  <c r="S23"/>
  <c r="S7"/>
  <c r="T63"/>
  <c r="T47"/>
  <c r="T31"/>
  <c r="T15"/>
  <c r="P75"/>
  <c r="P59"/>
  <c r="P43"/>
  <c r="P27"/>
  <c r="P11"/>
  <c r="Q68"/>
  <c r="Q52"/>
  <c r="Q36"/>
  <c r="Q20"/>
  <c r="O72"/>
  <c r="O64"/>
  <c r="O56"/>
  <c r="O48"/>
  <c r="O40"/>
  <c r="O32"/>
  <c r="O24"/>
  <c r="O16"/>
  <c r="O8"/>
  <c r="R72"/>
  <c r="R64"/>
  <c r="R56"/>
  <c r="R48"/>
  <c r="R40"/>
  <c r="R32"/>
  <c r="R24"/>
  <c r="R16"/>
  <c r="R8"/>
  <c r="S72"/>
  <c r="S59"/>
  <c r="S43"/>
  <c r="S27"/>
  <c r="S11"/>
  <c r="T67"/>
  <c r="T51"/>
  <c r="T35"/>
  <c r="T19"/>
  <c r="S4"/>
  <c r="P63"/>
  <c r="P47"/>
  <c r="P31"/>
  <c r="P15"/>
  <c r="U15" s="1"/>
  <c r="Q72"/>
  <c r="Q56"/>
  <c r="Q40"/>
  <c r="Q24"/>
  <c r="Q8"/>
  <c r="O75"/>
  <c r="O67"/>
  <c r="O59"/>
  <c r="O51"/>
  <c r="O43"/>
  <c r="O35"/>
  <c r="O27"/>
  <c r="O19"/>
  <c r="O11"/>
  <c r="R75"/>
  <c r="R67"/>
  <c r="R59"/>
  <c r="R51"/>
  <c r="R43"/>
  <c r="R35"/>
  <c r="R27"/>
  <c r="R19"/>
  <c r="R11"/>
  <c r="S75"/>
  <c r="S63"/>
  <c r="S47"/>
  <c r="S31"/>
  <c r="S15"/>
  <c r="T71"/>
  <c r="T55"/>
  <c r="T39"/>
  <c r="T23"/>
  <c r="T7"/>
  <c r="P67"/>
  <c r="U67" s="1"/>
  <c r="P51"/>
  <c r="P35"/>
  <c r="P19"/>
  <c r="U19" s="1"/>
  <c r="Q76"/>
  <c r="Q60"/>
  <c r="Q44"/>
  <c r="Q28"/>
  <c r="Q7"/>
  <c r="Q11"/>
  <c r="Q15"/>
  <c r="Q19"/>
  <c r="Q23"/>
  <c r="Q27"/>
  <c r="Q31"/>
  <c r="Q35"/>
  <c r="Q39"/>
  <c r="Q43"/>
  <c r="Q47"/>
  <c r="Q51"/>
  <c r="Q55"/>
  <c r="Q59"/>
  <c r="Q63"/>
  <c r="Q67"/>
  <c r="Q71"/>
  <c r="Q75"/>
  <c r="P6"/>
  <c r="P10"/>
  <c r="P14"/>
  <c r="P18"/>
  <c r="P22"/>
  <c r="P26"/>
  <c r="P30"/>
  <c r="P34"/>
  <c r="P38"/>
  <c r="P42"/>
  <c r="P50"/>
  <c r="P54"/>
  <c r="P58"/>
  <c r="P62"/>
  <c r="P66"/>
  <c r="P70"/>
  <c r="P74"/>
  <c r="T4"/>
  <c r="T6"/>
  <c r="T10"/>
  <c r="T14"/>
  <c r="T18"/>
  <c r="T22"/>
  <c r="T26"/>
  <c r="T30"/>
  <c r="T34"/>
  <c r="T38"/>
  <c r="T42"/>
  <c r="T46"/>
  <c r="T50"/>
  <c r="T54"/>
  <c r="T58"/>
  <c r="T62"/>
  <c r="T66"/>
  <c r="T70"/>
  <c r="T74"/>
  <c r="S6"/>
  <c r="S10"/>
  <c r="S14"/>
  <c r="S18"/>
  <c r="S22"/>
  <c r="S26"/>
  <c r="S30"/>
  <c r="S34"/>
  <c r="S38"/>
  <c r="S42"/>
  <c r="S46"/>
  <c r="S50"/>
  <c r="S54"/>
  <c r="S58"/>
  <c r="S62"/>
  <c r="S66"/>
  <c r="S70"/>
  <c r="S74"/>
  <c r="R6"/>
  <c r="R10"/>
  <c r="R14"/>
  <c r="R18"/>
  <c r="R22"/>
  <c r="R26"/>
  <c r="R30"/>
  <c r="R34"/>
  <c r="R38"/>
  <c r="R42"/>
  <c r="R46"/>
  <c r="R50"/>
  <c r="R54"/>
  <c r="R58"/>
  <c r="R62"/>
  <c r="R66"/>
  <c r="R70"/>
  <c r="R74"/>
  <c r="O6"/>
  <c r="O10"/>
  <c r="O14"/>
  <c r="O18"/>
  <c r="O22"/>
  <c r="O26"/>
  <c r="O30"/>
  <c r="O34"/>
  <c r="O38"/>
  <c r="O42"/>
  <c r="O46"/>
  <c r="U46" s="1"/>
  <c r="O50"/>
  <c r="O54"/>
  <c r="O58"/>
  <c r="O62"/>
  <c r="O66"/>
  <c r="O70"/>
  <c r="O74"/>
  <c r="Q21"/>
  <c r="Q37"/>
  <c r="Q45"/>
  <c r="Q53"/>
  <c r="Q61"/>
  <c r="Q69"/>
  <c r="Q4"/>
  <c r="P12"/>
  <c r="P20"/>
  <c r="P28"/>
  <c r="P36"/>
  <c r="P44"/>
  <c r="P52"/>
  <c r="P60"/>
  <c r="P68"/>
  <c r="P76"/>
  <c r="T8"/>
  <c r="T16"/>
  <c r="T20"/>
  <c r="T28"/>
  <c r="T36"/>
  <c r="T44"/>
  <c r="T52"/>
  <c r="T60"/>
  <c r="T68"/>
  <c r="T76"/>
  <c r="S12"/>
  <c r="S20"/>
  <c r="S28"/>
  <c r="S36"/>
  <c r="S44"/>
  <c r="S52"/>
  <c r="S60"/>
  <c r="S68"/>
  <c r="Q6"/>
  <c r="Q10"/>
  <c r="Q14"/>
  <c r="Q18"/>
  <c r="Q22"/>
  <c r="Q26"/>
  <c r="Q30"/>
  <c r="Q34"/>
  <c r="Q38"/>
  <c r="Q42"/>
  <c r="Q46"/>
  <c r="Q50"/>
  <c r="Q54"/>
  <c r="Q58"/>
  <c r="Q62"/>
  <c r="Q66"/>
  <c r="Q70"/>
  <c r="Q74"/>
  <c r="P9"/>
  <c r="P13"/>
  <c r="U13" s="1"/>
  <c r="P17"/>
  <c r="P21"/>
  <c r="P25"/>
  <c r="P29"/>
  <c r="U29" s="1"/>
  <c r="P33"/>
  <c r="P37"/>
  <c r="P41"/>
  <c r="P45"/>
  <c r="U45" s="1"/>
  <c r="P49"/>
  <c r="P53"/>
  <c r="P57"/>
  <c r="P61"/>
  <c r="U61" s="1"/>
  <c r="P65"/>
  <c r="P69"/>
  <c r="P73"/>
  <c r="P4"/>
  <c r="U4" s="1"/>
  <c r="T5"/>
  <c r="T9"/>
  <c r="T13"/>
  <c r="T17"/>
  <c r="T21"/>
  <c r="T25"/>
  <c r="T29"/>
  <c r="T33"/>
  <c r="T37"/>
  <c r="T41"/>
  <c r="T45"/>
  <c r="T49"/>
  <c r="T53"/>
  <c r="T57"/>
  <c r="T61"/>
  <c r="T65"/>
  <c r="T69"/>
  <c r="T73"/>
  <c r="S5"/>
  <c r="S9"/>
  <c r="S13"/>
  <c r="S17"/>
  <c r="S21"/>
  <c r="S25"/>
  <c r="S29"/>
  <c r="S33"/>
  <c r="S37"/>
  <c r="S41"/>
  <c r="S45"/>
  <c r="S49"/>
  <c r="S53"/>
  <c r="S57"/>
  <c r="S61"/>
  <c r="S65"/>
  <c r="S69"/>
  <c r="S73"/>
  <c r="R5"/>
  <c r="R9"/>
  <c r="R13"/>
  <c r="R17"/>
  <c r="R21"/>
  <c r="R25"/>
  <c r="R29"/>
  <c r="R33"/>
  <c r="R37"/>
  <c r="R41"/>
  <c r="R45"/>
  <c r="R49"/>
  <c r="R53"/>
  <c r="R57"/>
  <c r="R61"/>
  <c r="R65"/>
  <c r="R69"/>
  <c r="R73"/>
  <c r="O5"/>
  <c r="U5" s="1"/>
  <c r="O9"/>
  <c r="O13"/>
  <c r="O17"/>
  <c r="O21"/>
  <c r="O25"/>
  <c r="O29"/>
  <c r="O33"/>
  <c r="O37"/>
  <c r="O41"/>
  <c r="O45"/>
  <c r="O49"/>
  <c r="O53"/>
  <c r="O57"/>
  <c r="O61"/>
  <c r="O65"/>
  <c r="O69"/>
  <c r="O73"/>
  <c r="Q5"/>
  <c r="Q9"/>
  <c r="Q13"/>
  <c r="Q17"/>
  <c r="Q25"/>
  <c r="Q29"/>
  <c r="Q33"/>
  <c r="Q41"/>
  <c r="Q49"/>
  <c r="Q57"/>
  <c r="Q65"/>
  <c r="Q73"/>
  <c r="P8"/>
  <c r="U8" s="1"/>
  <c r="P16"/>
  <c r="P24"/>
  <c r="U24" s="1"/>
  <c r="P32"/>
  <c r="P40"/>
  <c r="U40" s="1"/>
  <c r="P48"/>
  <c r="P56"/>
  <c r="P64"/>
  <c r="P72"/>
  <c r="U72" s="1"/>
  <c r="R4"/>
  <c r="T12"/>
  <c r="T24"/>
  <c r="T32"/>
  <c r="T40"/>
  <c r="T48"/>
  <c r="T56"/>
  <c r="T64"/>
  <c r="T72"/>
  <c r="S8"/>
  <c r="S16"/>
  <c r="S24"/>
  <c r="S32"/>
  <c r="S40"/>
  <c r="S48"/>
  <c r="S56"/>
  <c r="S64"/>
  <c r="O76"/>
  <c r="O68"/>
  <c r="O60"/>
  <c r="O52"/>
  <c r="O44"/>
  <c r="O36"/>
  <c r="O28"/>
  <c r="O20"/>
  <c r="O12"/>
  <c r="R76"/>
  <c r="R68"/>
  <c r="R60"/>
  <c r="R52"/>
  <c r="R44"/>
  <c r="R36"/>
  <c r="R28"/>
  <c r="R20"/>
  <c r="R12"/>
  <c r="S76"/>
  <c r="S67"/>
  <c r="S51"/>
  <c r="S35"/>
  <c r="S19"/>
  <c r="T75"/>
  <c r="T59"/>
  <c r="T43"/>
  <c r="T27"/>
  <c r="T11"/>
  <c r="P71"/>
  <c r="U71" s="1"/>
  <c r="P55"/>
  <c r="P39"/>
  <c r="U39" s="1"/>
  <c r="P23"/>
  <c r="P7"/>
  <c r="Q64"/>
  <c r="Q48"/>
  <c r="Q32"/>
  <c r="Q16"/>
  <c r="Z56" l="1"/>
  <c r="F7" i="67"/>
  <c r="G7"/>
  <c r="C7"/>
  <c r="E7" s="1"/>
  <c r="D7"/>
  <c r="D8"/>
  <c r="C8"/>
  <c r="F8"/>
  <c r="G8"/>
  <c r="D6"/>
  <c r="C6"/>
  <c r="E6" s="1"/>
  <c r="U64" i="1"/>
  <c r="U32"/>
  <c r="U65"/>
  <c r="Z49"/>
  <c r="U33"/>
  <c r="U17"/>
  <c r="U74"/>
  <c r="U35"/>
  <c r="U11"/>
  <c r="U75"/>
  <c r="G6" i="67"/>
  <c r="F6"/>
  <c r="U31" i="1"/>
  <c r="U23"/>
  <c r="U76"/>
  <c r="U44"/>
  <c r="U12"/>
  <c r="U62"/>
  <c r="U63"/>
  <c r="U68"/>
  <c r="U38"/>
  <c r="U6"/>
  <c r="U26"/>
  <c r="U59"/>
  <c r="Z48"/>
  <c r="U16"/>
  <c r="U69"/>
  <c r="Z53"/>
  <c r="U37"/>
  <c r="U21"/>
  <c r="Z52"/>
  <c r="U20"/>
  <c r="U66"/>
  <c r="Z50"/>
  <c r="U30"/>
  <c r="U14"/>
  <c r="U47"/>
  <c r="U43"/>
  <c r="E8" i="67"/>
  <c r="Y58" i="1"/>
  <c r="U36"/>
  <c r="U22"/>
  <c r="U42"/>
  <c r="U10"/>
  <c r="U7"/>
  <c r="U73"/>
  <c r="Z57"/>
  <c r="U41"/>
  <c r="U25"/>
  <c r="U9"/>
  <c r="U60"/>
  <c r="U28"/>
  <c r="U70"/>
  <c r="Z54"/>
  <c r="U34"/>
  <c r="U18"/>
  <c r="Z51"/>
  <c r="U27"/>
  <c r="U55"/>
  <c r="Z55"/>
  <c r="U58"/>
  <c r="Z58"/>
  <c r="U48"/>
  <c r="U53"/>
  <c r="U52"/>
  <c r="U50"/>
  <c r="U49"/>
  <c r="U56"/>
  <c r="U57"/>
  <c r="U54"/>
  <c r="U51"/>
  <c r="E44" i="81"/>
  <c r="E43"/>
  <c r="B40"/>
  <c r="B41" s="1"/>
  <c r="B42" s="1"/>
  <c r="B43" s="1"/>
  <c r="B44" s="1"/>
  <c r="B45" s="1"/>
  <c r="B46" s="1"/>
  <c r="B47" s="1"/>
  <c r="B48" s="1"/>
  <c r="B49" s="1"/>
  <c r="B50" s="1"/>
  <c r="B51" s="1"/>
  <c r="B52" s="1"/>
  <c r="B53" s="1"/>
  <c r="B54" s="1"/>
  <c r="B55" s="1"/>
  <c r="B56" s="1"/>
  <c r="B57" s="1"/>
  <c r="B58" s="1"/>
  <c r="B59" s="1"/>
  <c r="B60" s="1"/>
  <c r="B61" s="1"/>
  <c r="B62" s="1"/>
  <c r="B63" s="1"/>
  <c r="B64" s="1"/>
  <c r="B65" s="1"/>
  <c r="D39"/>
  <c r="D42" l="1"/>
  <c r="D44"/>
  <c r="D43"/>
  <c r="E47"/>
  <c r="E46"/>
  <c r="D40"/>
  <c r="D41"/>
  <c r="D45"/>
  <c r="E50" l="1"/>
  <c r="E49"/>
  <c r="E45"/>
  <c r="E48"/>
  <c r="D46"/>
  <c r="E51" l="1"/>
  <c r="D47"/>
  <c r="E52" l="1"/>
  <c r="D48"/>
  <c r="E53" l="1"/>
  <c r="D49"/>
  <c r="E54" l="1"/>
  <c r="D50"/>
  <c r="E55" l="1"/>
  <c r="D51"/>
  <c r="E56" l="1"/>
  <c r="D52"/>
  <c r="E57" l="1"/>
  <c r="D53"/>
  <c r="E58" l="1"/>
  <c r="D54"/>
  <c r="E59" l="1"/>
  <c r="D55"/>
  <c r="E60" l="1"/>
  <c r="E61"/>
  <c r="D56"/>
  <c r="E62" l="1"/>
  <c r="D57"/>
  <c r="E63" l="1"/>
  <c r="D58"/>
  <c r="D59" l="1"/>
  <c r="E64"/>
  <c r="D60" l="1"/>
  <c r="E65"/>
  <c r="D61" l="1"/>
  <c r="D62" l="1"/>
  <c r="D63" l="1"/>
  <c r="D65" l="1"/>
  <c r="D64"/>
</calcChain>
</file>

<file path=xl/comments1.xml><?xml version="1.0" encoding="utf-8"?>
<comments xmlns="http://schemas.openxmlformats.org/spreadsheetml/2006/main">
  <authors>
    <author>Henderson</author>
  </authors>
  <commentList>
    <comment ref="B75" authorId="0">
      <text>
        <r>
          <rPr>
            <b/>
            <sz val="8"/>
            <color indexed="81"/>
            <rFont val="Tahoma"/>
            <family val="2"/>
          </rPr>
          <t>Henderson:</t>
        </r>
        <r>
          <rPr>
            <sz val="8"/>
            <color indexed="81"/>
            <rFont val="Tahoma"/>
            <family val="2"/>
          </rPr>
          <t xml:space="preserve">
May-Jul 2013: actual figures show shortfall in two months, with large correction in third.  Total for three months close to normal - just distribution gone to pot.  Amended to follow pattern of forecast, using total of all three months, adjusted proportionally to forecast total.  (Forecast and actual very close.)</t>
        </r>
      </text>
    </comment>
    <comment ref="B85" authorId="0">
      <text>
        <r>
          <rPr>
            <b/>
            <sz val="8"/>
            <color indexed="81"/>
            <rFont val="Tahoma"/>
            <family val="2"/>
          </rPr>
          <t>Henderson:</t>
        </r>
        <r>
          <rPr>
            <sz val="8"/>
            <color indexed="81"/>
            <rFont val="Tahoma"/>
            <family val="2"/>
          </rPr>
          <t xml:space="preserve">
Feb-Mar 2014: March figure too high after correcting for error in Feb.  Have rebalanced total for both months, proportionate to 31/28.  NB March usually higher tha Feb in slightly greater proportion than number of working days would suggest.</t>
        </r>
      </text>
    </comment>
  </commentList>
</comments>
</file>

<file path=xl/sharedStrings.xml><?xml version="1.0" encoding="utf-8"?>
<sst xmlns="http://schemas.openxmlformats.org/spreadsheetml/2006/main" count="649" uniqueCount="305">
  <si>
    <t>ImpositionsForecast</t>
  </si>
  <si>
    <t>ReceiptsForecast</t>
  </si>
  <si>
    <t>RemittalsForecast</t>
  </si>
  <si>
    <t>Impositions</t>
  </si>
  <si>
    <t>Receipts</t>
  </si>
  <si>
    <t>Remittals</t>
  </si>
  <si>
    <t>Date</t>
  </si>
  <si>
    <t>Forecast</t>
  </si>
  <si>
    <t>Quarter</t>
  </si>
  <si>
    <t>Impositions Forecast</t>
  </si>
  <si>
    <t>Receipts Forecast</t>
  </si>
  <si>
    <t>Remittals Forecast</t>
  </si>
  <si>
    <t>Monthly numbers</t>
  </si>
  <si>
    <t>Quarterly numbers</t>
  </si>
  <si>
    <t>Qtr_year</t>
  </si>
  <si>
    <t>Qtr_year(text format)</t>
  </si>
  <si>
    <t>Legal aid expenditure excluding debt recovery</t>
  </si>
  <si>
    <t>Crown Law</t>
  </si>
  <si>
    <t>Monetary</t>
  </si>
  <si>
    <t>Criminal</t>
  </si>
  <si>
    <t>Family</t>
  </si>
  <si>
    <t>Civil</t>
  </si>
  <si>
    <t>Waitangi</t>
  </si>
  <si>
    <t>Duty Lawyer</t>
  </si>
  <si>
    <t>PDLA</t>
  </si>
  <si>
    <t>Actual</t>
  </si>
  <si>
    <t>Other</t>
  </si>
  <si>
    <t>Community</t>
  </si>
  <si>
    <t>Imprisonment</t>
  </si>
  <si>
    <t xml:space="preserve">Duty Laywer scheme </t>
  </si>
  <si>
    <t>PDLA scheme</t>
  </si>
  <si>
    <t>Prison</t>
  </si>
  <si>
    <t>Month</t>
  </si>
  <si>
    <t>Parole</t>
  </si>
  <si>
    <t>Supervision</t>
  </si>
  <si>
    <t>CommunityWork</t>
  </si>
  <si>
    <t>Release on Conditions</t>
  </si>
  <si>
    <t>Home Detention</t>
  </si>
  <si>
    <t>CommunityDetention</t>
  </si>
  <si>
    <t>Intensive Supervision</t>
  </si>
  <si>
    <t>Post Detention Conditions</t>
  </si>
  <si>
    <t>Total community sentences</t>
  </si>
  <si>
    <t>ParoleForecast</t>
  </si>
  <si>
    <t>SupervisionForecast</t>
  </si>
  <si>
    <t>CommunityWorkForecast</t>
  </si>
  <si>
    <t>ReleaseonConditionsForecast</t>
  </si>
  <si>
    <t>HomeDetentionForecast</t>
  </si>
  <si>
    <t>CommunityDetentionForecast</t>
  </si>
  <si>
    <t>IntensiveSupervisionForecast</t>
  </si>
  <si>
    <t>PostDetentionConditionsForecast</t>
  </si>
  <si>
    <t>TotalCommunitySentencesForecast</t>
  </si>
  <si>
    <t>Community Detention</t>
  </si>
  <si>
    <t>Community Work</t>
  </si>
  <si>
    <t>Remand</t>
  </si>
  <si>
    <t>Sentenced</t>
  </si>
  <si>
    <t xml:space="preserve">Sentenced </t>
  </si>
  <si>
    <t xml:space="preserve">Remand </t>
  </si>
  <si>
    <t xml:space="preserve">Total </t>
  </si>
  <si>
    <t>CourtServicingHours</t>
  </si>
  <si>
    <t>Prereleaseenquiries</t>
  </si>
  <si>
    <t>HomeLeavereports</t>
  </si>
  <si>
    <t>ParoleConditionProgressReports</t>
  </si>
  <si>
    <t xml:space="preserve"> </t>
  </si>
  <si>
    <t>Total</t>
  </si>
  <si>
    <t>Number of unique offenders proceeded against by Police in each quarter, and the subset proceeded against by court action.</t>
  </si>
  <si>
    <t>Number of proceedings by Police in each quarter, and the subset of court action proceedings.</t>
  </si>
  <si>
    <t>2015 Forecast</t>
  </si>
  <si>
    <t>Extended Supervision</t>
  </si>
  <si>
    <t>Life parole</t>
  </si>
  <si>
    <t>Starts</t>
  </si>
  <si>
    <t>Muster</t>
  </si>
  <si>
    <t xml:space="preserve">Impositions </t>
  </si>
  <si>
    <t>Disposals by case type</t>
  </si>
  <si>
    <t xml:space="preserve">Judge-alone
</t>
  </si>
  <si>
    <t xml:space="preserve">Court of Appeal
</t>
  </si>
  <si>
    <t xml:space="preserve">High Court appeal 
</t>
  </si>
  <si>
    <t xml:space="preserve">Total Crown Law disposals
</t>
  </si>
  <si>
    <t xml:space="preserve">Criminal
</t>
  </si>
  <si>
    <t>Waitangi Tribunal</t>
  </si>
  <si>
    <t>Court volumes</t>
  </si>
  <si>
    <t xml:space="preserve">High Court jury
</t>
  </si>
  <si>
    <t xml:space="preserve">District Court  jury trial
</t>
  </si>
  <si>
    <t xml:space="preserve"> Current quarter</t>
  </si>
  <si>
    <t xml:space="preserve">Cases
</t>
  </si>
  <si>
    <r>
      <t xml:space="preserve">Change
</t>
    </r>
    <r>
      <rPr>
        <sz val="8"/>
        <rFont val="Calibri Light"/>
        <family val="2"/>
      </rPr>
      <t>compared with last year</t>
    </r>
  </si>
  <si>
    <t>Last 12 months</t>
  </si>
  <si>
    <t>Legal Aid jurisdiction</t>
  </si>
  <si>
    <r>
      <t xml:space="preserve">Expenditure
</t>
    </r>
    <r>
      <rPr>
        <sz val="8"/>
        <rFont val="Calibri Light"/>
        <family val="2"/>
      </rPr>
      <t>(S000)</t>
    </r>
  </si>
  <si>
    <t>Sentence type</t>
  </si>
  <si>
    <r>
      <t xml:space="preserve">Total legal aid </t>
    </r>
    <r>
      <rPr>
        <sz val="10"/>
        <color theme="3"/>
        <rFont val="Calibri Light"/>
        <family val="2"/>
      </rPr>
      <t xml:space="preserve">excluding debt recovery </t>
    </r>
  </si>
  <si>
    <r>
      <t xml:space="preserve">Expenditure
</t>
    </r>
    <r>
      <rPr>
        <sz val="10"/>
        <rFont val="Calibri Light"/>
        <family val="2"/>
      </rPr>
      <t>($000)</t>
    </r>
  </si>
  <si>
    <t>Community sentence</t>
  </si>
  <si>
    <t>Total Community starts</t>
  </si>
  <si>
    <t>Prison population</t>
  </si>
  <si>
    <t>Police Proceedings</t>
  </si>
  <si>
    <t xml:space="preserve">Proceedings
</t>
  </si>
  <si>
    <t>By court action</t>
  </si>
  <si>
    <t>Monetary penalty</t>
  </si>
  <si>
    <r>
      <t xml:space="preserve">Number
</t>
    </r>
    <r>
      <rPr>
        <sz val="8"/>
        <rFont val="Calibri Light"/>
        <family val="2"/>
      </rPr>
      <t>(% of total)</t>
    </r>
  </si>
  <si>
    <t>Cases disposed</t>
  </si>
  <si>
    <t>Cases</t>
  </si>
  <si>
    <t>Current quarter</t>
  </si>
  <si>
    <t>Same quarter last year</t>
  </si>
  <si>
    <t>Previous 12 months</t>
  </si>
  <si>
    <t>First strikes</t>
  </si>
  <si>
    <t>Second strikes</t>
  </si>
  <si>
    <t>Impact on prison</t>
  </si>
  <si>
    <t>Number this quarter</t>
  </si>
  <si>
    <t>Number to date</t>
  </si>
  <si>
    <r>
      <t xml:space="preserve">Difference
</t>
    </r>
    <r>
      <rPr>
        <sz val="8"/>
        <rFont val="Calibri Light"/>
        <family val="2"/>
      </rPr>
      <t>compared withforecast</t>
    </r>
  </si>
  <si>
    <t>CL1</t>
  </si>
  <si>
    <t>CL2</t>
  </si>
  <si>
    <t>CL3</t>
  </si>
  <si>
    <t>CL4</t>
  </si>
  <si>
    <r>
      <t xml:space="preserve">Forecast
</t>
    </r>
    <r>
      <rPr>
        <sz val="10"/>
        <rFont val="Calibri Light"/>
        <family val="2"/>
      </rPr>
      <t>($000)</t>
    </r>
  </si>
  <si>
    <t>Average Time Waiting (days)</t>
  </si>
  <si>
    <t>Post-detention Conditions</t>
  </si>
  <si>
    <t>Post-release Condition</t>
  </si>
  <si>
    <t>Life Parole</t>
  </si>
  <si>
    <t>AveRemtime</t>
  </si>
  <si>
    <t>Receipts/imposed</t>
  </si>
  <si>
    <t>C1</t>
  </si>
  <si>
    <t>C2</t>
  </si>
  <si>
    <t>2014Q1</t>
  </si>
  <si>
    <t>2014Q2</t>
  </si>
  <si>
    <t>2014Q3</t>
  </si>
  <si>
    <t>2014Q4</t>
  </si>
  <si>
    <t>2015Q1</t>
  </si>
  <si>
    <t>2015Q2</t>
  </si>
  <si>
    <t>2015Q3</t>
  </si>
  <si>
    <t>2015Q4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</si>
  <si>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</si>
  <si>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</si>
  <si>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</si>
  <si>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</si>
  <si>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</si>
  <si>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</si>
  <si>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</si>
  <si>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</si>
  <si>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</si>
  <si>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</si>
  <si>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</si>
  <si>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</si>
  <si>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</si>
  <si>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</si>
  <si>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</si>
  <si>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</si>
  <si>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</si>
  <si>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</si>
  <si>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</si>
  <si>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</si>
  <si>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2008Q1</t>
  </si>
  <si>
    <t>2008Q2</t>
  </si>
  <si>
    <t>2008Q3</t>
  </si>
  <si>
    <t>2008Q4</t>
  </si>
  <si>
    <t>Criminal cases</t>
  </si>
  <si>
    <t>For further information, please email:</t>
  </si>
  <si>
    <t>justiceinfo@justice.govt.nz</t>
  </si>
  <si>
    <t>Report details</t>
  </si>
  <si>
    <t xml:space="preserve">latest version, along with reports on the other components of the Justice Sector Forecast, can be found at: </t>
  </si>
  <si>
    <t xml:space="preserve">http://www.justice.govt.nz/justice-sector/statistics/forecasts </t>
  </si>
  <si>
    <t>JUSTICE SECTOR OUTLOOK</t>
  </si>
  <si>
    <t>Police proceedings 2009-2015</t>
  </si>
  <si>
    <t>Crown Law 2012-2019</t>
  </si>
  <si>
    <t>Crown Law 2012-2019 by case categories</t>
  </si>
  <si>
    <t xml:space="preserve">Police Proceeding </t>
  </si>
  <si>
    <t>Total Forecast</t>
  </si>
  <si>
    <t>Dfference ($)=Receipts-Impositions</t>
  </si>
  <si>
    <t>Dfference ($)=Receipts-Impositions Forecast</t>
  </si>
  <si>
    <t>Prison Operating capacity</t>
  </si>
  <si>
    <t>Legal Aid</t>
  </si>
  <si>
    <t>Legal Aid 2005-2020</t>
  </si>
  <si>
    <t>Legal Aid 2005-2020 by jurisdiction</t>
  </si>
  <si>
    <t>Sentence Mix</t>
  </si>
  <si>
    <t>Sentence mix 2000-2024</t>
  </si>
  <si>
    <t>Monetary Penalties 2002-2020</t>
  </si>
  <si>
    <t>Community Sentences</t>
  </si>
  <si>
    <t>Community and related workload useful information</t>
  </si>
  <si>
    <t>Community sentence starts</t>
  </si>
  <si>
    <t>Community sentence muster</t>
  </si>
  <si>
    <t>Community sentence times</t>
  </si>
  <si>
    <t>Post-sentence starts and muster</t>
  </si>
  <si>
    <t>Provision of information</t>
  </si>
  <si>
    <t>Time on remand</t>
  </si>
  <si>
    <t>Prison population-sentenced, remand and total</t>
  </si>
  <si>
    <t>Focus</t>
  </si>
  <si>
    <t>Monetary Penalties</t>
  </si>
  <si>
    <t>Three strikes impact on prison population</t>
  </si>
  <si>
    <t>Police Proceedings Summary Table</t>
  </si>
  <si>
    <t>Chart: Police proceedings 2009-2015</t>
  </si>
  <si>
    <t>Court Volumes Summary Table</t>
  </si>
  <si>
    <t>Charts: Court volumes 2004-2025</t>
  </si>
  <si>
    <t>Crown Law summary Table</t>
  </si>
  <si>
    <t>Charts: Crown Law 2012-2019</t>
  </si>
  <si>
    <t>Legal Aid Summary Table</t>
  </si>
  <si>
    <t>Charts: Legal Aid 2005-2020</t>
  </si>
  <si>
    <t>Sentence mix Summary Table</t>
  </si>
  <si>
    <t>Chart: Sentence mix 2000-2024</t>
  </si>
  <si>
    <t>Monetary Summary Table</t>
  </si>
  <si>
    <t>Charts: Monetary Penalties 2002-2020</t>
  </si>
  <si>
    <t>Community sentences Summary Table</t>
  </si>
  <si>
    <t>Charts: Community sentences</t>
  </si>
  <si>
    <t>Prison summary Table</t>
  </si>
  <si>
    <t>Charts: Prison</t>
  </si>
  <si>
    <t>Charts: Three strikes impact on prison population</t>
  </si>
  <si>
    <t>Table of Contents</t>
  </si>
  <si>
    <t>Back to contents page</t>
  </si>
  <si>
    <r>
      <t xml:space="preserve">Change
</t>
    </r>
    <r>
      <rPr>
        <sz val="8"/>
        <rFont val="Calibri Light"/>
        <family val="2"/>
      </rPr>
      <t>cf.  last year</t>
    </r>
  </si>
  <si>
    <r>
      <t xml:space="preserve">Difference
</t>
    </r>
    <r>
      <rPr>
        <sz val="8"/>
        <rFont val="Calibri Light"/>
        <family val="2"/>
      </rPr>
      <t>cf. forecast</t>
    </r>
  </si>
  <si>
    <t>Avtimeremand forecast</t>
  </si>
  <si>
    <t>QtrYr</t>
  </si>
  <si>
    <t>Crown Law Charts</t>
  </si>
  <si>
    <t>Legal Aid Expenditure charts</t>
  </si>
  <si>
    <t>Community- based sentences charts</t>
  </si>
  <si>
    <t xml:space="preserve">Prison populations charts </t>
  </si>
  <si>
    <t>Three strikes charts</t>
  </si>
  <si>
    <t xml:space="preserve">By court action </t>
  </si>
  <si>
    <t>Change
cf. last year</t>
  </si>
  <si>
    <t>Difference
cf. forecast</t>
  </si>
  <si>
    <t>Receipts/imposed forecast</t>
  </si>
  <si>
    <t xml:space="preserve">Actual sentence starts
</t>
  </si>
  <si>
    <t>Change
cf.  last year</t>
  </si>
  <si>
    <t xml:space="preserve">Sentence starts
</t>
  </si>
  <si>
    <r>
      <t xml:space="preserve">Difference
</t>
    </r>
    <r>
      <rPr>
        <sz val="8"/>
        <rFont val="Calibri Light"/>
        <family val="2"/>
      </rPr>
      <t>cf.  forecast</t>
    </r>
  </si>
  <si>
    <t>Justice sector outlook report charts for the word document</t>
  </si>
  <si>
    <t>Monitoring report for quarter ending March 2016</t>
  </si>
  <si>
    <t xml:space="preserve">The forecast update is produced quarterly for the quarters ending 30 September, 31 December, 31 March, and 30 June each year. The </t>
  </si>
  <si>
    <t>Court action</t>
  </si>
  <si>
    <t>Change last 6 years</t>
  </si>
  <si>
    <t>Change last year</t>
  </si>
  <si>
    <r>
      <t xml:space="preserve">Change
</t>
    </r>
    <r>
      <rPr>
        <sz val="10"/>
        <rFont val="Calibri Light"/>
        <family val="2"/>
      </rPr>
      <t>c.f.  last year</t>
    </r>
  </si>
  <si>
    <r>
      <t xml:space="preserve">Change
</t>
    </r>
    <r>
      <rPr>
        <sz val="10"/>
        <rFont val="Calibri Light"/>
        <family val="2"/>
      </rPr>
      <t>c.f. last year</t>
    </r>
  </si>
  <si>
    <r>
      <t xml:space="preserve">Change
</t>
    </r>
    <r>
      <rPr>
        <sz val="10"/>
        <rFont val="Calibri Light"/>
        <family val="2"/>
      </rPr>
      <t>c.f. 2009 peak</t>
    </r>
  </si>
  <si>
    <t>Change since 2009, 12 months</t>
  </si>
  <si>
    <t>Cases disposed, by case category</t>
  </si>
  <si>
    <t>Monthly</t>
  </si>
  <si>
    <t>Quarterly</t>
  </si>
  <si>
    <t>Inflow</t>
  </si>
  <si>
    <t>Forecast change since Dec 2015</t>
  </si>
  <si>
    <t>Quarter to end of</t>
  </si>
  <si>
    <r>
      <t xml:space="preserve">Change
</t>
    </r>
    <r>
      <rPr>
        <sz val="8"/>
        <rFont val="Calibri Light"/>
        <family val="2"/>
      </rPr>
      <t>c.f. last year</t>
    </r>
  </si>
  <si>
    <r>
      <t xml:space="preserve">Change
</t>
    </r>
    <r>
      <rPr>
        <sz val="8"/>
        <rFont val="Calibri Light"/>
        <family val="2"/>
      </rPr>
      <t>c.f. 2009 peak</t>
    </r>
  </si>
  <si>
    <t>Crown Law case disposals</t>
  </si>
  <si>
    <t>Crown Law case disposals, by jurisdiction</t>
  </si>
  <si>
    <t>DC jury actual</t>
  </si>
  <si>
    <t>DC jury forecast</t>
  </si>
  <si>
    <t>DC judge alone actual</t>
  </si>
  <si>
    <t>DC judge alone forecast</t>
  </si>
  <si>
    <t>HC jury actual</t>
  </si>
  <si>
    <t>HC jury forecast</t>
  </si>
  <si>
    <t xml:space="preserve"> Court of Appeal actual</t>
  </si>
  <si>
    <t xml:space="preserve"> Court of Appeal forecast</t>
  </si>
  <si>
    <t>HC appeal actual</t>
  </si>
  <si>
    <t>HC appeal forecast</t>
  </si>
  <si>
    <t>Total actual</t>
  </si>
  <si>
    <t>Total forecast</t>
  </si>
  <si>
    <t>Legal aid expenditure, by jurisdiction</t>
  </si>
  <si>
    <t>Other actions</t>
  </si>
  <si>
    <t>Non-court action</t>
  </si>
  <si>
    <t>Proportion court action</t>
  </si>
  <si>
    <t xml:space="preserve">By non-court action </t>
  </si>
  <si>
    <t>Last year c.f. 2009 peak</t>
  </si>
  <si>
    <t>Last year c.f. previous year</t>
  </si>
  <si>
    <t>Category 2</t>
  </si>
  <si>
    <t>Category 1</t>
  </si>
  <si>
    <t>2016Q1</t>
  </si>
  <si>
    <t>C3,C4, other (pre-CPA)</t>
  </si>
  <si>
    <t>Change since 2009, quarter</t>
  </si>
  <si>
    <t>* 'Other' cases are pre-Criminal Procedure Act cases.</t>
  </si>
  <si>
    <t>Court volumes by case categories 2004-2025</t>
  </si>
  <si>
    <t>Category3&amp;4</t>
  </si>
  <si>
    <t>Criminal cases on hand by categories 2003-2015</t>
  </si>
  <si>
    <t>Court volumes - inflow, disposals and cases on hand</t>
  </si>
  <si>
    <t>Case disposals</t>
  </si>
  <si>
    <t>Cases on hand</t>
  </si>
  <si>
    <t>Category 3 and 4</t>
  </si>
  <si>
    <t>Active cases on hand</t>
  </si>
  <si>
    <t>Category 3</t>
  </si>
  <si>
    <t>Category 4</t>
  </si>
  <si>
    <t>Category 3&amp;4</t>
  </si>
  <si>
    <t>Category1</t>
  </si>
  <si>
    <t>Category2</t>
  </si>
  <si>
    <t>Category3</t>
  </si>
  <si>
    <t>Category4</t>
  </si>
  <si>
    <t>Change cf. same quarterlast year</t>
  </si>
  <si>
    <t xml:space="preserve">up to March 2014 Change cf. 2009 peak </t>
  </si>
  <si>
    <t>March2016 vs. March2014</t>
  </si>
  <si>
    <t>Disposals</t>
  </si>
  <si>
    <t>Forecast disposals</t>
  </si>
  <si>
    <t>Court workload 2004-2025: inflow vs. disposals</t>
  </si>
  <si>
    <t>Supervision Forecast</t>
  </si>
  <si>
    <t>Community Work Forecast</t>
  </si>
  <si>
    <t>Home Detention Forecast</t>
  </si>
  <si>
    <t>Community Detention Forecast</t>
  </si>
  <si>
    <t>Intensive Supervision Forecast</t>
  </si>
  <si>
    <t>Total Community Sentences Forecast</t>
  </si>
  <si>
    <r>
      <t xml:space="preserve">Change
</t>
    </r>
    <r>
      <rPr>
        <sz val="8"/>
        <rFont val="Calibri Light"/>
        <family val="2"/>
      </rPr>
      <t>c.f last quarter</t>
    </r>
  </si>
  <si>
    <t>Sentenced Short Term 2016 Forecast</t>
  </si>
  <si>
    <t>Remand Short Term 2016 Forecast</t>
  </si>
  <si>
    <t>Total Short Term 2016 Forecast</t>
  </si>
  <si>
    <t>Sentenced 2015 Long Term Forecast</t>
  </si>
  <si>
    <t>Remand 2015  Long Term Forecast</t>
  </si>
  <si>
    <t>Total 2015 Long Term Forecast</t>
  </si>
  <si>
    <t>Court workload: inflow vs. disposals</t>
  </si>
  <si>
    <r>
      <t xml:space="preserve">Change
</t>
    </r>
    <r>
      <rPr>
        <sz val="8"/>
        <rFont val="Calibri Light"/>
        <family val="2"/>
      </rPr>
      <t>cf. last year</t>
    </r>
  </si>
</sst>
</file>

<file path=xl/styles.xml><?xml version="1.0" encoding="utf-8"?>
<styleSheet xmlns="http://schemas.openxmlformats.org/spreadsheetml/2006/main">
  <numFmts count="12">
    <numFmt numFmtId="5" formatCode="&quot;$&quot;#,##0;\-&quot;$&quot;#,##0"/>
    <numFmt numFmtId="44" formatCode="_-&quot;$&quot;* #,##0.00_-;\-&quot;$&quot;* #,##0.00_-;_-&quot;$&quot;* &quot;-&quot;??_-;_-@_-"/>
    <numFmt numFmtId="43" formatCode="_-* #,##0.00_-;\-* #,##0.00_-;_-* &quot;-&quot;??_-;_-@_-"/>
    <numFmt numFmtId="164" formatCode="&quot;$&quot;#,##0"/>
    <numFmt numFmtId="165" formatCode="_-* #,##0_-;\-* #,##0_-;_-* &quot;-&quot;??_-;_-@_-"/>
    <numFmt numFmtId="166" formatCode="0.0%"/>
    <numFmt numFmtId="167" formatCode="&quot;$&quot;#,#0#,"/>
    <numFmt numFmtId="168" formatCode="&quot;$&quot;#,##0,,&quot;m&quot;"/>
    <numFmt numFmtId="169" formatCode="mmm\ yyyy"/>
    <numFmt numFmtId="170" formatCode="0.0"/>
    <numFmt numFmtId="171" formatCode="#,##0.0"/>
    <numFmt numFmtId="172" formatCode="0_ ;\-0\ "/>
  </numFmts>
  <fonts count="41">
    <font>
      <sz val="10"/>
      <name val="Arial"/>
      <family val="2"/>
    </font>
    <font>
      <sz val="11.5"/>
      <color theme="1"/>
      <name val="Arial"/>
      <family val="2"/>
    </font>
    <font>
      <sz val="11.5"/>
      <color theme="1"/>
      <name val="Arial"/>
      <family val="2"/>
    </font>
    <font>
      <sz val="11.5"/>
      <color theme="1"/>
      <name val="Arial"/>
      <family val="2"/>
    </font>
    <font>
      <sz val="11.5"/>
      <color theme="1"/>
      <name val="Arial"/>
      <family val="2"/>
    </font>
    <font>
      <sz val="10"/>
      <name val="Arial"/>
      <family val="2"/>
    </font>
    <font>
      <sz val="10"/>
      <color theme="1"/>
      <name val="Arial"/>
      <family val="2"/>
    </font>
    <font>
      <sz val="11"/>
      <color theme="1"/>
      <name val="Calibri"/>
      <family val="2"/>
      <scheme val="minor"/>
    </font>
    <font>
      <sz val="10"/>
      <name val="MS Sans Serif"/>
      <family val="2"/>
    </font>
    <font>
      <sz val="11.5"/>
      <color indexed="8"/>
      <name val="Arial"/>
      <family val="2"/>
    </font>
    <font>
      <b/>
      <sz val="10"/>
      <name val="Arial"/>
      <family val="2"/>
    </font>
    <font>
      <b/>
      <sz val="14"/>
      <name val="Arial"/>
      <family val="2"/>
    </font>
    <font>
      <sz val="10"/>
      <name val="Calibri Light"/>
      <family val="2"/>
    </font>
    <font>
      <sz val="14"/>
      <name val="Calibri Light"/>
      <family val="2"/>
    </font>
    <font>
      <sz val="8"/>
      <name val="Calibri Light"/>
      <family val="2"/>
    </font>
    <font>
      <sz val="14"/>
      <color theme="3"/>
      <name val="Calibri Light"/>
      <family val="2"/>
    </font>
    <font>
      <sz val="14"/>
      <color theme="5"/>
      <name val="Calibri Light"/>
      <family val="2"/>
    </font>
    <font>
      <sz val="14"/>
      <color theme="9" tint="-0.249977111117893"/>
      <name val="Calibri Light"/>
      <family val="2"/>
    </font>
    <font>
      <sz val="14"/>
      <color rgb="FF008000"/>
      <name val="Calibri Light"/>
      <family val="2"/>
    </font>
    <font>
      <b/>
      <sz val="8"/>
      <color indexed="81"/>
      <name val="Tahoma"/>
      <family val="2"/>
    </font>
    <font>
      <sz val="8"/>
      <color indexed="81"/>
      <name val="Tahoma"/>
      <family val="2"/>
    </font>
    <font>
      <sz val="11.5"/>
      <name val="Arial"/>
      <family val="2"/>
    </font>
    <font>
      <b/>
      <sz val="14"/>
      <color theme="3"/>
      <name val="Calibri Light"/>
      <family val="2"/>
    </font>
    <font>
      <sz val="14"/>
      <name val="Calibri"/>
      <family val="2"/>
      <scheme val="minor"/>
    </font>
    <font>
      <sz val="10"/>
      <color theme="3"/>
      <name val="Calibri Light"/>
      <family val="2"/>
    </font>
    <font>
      <sz val="14"/>
      <color theme="9"/>
      <name val="Calibri Light"/>
      <family val="2"/>
    </font>
    <font>
      <b/>
      <sz val="12"/>
      <name val="Arial"/>
      <family val="2"/>
    </font>
    <font>
      <sz val="10"/>
      <color indexed="8"/>
      <name val="Arial"/>
      <family val="2"/>
    </font>
    <font>
      <b/>
      <sz val="10"/>
      <color indexed="8"/>
      <name val="Arial"/>
      <family val="2"/>
    </font>
    <font>
      <u/>
      <sz val="10"/>
      <color theme="10"/>
      <name val="Arial"/>
      <family val="2"/>
    </font>
    <font>
      <sz val="16"/>
      <name val="Calibri Light"/>
      <family val="2"/>
    </font>
    <font>
      <b/>
      <sz val="11"/>
      <color rgb="FF4F81BD"/>
      <name val="Calibri"/>
      <family val="2"/>
    </font>
    <font>
      <sz val="11"/>
      <color rgb="FF4F81BD"/>
      <name val="Calibri"/>
      <family val="2"/>
    </font>
    <font>
      <sz val="11"/>
      <color rgb="FF000000"/>
      <name val="Calibri"/>
      <family val="2"/>
    </font>
    <font>
      <sz val="12"/>
      <name val="Calibri Light"/>
      <family val="2"/>
    </font>
    <font>
      <u/>
      <sz val="12"/>
      <color theme="10"/>
      <name val="Calibri Light"/>
      <family val="2"/>
    </font>
    <font>
      <b/>
      <sz val="14"/>
      <name val="Calibri Light"/>
      <family val="2"/>
    </font>
    <font>
      <b/>
      <sz val="16"/>
      <name val="Calibri Light"/>
      <family val="2"/>
    </font>
    <font>
      <u/>
      <sz val="10"/>
      <color theme="10"/>
      <name val="Calibri Light"/>
      <family val="2"/>
    </font>
    <font>
      <b/>
      <sz val="11.5"/>
      <color theme="1"/>
      <name val="Arial"/>
      <family val="2"/>
    </font>
    <font>
      <b/>
      <sz val="20"/>
      <name val="Calibri Light"/>
      <family val="2"/>
    </font>
  </fonts>
  <fills count="4">
    <fill>
      <patternFill patternType="none"/>
    </fill>
    <fill>
      <patternFill patternType="gray125"/>
    </fill>
    <fill>
      <patternFill patternType="solid">
        <fgColor rgb="FFFFFFCC"/>
      </patternFill>
    </fill>
    <fill>
      <patternFill patternType="solid">
        <fgColor theme="0"/>
        <bgColor indexed="64"/>
      </patternFill>
    </fill>
  </fills>
  <borders count="5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right/>
      <top style="medium">
        <color auto="1"/>
      </top>
      <bottom/>
      <diagonal/>
    </border>
    <border>
      <left style="medium">
        <color auto="1"/>
      </left>
      <right style="thin">
        <color indexed="64"/>
      </right>
      <top/>
      <bottom/>
      <diagonal/>
    </border>
    <border>
      <left/>
      <right style="medium">
        <color auto="1"/>
      </right>
      <top/>
      <bottom/>
      <diagonal/>
    </border>
    <border>
      <left style="medium">
        <color auto="1"/>
      </left>
      <right style="thin">
        <color indexed="64"/>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thin">
        <color auto="1"/>
      </top>
      <bottom/>
      <diagonal/>
    </border>
    <border>
      <left style="thin">
        <color auto="1"/>
      </left>
      <right style="thin">
        <color auto="1"/>
      </right>
      <top style="thin">
        <color auto="1"/>
      </top>
      <bottom/>
      <diagonal/>
    </border>
    <border>
      <left/>
      <right/>
      <top style="thin">
        <color theme="1"/>
      </top>
      <bottom style="thin">
        <color theme="1"/>
      </bottom>
      <diagonal/>
    </border>
    <border>
      <left/>
      <right/>
      <top style="thin">
        <color indexed="64"/>
      </top>
      <bottom style="thin">
        <color indexed="64"/>
      </bottom>
      <diagonal/>
    </border>
    <border>
      <left/>
      <right/>
      <top/>
      <bottom style="thin">
        <color theme="1"/>
      </bottom>
      <diagonal/>
    </border>
    <border>
      <left/>
      <right/>
      <top style="thin">
        <color theme="1"/>
      </top>
      <bottom/>
      <diagonal/>
    </border>
    <border>
      <left/>
      <right/>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indexed="64"/>
      </left>
      <right/>
      <top/>
      <bottom/>
      <diagonal/>
    </border>
    <border>
      <left style="thin">
        <color indexed="64"/>
      </left>
      <right/>
      <top/>
      <bottom style="thin">
        <color auto="1"/>
      </bottom>
      <diagonal/>
    </border>
    <border>
      <left style="thin">
        <color indexed="64"/>
      </left>
      <right/>
      <top/>
      <bottom style="medium">
        <color auto="1"/>
      </bottom>
      <diagonal/>
    </border>
    <border>
      <left style="thin">
        <color auto="1"/>
      </left>
      <right/>
      <top style="thin">
        <color auto="1"/>
      </top>
      <bottom style="thin">
        <color auto="1"/>
      </bottom>
      <diagonal/>
    </border>
    <border>
      <left style="thin">
        <color auto="1"/>
      </left>
      <right/>
      <top/>
      <bottom style="thin">
        <color theme="1"/>
      </bottom>
      <diagonal/>
    </border>
    <border>
      <left style="thin">
        <color auto="1"/>
      </left>
      <right/>
      <top style="thin">
        <color theme="1"/>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top/>
      <bottom/>
      <diagonal/>
    </border>
    <border>
      <left style="thin">
        <color theme="1"/>
      </left>
      <right/>
      <top/>
      <bottom style="thin">
        <color auto="1"/>
      </bottom>
      <diagonal/>
    </border>
    <border>
      <left/>
      <right style="thin">
        <color indexed="64"/>
      </right>
      <top/>
      <bottom/>
      <diagonal/>
    </border>
    <border>
      <left/>
      <right style="thin">
        <color auto="1"/>
      </right>
      <top style="thin">
        <color auto="1"/>
      </top>
      <bottom style="thin">
        <color auto="1"/>
      </bottom>
      <diagonal/>
    </border>
    <border>
      <left style="thin">
        <color auto="1"/>
      </left>
      <right/>
      <top/>
      <bottom/>
      <diagonal/>
    </border>
    <border>
      <left/>
      <right style="thin">
        <color indexed="64"/>
      </right>
      <top/>
      <bottom style="thin">
        <color indexed="64"/>
      </bottom>
      <diagonal/>
    </border>
    <border>
      <left/>
      <right style="thin">
        <color theme="1"/>
      </right>
      <top style="thin">
        <color theme="1"/>
      </top>
      <bottom/>
      <diagonal/>
    </border>
    <border>
      <left/>
      <right/>
      <top style="thin">
        <color auto="1"/>
      </top>
      <bottom style="thin">
        <color theme="1"/>
      </bottom>
      <diagonal/>
    </border>
    <border>
      <left/>
      <right style="thin">
        <color auto="1"/>
      </right>
      <top/>
      <bottom style="thin">
        <color theme="1"/>
      </bottom>
      <diagonal/>
    </border>
    <border>
      <left style="medium">
        <color auto="1"/>
      </left>
      <right/>
      <top/>
      <bottom style="thin">
        <color auto="1"/>
      </bottom>
      <diagonal/>
    </border>
    <border>
      <left style="medium">
        <color auto="1"/>
      </left>
      <right style="thin">
        <color indexed="64"/>
      </right>
      <top style="medium">
        <color auto="1"/>
      </top>
      <bottom/>
      <diagonal/>
    </border>
    <border>
      <left style="thin">
        <color indexed="64"/>
      </left>
      <right style="medium">
        <color auto="1"/>
      </right>
      <top style="medium">
        <color auto="1"/>
      </top>
      <bottom/>
      <diagonal/>
    </border>
    <border>
      <left style="thin">
        <color indexed="64"/>
      </left>
      <right style="medium">
        <color auto="1"/>
      </right>
      <top/>
      <bottom/>
      <diagonal/>
    </border>
    <border>
      <left style="thin">
        <color indexed="64"/>
      </left>
      <right style="medium">
        <color auto="1"/>
      </right>
      <top/>
      <bottom style="medium">
        <color auto="1"/>
      </bottom>
      <diagonal/>
    </border>
  </borders>
  <cellStyleXfs count="34">
    <xf numFmtId="0" fontId="0" fillId="0" borderId="0"/>
    <xf numFmtId="0" fontId="5" fillId="0" borderId="0"/>
    <xf numFmtId="43" fontId="5" fillId="0" borderId="0" applyFont="0" applyFill="0" applyBorder="0" applyAlignment="0" applyProtection="0"/>
    <xf numFmtId="0" fontId="7" fillId="0" borderId="0"/>
    <xf numFmtId="0" fontId="4" fillId="0" borderId="0"/>
    <xf numFmtId="43" fontId="5" fillId="0" borderId="0" applyFont="0" applyFill="0" applyBorder="0" applyAlignment="0" applyProtection="0"/>
    <xf numFmtId="44" fontId="5" fillId="0" borderId="0" applyFont="0" applyFill="0" applyBorder="0" applyAlignment="0" applyProtection="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4" fillId="0" borderId="0"/>
    <xf numFmtId="0" fontId="4" fillId="0" borderId="0"/>
    <xf numFmtId="0" fontId="4" fillId="0" borderId="0"/>
    <xf numFmtId="0" fontId="4" fillId="2" borderId="1" applyNumberFormat="0" applyFont="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43" fontId="5" fillId="0" borderId="0" applyFont="0" applyFill="0" applyBorder="0" applyAlignment="0" applyProtection="0"/>
    <xf numFmtId="0" fontId="3" fillId="0" borderId="0"/>
    <xf numFmtId="9" fontId="5"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29" fillId="0" borderId="0" applyNumberFormat="0" applyFill="0" applyBorder="0" applyAlignment="0" applyProtection="0">
      <alignment vertical="top"/>
      <protection locked="0"/>
    </xf>
  </cellStyleXfs>
  <cellXfs count="714">
    <xf numFmtId="0" fontId="0" fillId="0" borderId="0" xfId="0"/>
    <xf numFmtId="0" fontId="15" fillId="3" borderId="25" xfId="0" applyFont="1" applyFill="1" applyBorder="1" applyAlignment="1">
      <alignment horizontal="left" wrapText="1"/>
    </xf>
    <xf numFmtId="0" fontId="17" fillId="3" borderId="0" xfId="0" applyFont="1" applyFill="1" applyBorder="1" applyAlignment="1">
      <alignment vertical="center" wrapText="1"/>
    </xf>
    <xf numFmtId="0" fontId="18" fillId="3" borderId="0" xfId="0" applyFont="1" applyFill="1" applyBorder="1" applyAlignment="1">
      <alignment vertical="center" wrapText="1"/>
    </xf>
    <xf numFmtId="0" fontId="13" fillId="3" borderId="24" xfId="0" applyFont="1" applyFill="1" applyBorder="1" applyAlignment="1">
      <alignment horizontal="center" vertical="top" wrapText="1"/>
    </xf>
    <xf numFmtId="0" fontId="13" fillId="3" borderId="0" xfId="0" applyFont="1" applyFill="1" applyBorder="1" applyAlignment="1">
      <alignment horizontal="left" vertical="top" wrapText="1"/>
    </xf>
    <xf numFmtId="0" fontId="13" fillId="3" borderId="24" xfId="0" applyFont="1" applyFill="1" applyBorder="1" applyAlignment="1">
      <alignment horizontal="left" vertical="top" wrapText="1"/>
    </xf>
    <xf numFmtId="0" fontId="15" fillId="3" borderId="25" xfId="0" applyFont="1" applyFill="1" applyBorder="1" applyAlignment="1">
      <alignment horizontal="left" vertical="top" wrapText="1"/>
    </xf>
    <xf numFmtId="0" fontId="13" fillId="3" borderId="20" xfId="0" applyFont="1" applyFill="1" applyBorder="1" applyAlignment="1">
      <alignment horizontal="left" vertical="top" wrapText="1"/>
    </xf>
    <xf numFmtId="0" fontId="16" fillId="3" borderId="20" xfId="0" applyFont="1" applyFill="1" applyBorder="1" applyAlignment="1">
      <alignment horizontal="left" vertical="top" wrapText="1"/>
    </xf>
    <xf numFmtId="3" fontId="16" fillId="3" borderId="0" xfId="0" applyNumberFormat="1" applyFont="1" applyFill="1" applyBorder="1" applyAlignment="1">
      <alignment horizontal="center" vertical="top" wrapText="1"/>
    </xf>
    <xf numFmtId="0" fontId="13" fillId="3" borderId="26" xfId="0" applyFont="1" applyFill="1" applyBorder="1" applyAlignment="1">
      <alignment horizontal="left" vertical="top" wrapText="1"/>
    </xf>
    <xf numFmtId="0" fontId="16" fillId="3" borderId="26" xfId="0" applyFont="1" applyFill="1" applyBorder="1" applyAlignment="1">
      <alignment vertical="center" wrapText="1"/>
    </xf>
    <xf numFmtId="0" fontId="18" fillId="3" borderId="26" xfId="0" applyFont="1" applyFill="1" applyBorder="1" applyAlignment="1">
      <alignment horizontal="left" vertical="top" wrapText="1"/>
    </xf>
    <xf numFmtId="0" fontId="22" fillId="3" borderId="22" xfId="0" applyFont="1" applyFill="1" applyBorder="1" applyAlignment="1">
      <alignment horizontal="left" vertical="top" wrapText="1"/>
    </xf>
    <xf numFmtId="9" fontId="13" fillId="3" borderId="26" xfId="0" applyNumberFormat="1" applyFont="1" applyFill="1" applyBorder="1" applyAlignment="1" applyProtection="1">
      <alignment horizontal="center" vertical="top" wrapText="1"/>
    </xf>
    <xf numFmtId="9" fontId="16" fillId="3" borderId="26" xfId="0" applyNumberFormat="1" applyFont="1" applyFill="1" applyBorder="1" applyAlignment="1" applyProtection="1">
      <alignment horizontal="center" vertical="top" wrapText="1"/>
    </xf>
    <xf numFmtId="9" fontId="18" fillId="3" borderId="26" xfId="0" applyNumberFormat="1" applyFont="1" applyFill="1" applyBorder="1" applyAlignment="1" applyProtection="1">
      <alignment horizontal="center" vertical="top" wrapText="1"/>
    </xf>
    <xf numFmtId="9" fontId="16" fillId="3" borderId="0" xfId="0" applyNumberFormat="1" applyFont="1" applyFill="1" applyBorder="1" applyAlignment="1" applyProtection="1">
      <alignment horizontal="center" vertical="top" wrapText="1"/>
    </xf>
    <xf numFmtId="9" fontId="18" fillId="3" borderId="0" xfId="0" applyNumberFormat="1" applyFont="1" applyFill="1" applyBorder="1" applyAlignment="1" applyProtection="1">
      <alignment horizontal="center" vertical="top" wrapText="1"/>
    </xf>
    <xf numFmtId="9" fontId="13" fillId="3" borderId="0" xfId="0" applyNumberFormat="1" applyFont="1" applyFill="1" applyBorder="1" applyAlignment="1" applyProtection="1">
      <alignment horizontal="center" vertical="top" wrapText="1"/>
    </xf>
    <xf numFmtId="9" fontId="22" fillId="3" borderId="22" xfId="0" applyNumberFormat="1" applyFont="1" applyFill="1" applyBorder="1" applyAlignment="1" applyProtection="1">
      <alignment horizontal="center" vertical="top" wrapText="1"/>
    </xf>
    <xf numFmtId="9" fontId="13" fillId="3" borderId="24" xfId="0" applyNumberFormat="1" applyFont="1" applyFill="1" applyBorder="1" applyAlignment="1" applyProtection="1">
      <alignment horizontal="center" vertical="top" wrapText="1"/>
    </xf>
    <xf numFmtId="0" fontId="13" fillId="3" borderId="35" xfId="0" applyFont="1" applyFill="1" applyBorder="1" applyAlignment="1">
      <alignment horizontal="center" vertical="top" wrapText="1"/>
    </xf>
    <xf numFmtId="3" fontId="22" fillId="3" borderId="36" xfId="0" applyNumberFormat="1" applyFont="1" applyFill="1" applyBorder="1" applyAlignment="1" applyProtection="1">
      <alignment horizontal="center" vertical="top" wrapText="1"/>
    </xf>
    <xf numFmtId="3" fontId="13" fillId="3" borderId="31" xfId="0" applyNumberFormat="1" applyFont="1" applyFill="1" applyBorder="1" applyAlignment="1" applyProtection="1">
      <alignment horizontal="center" vertical="top" wrapText="1"/>
    </xf>
    <xf numFmtId="3" fontId="13" fillId="3" borderId="32" xfId="0" applyNumberFormat="1" applyFont="1" applyFill="1" applyBorder="1" applyAlignment="1" applyProtection="1">
      <alignment horizontal="center" vertical="top" wrapText="1"/>
    </xf>
    <xf numFmtId="0" fontId="13" fillId="3" borderId="37" xfId="0" applyFont="1" applyFill="1" applyBorder="1" applyAlignment="1">
      <alignment horizontal="center" vertical="top" wrapText="1"/>
    </xf>
    <xf numFmtId="1" fontId="22" fillId="3" borderId="38" xfId="0" applyNumberFormat="1" applyFont="1" applyFill="1" applyBorder="1" applyAlignment="1">
      <alignment horizontal="center" vertical="top" wrapText="1"/>
    </xf>
    <xf numFmtId="3" fontId="13" fillId="3" borderId="39" xfId="0" applyNumberFormat="1" applyFont="1" applyFill="1" applyBorder="1" applyAlignment="1">
      <alignment horizontal="center" vertical="top" wrapText="1"/>
    </xf>
    <xf numFmtId="9" fontId="22" fillId="3" borderId="22" xfId="0" applyNumberFormat="1" applyFont="1" applyFill="1" applyBorder="1" applyAlignment="1">
      <alignment horizontal="center" vertical="top"/>
    </xf>
    <xf numFmtId="9" fontId="23" fillId="3" borderId="0" xfId="0" applyNumberFormat="1" applyFont="1" applyFill="1" applyAlignment="1">
      <alignment horizontal="center" vertical="center"/>
    </xf>
    <xf numFmtId="9" fontId="23" fillId="3" borderId="26" xfId="0" applyNumberFormat="1" applyFont="1" applyFill="1" applyBorder="1" applyAlignment="1">
      <alignment horizontal="center" vertical="center"/>
    </xf>
    <xf numFmtId="0" fontId="11" fillId="3" borderId="0" xfId="0" applyFont="1" applyFill="1" applyAlignment="1">
      <alignment wrapText="1"/>
    </xf>
    <xf numFmtId="9" fontId="13" fillId="3" borderId="0" xfId="0" applyNumberFormat="1" applyFont="1" applyFill="1" applyAlignment="1">
      <alignment horizontal="center" vertical="center"/>
    </xf>
    <xf numFmtId="9" fontId="13" fillId="3" borderId="26" xfId="0" applyNumberFormat="1" applyFont="1" applyFill="1" applyBorder="1" applyAlignment="1">
      <alignment horizontal="center" vertical="center"/>
    </xf>
    <xf numFmtId="9" fontId="15" fillId="3" borderId="0" xfId="0" applyNumberFormat="1" applyFont="1" applyFill="1" applyBorder="1" applyAlignment="1" applyProtection="1">
      <alignment horizontal="center" vertical="top" wrapText="1"/>
    </xf>
    <xf numFmtId="168" fontId="15" fillId="3" borderId="31" xfId="0" applyNumberFormat="1" applyFont="1" applyFill="1" applyBorder="1" applyAlignment="1" applyProtection="1">
      <alignment horizontal="center" vertical="top" wrapText="1"/>
    </xf>
    <xf numFmtId="9" fontId="25" fillId="3" borderId="0" xfId="0" applyNumberFormat="1" applyFont="1" applyFill="1" applyBorder="1" applyAlignment="1" applyProtection="1">
      <alignment horizontal="center" vertical="top" wrapText="1"/>
    </xf>
    <xf numFmtId="168" fontId="25" fillId="3" borderId="31" xfId="0" applyNumberFormat="1" applyFont="1" applyFill="1" applyBorder="1" applyAlignment="1" applyProtection="1">
      <alignment horizontal="center" vertical="top" wrapText="1"/>
    </xf>
    <xf numFmtId="9" fontId="25" fillId="3" borderId="0" xfId="0" applyNumberFormat="1" applyFont="1" applyFill="1" applyAlignment="1">
      <alignment horizontal="center" vertical="center"/>
    </xf>
    <xf numFmtId="3" fontId="22" fillId="3" borderId="38" xfId="0" applyNumberFormat="1" applyFont="1" applyFill="1" applyBorder="1" applyAlignment="1">
      <alignment horizontal="center" vertical="top" wrapText="1"/>
    </xf>
    <xf numFmtId="0" fontId="18" fillId="3" borderId="0" xfId="0" applyFont="1" applyFill="1" applyBorder="1" applyAlignment="1">
      <alignment horizontal="left" vertical="top" wrapText="1"/>
    </xf>
    <xf numFmtId="0" fontId="22" fillId="3" borderId="23" xfId="0" applyFont="1" applyFill="1" applyBorder="1" applyAlignment="1">
      <alignment horizontal="left" vertical="top" wrapText="1"/>
    </xf>
    <xf numFmtId="3" fontId="13" fillId="3" borderId="40" xfId="0" applyNumberFormat="1" applyFont="1" applyFill="1" applyBorder="1" applyAlignment="1">
      <alignment horizontal="center" vertical="top" wrapText="1"/>
    </xf>
    <xf numFmtId="9" fontId="13" fillId="3" borderId="0" xfId="0" applyNumberFormat="1" applyFont="1" applyFill="1" applyAlignment="1">
      <alignment horizontal="right" vertical="center"/>
    </xf>
    <xf numFmtId="9" fontId="13" fillId="3" borderId="26" xfId="0" applyNumberFormat="1" applyFont="1" applyFill="1" applyBorder="1" applyAlignment="1">
      <alignment horizontal="right" vertical="center"/>
    </xf>
    <xf numFmtId="9" fontId="13" fillId="3" borderId="0" xfId="0" applyNumberFormat="1" applyFont="1" applyFill="1" applyBorder="1" applyAlignment="1" applyProtection="1">
      <alignment horizontal="right" vertical="center" wrapText="1"/>
    </xf>
    <xf numFmtId="9" fontId="13" fillId="3" borderId="24" xfId="0" applyNumberFormat="1" applyFont="1" applyFill="1" applyBorder="1" applyAlignment="1" applyProtection="1">
      <alignment horizontal="right" vertical="center" wrapText="1"/>
    </xf>
    <xf numFmtId="167" fontId="13" fillId="3" borderId="31" xfId="0" applyNumberFormat="1" applyFont="1" applyFill="1" applyBorder="1" applyAlignment="1" applyProtection="1">
      <alignment horizontal="right" vertical="center" wrapText="1"/>
    </xf>
    <xf numFmtId="167" fontId="13" fillId="3" borderId="32" xfId="0" applyNumberFormat="1" applyFont="1" applyFill="1" applyBorder="1" applyAlignment="1" applyProtection="1">
      <alignment horizontal="right" vertical="center" wrapText="1"/>
    </xf>
    <xf numFmtId="167" fontId="22" fillId="3" borderId="36" xfId="0" applyNumberFormat="1" applyFont="1" applyFill="1" applyBorder="1" applyAlignment="1" applyProtection="1">
      <alignment horizontal="right" vertical="center" wrapText="1"/>
    </xf>
    <xf numFmtId="9" fontId="22" fillId="3" borderId="22" xfId="0" applyNumberFormat="1" applyFont="1" applyFill="1" applyBorder="1" applyAlignment="1">
      <alignment horizontal="right" vertical="center"/>
    </xf>
    <xf numFmtId="0" fontId="13" fillId="3" borderId="37" xfId="0" applyFont="1" applyFill="1" applyBorder="1" applyAlignment="1">
      <alignment horizontal="left" vertical="top" wrapText="1"/>
    </xf>
    <xf numFmtId="3" fontId="16" fillId="3" borderId="31" xfId="0" applyNumberFormat="1" applyFont="1" applyFill="1" applyBorder="1" applyAlignment="1" applyProtection="1">
      <alignment horizontal="center" vertical="top" wrapText="1"/>
    </xf>
    <xf numFmtId="3" fontId="18" fillId="3" borderId="0" xfId="0" applyNumberFormat="1" applyFont="1" applyFill="1" applyBorder="1" applyAlignment="1">
      <alignment horizontal="center" vertical="top" wrapText="1"/>
    </xf>
    <xf numFmtId="3" fontId="18" fillId="3" borderId="31" xfId="0" applyNumberFormat="1" applyFont="1" applyFill="1" applyBorder="1" applyAlignment="1" applyProtection="1">
      <alignment horizontal="center" vertical="top" wrapText="1"/>
    </xf>
    <xf numFmtId="9" fontId="18" fillId="3" borderId="0" xfId="0" applyNumberFormat="1" applyFont="1" applyFill="1" applyAlignment="1">
      <alignment horizontal="center" vertical="center"/>
    </xf>
    <xf numFmtId="9" fontId="22" fillId="3" borderId="42" xfId="0" applyNumberFormat="1" applyFont="1" applyFill="1" applyBorder="1" applyAlignment="1" applyProtection="1">
      <alignment horizontal="center" vertical="top" wrapText="1"/>
    </xf>
    <xf numFmtId="3" fontId="13" fillId="3" borderId="0" xfId="0" applyNumberFormat="1" applyFont="1" applyFill="1" applyBorder="1" applyAlignment="1">
      <alignment horizontal="center" vertical="top" wrapText="1"/>
    </xf>
    <xf numFmtId="3" fontId="13" fillId="3" borderId="24" xfId="0" applyNumberFormat="1" applyFont="1" applyFill="1" applyBorder="1" applyAlignment="1">
      <alignment horizontal="center" vertical="top" wrapText="1"/>
    </xf>
    <xf numFmtId="1" fontId="22" fillId="3" borderId="22" xfId="0" applyNumberFormat="1" applyFont="1" applyFill="1" applyBorder="1" applyAlignment="1">
      <alignment horizontal="center" vertical="top" wrapText="1"/>
    </xf>
    <xf numFmtId="9" fontId="22" fillId="3" borderId="22" xfId="0" applyNumberFormat="1" applyFont="1" applyFill="1" applyBorder="1" applyAlignment="1" applyProtection="1">
      <alignment horizontal="right" vertical="center" wrapText="1"/>
    </xf>
    <xf numFmtId="167" fontId="13" fillId="3" borderId="0" xfId="0" applyNumberFormat="1" applyFont="1" applyFill="1" applyBorder="1" applyAlignment="1">
      <alignment horizontal="right" vertical="center" wrapText="1"/>
    </xf>
    <xf numFmtId="167" fontId="13" fillId="3" borderId="24" xfId="0" applyNumberFormat="1" applyFont="1" applyFill="1" applyBorder="1" applyAlignment="1">
      <alignment horizontal="right" vertical="center" wrapText="1"/>
    </xf>
    <xf numFmtId="167" fontId="22" fillId="3" borderId="22" xfId="0" applyNumberFormat="1" applyFont="1" applyFill="1" applyBorder="1" applyAlignment="1">
      <alignment horizontal="right" vertical="center" wrapText="1"/>
    </xf>
    <xf numFmtId="167" fontId="13" fillId="3" borderId="39" xfId="0" applyNumberFormat="1" applyFont="1" applyFill="1" applyBorder="1" applyAlignment="1">
      <alignment horizontal="center" vertical="top" wrapText="1"/>
    </xf>
    <xf numFmtId="167" fontId="13" fillId="3" borderId="37" xfId="0" applyNumberFormat="1" applyFont="1" applyFill="1" applyBorder="1" applyAlignment="1">
      <alignment horizontal="center" vertical="top" wrapText="1"/>
    </xf>
    <xf numFmtId="167" fontId="22" fillId="3" borderId="38" xfId="0" applyNumberFormat="1" applyFont="1" applyFill="1" applyBorder="1" applyAlignment="1">
      <alignment horizontal="center" vertical="center" wrapText="1"/>
    </xf>
    <xf numFmtId="0" fontId="13" fillId="3" borderId="45" xfId="0" applyFont="1" applyFill="1" applyBorder="1" applyAlignment="1">
      <alignment horizontal="left" vertical="top" wrapText="1"/>
    </xf>
    <xf numFmtId="0" fontId="13" fillId="3" borderId="47" xfId="0" applyFont="1" applyFill="1" applyBorder="1" applyAlignment="1">
      <alignment horizontal="center" vertical="top" wrapText="1"/>
    </xf>
    <xf numFmtId="0" fontId="16" fillId="3" borderId="46" xfId="0" applyFont="1" applyFill="1" applyBorder="1" applyAlignment="1">
      <alignment horizontal="left" vertical="top" wrapText="1"/>
    </xf>
    <xf numFmtId="9" fontId="13" fillId="3" borderId="25" xfId="0" applyNumberFormat="1" applyFont="1" applyFill="1" applyBorder="1"/>
    <xf numFmtId="9" fontId="13" fillId="3" borderId="24" xfId="0" applyNumberFormat="1" applyFont="1" applyFill="1" applyBorder="1"/>
    <xf numFmtId="9" fontId="16" fillId="3" borderId="44" xfId="0" applyNumberFormat="1" applyFont="1" applyFill="1" applyBorder="1" applyAlignment="1" applyProtection="1">
      <alignment horizontal="center" vertical="top" wrapText="1"/>
    </xf>
    <xf numFmtId="0" fontId="25" fillId="3" borderId="0" xfId="0" applyFont="1" applyFill="1" applyBorder="1" applyAlignment="1">
      <alignment horizontal="left" vertical="top" wrapText="1"/>
    </xf>
    <xf numFmtId="9" fontId="18" fillId="3" borderId="44" xfId="0" applyNumberFormat="1" applyFont="1" applyFill="1" applyBorder="1" applyAlignment="1" applyProtection="1">
      <alignment horizontal="center" vertical="top" wrapText="1"/>
    </xf>
    <xf numFmtId="3" fontId="18" fillId="3" borderId="32" xfId="0" applyNumberFormat="1" applyFont="1" applyFill="1" applyBorder="1" applyAlignment="1" applyProtection="1">
      <alignment horizontal="center" vertical="top" wrapText="1"/>
    </xf>
    <xf numFmtId="9" fontId="18" fillId="3" borderId="26" xfId="0" applyNumberFormat="1" applyFont="1" applyFill="1" applyBorder="1" applyAlignment="1">
      <alignment horizontal="center" vertical="center"/>
    </xf>
    <xf numFmtId="3" fontId="18" fillId="3" borderId="39" xfId="0" applyNumberFormat="1" applyFont="1" applyFill="1" applyBorder="1" applyAlignment="1">
      <alignment horizontal="center" vertical="top" wrapText="1"/>
    </xf>
    <xf numFmtId="3" fontId="16" fillId="3" borderId="39" xfId="0" applyNumberFormat="1" applyFont="1" applyFill="1" applyBorder="1" applyAlignment="1">
      <alignment horizontal="center" vertical="top" wrapText="1"/>
    </xf>
    <xf numFmtId="3" fontId="22" fillId="3" borderId="22" xfId="0" applyNumberFormat="1" applyFont="1" applyFill="1" applyBorder="1" applyAlignment="1">
      <alignment horizontal="center" vertical="top" wrapText="1"/>
    </xf>
    <xf numFmtId="0" fontId="31" fillId="0" borderId="0" xfId="0" applyFont="1"/>
    <xf numFmtId="0" fontId="5" fillId="0" borderId="0" xfId="0" applyFont="1"/>
    <xf numFmtId="0" fontId="32" fillId="0" borderId="0" xfId="0" applyFont="1"/>
    <xf numFmtId="0" fontId="29" fillId="0" borderId="0" xfId="33" applyAlignment="1" applyProtection="1"/>
    <xf numFmtId="0" fontId="33" fillId="0" borderId="0" xfId="0" applyFont="1"/>
    <xf numFmtId="0" fontId="0" fillId="3" borderId="0" xfId="0" applyFill="1"/>
    <xf numFmtId="0" fontId="13" fillId="3" borderId="0" xfId="0" applyFont="1" applyFill="1"/>
    <xf numFmtId="0" fontId="30" fillId="3" borderId="0" xfId="0" applyFont="1" applyFill="1"/>
    <xf numFmtId="10" fontId="0" fillId="3" borderId="0" xfId="0" applyNumberFormat="1" applyFill="1"/>
    <xf numFmtId="0" fontId="13" fillId="3" borderId="2" xfId="0" applyFont="1" applyFill="1" applyBorder="1" applyAlignment="1">
      <alignment horizontal="left"/>
    </xf>
    <xf numFmtId="0" fontId="37" fillId="3" borderId="5" xfId="0" applyFont="1" applyFill="1" applyBorder="1" applyAlignment="1">
      <alignment horizontal="left"/>
    </xf>
    <xf numFmtId="0" fontId="35" fillId="3" borderId="2" xfId="33" applyFont="1" applyFill="1" applyBorder="1" applyAlignment="1" applyProtection="1">
      <alignment horizontal="left"/>
    </xf>
    <xf numFmtId="0" fontId="37" fillId="3" borderId="5" xfId="33" applyFont="1" applyFill="1" applyBorder="1" applyAlignment="1" applyProtection="1">
      <alignment horizontal="left"/>
    </xf>
    <xf numFmtId="0" fontId="34" fillId="3" borderId="0" xfId="0" applyFont="1" applyFill="1" applyAlignment="1">
      <alignment horizontal="left"/>
    </xf>
    <xf numFmtId="0" fontId="29" fillId="3" borderId="0" xfId="33" applyFill="1" applyAlignment="1" applyProtection="1"/>
    <xf numFmtId="0" fontId="0" fillId="3" borderId="0" xfId="0" applyFont="1" applyFill="1" applyAlignment="1">
      <alignment horizontal="center" vertical="center" wrapText="1"/>
    </xf>
    <xf numFmtId="17" fontId="0" fillId="3" borderId="0" xfId="0" applyNumberFormat="1" applyFont="1" applyFill="1" applyAlignment="1">
      <alignment horizontal="center" vertical="center" wrapText="1"/>
    </xf>
    <xf numFmtId="3" fontId="0" fillId="3" borderId="0" xfId="0" applyNumberFormat="1" applyFont="1" applyFill="1" applyAlignment="1">
      <alignment horizontal="center" vertical="center" wrapText="1"/>
    </xf>
    <xf numFmtId="3" fontId="0" fillId="3" borderId="0" xfId="0" applyNumberFormat="1" applyFill="1"/>
    <xf numFmtId="17" fontId="0" fillId="3" borderId="0" xfId="0" applyNumberFormat="1" applyFill="1" applyAlignment="1">
      <alignment horizontal="center" wrapText="1"/>
    </xf>
    <xf numFmtId="3" fontId="0" fillId="3" borderId="0" xfId="0" applyNumberFormat="1" applyFill="1" applyAlignment="1">
      <alignment horizontal="center" wrapText="1"/>
    </xf>
    <xf numFmtId="17" fontId="10" fillId="3" borderId="6" xfId="0" applyNumberFormat="1" applyFont="1" applyFill="1" applyBorder="1" applyAlignment="1">
      <alignment horizontal="center" vertical="center" wrapText="1"/>
    </xf>
    <xf numFmtId="0" fontId="5" fillId="3" borderId="16" xfId="1" applyFont="1" applyFill="1" applyBorder="1" applyAlignment="1">
      <alignment horizontal="center" vertical="center" wrapText="1"/>
    </xf>
    <xf numFmtId="17" fontId="5" fillId="3" borderId="16" xfId="1" applyNumberFormat="1" applyFont="1" applyFill="1" applyBorder="1" applyAlignment="1">
      <alignment horizontal="center" vertical="center" wrapText="1"/>
    </xf>
    <xf numFmtId="3" fontId="10" fillId="3" borderId="16" xfId="0" applyNumberFormat="1" applyFont="1" applyFill="1" applyBorder="1" applyAlignment="1">
      <alignment wrapText="1"/>
    </xf>
    <xf numFmtId="3" fontId="10" fillId="3" borderId="18" xfId="0" applyNumberFormat="1" applyFont="1" applyFill="1" applyBorder="1" applyAlignment="1">
      <alignment wrapText="1"/>
    </xf>
    <xf numFmtId="3" fontId="10" fillId="3" borderId="0" xfId="0" applyNumberFormat="1" applyFont="1" applyFill="1"/>
    <xf numFmtId="17" fontId="0" fillId="3" borderId="9" xfId="0" applyNumberFormat="1" applyFill="1" applyBorder="1" applyAlignment="1">
      <alignment horizontal="center" vertical="center" wrapText="1"/>
    </xf>
    <xf numFmtId="1" fontId="0" fillId="3" borderId="8" xfId="0" applyNumberFormat="1" applyFont="1" applyFill="1" applyBorder="1" applyAlignment="1">
      <alignment horizontal="center" vertical="center" wrapText="1"/>
    </xf>
    <xf numFmtId="17" fontId="0" fillId="3" borderId="8" xfId="0" applyNumberFormat="1" applyFont="1" applyFill="1" applyBorder="1" applyAlignment="1">
      <alignment horizontal="center" vertical="center" wrapText="1"/>
    </xf>
    <xf numFmtId="17" fontId="0" fillId="3" borderId="30" xfId="0" applyNumberFormat="1" applyFont="1" applyFill="1" applyBorder="1" applyAlignment="1">
      <alignment horizontal="center" vertical="center" wrapText="1"/>
    </xf>
    <xf numFmtId="3" fontId="0" fillId="3" borderId="0" xfId="0" applyNumberFormat="1" applyFont="1" applyFill="1" applyBorder="1" applyAlignment="1">
      <alignment horizontal="center" vertical="center" wrapText="1"/>
    </xf>
    <xf numFmtId="3" fontId="0" fillId="3" borderId="0" xfId="0" applyNumberFormat="1" applyFont="1" applyFill="1" applyBorder="1" applyAlignment="1">
      <alignment wrapText="1"/>
    </xf>
    <xf numFmtId="3" fontId="0" fillId="3" borderId="10" xfId="0" applyNumberFormat="1" applyFont="1" applyFill="1" applyBorder="1" applyAlignment="1">
      <alignment wrapText="1"/>
    </xf>
    <xf numFmtId="17" fontId="5" fillId="3" borderId="9" xfId="1" applyNumberFormat="1" applyFill="1" applyBorder="1" applyAlignment="1">
      <alignment horizontal="center" vertical="center" wrapText="1"/>
    </xf>
    <xf numFmtId="1" fontId="0" fillId="3" borderId="0" xfId="0" applyNumberFormat="1" applyFont="1" applyFill="1" applyBorder="1" applyAlignment="1">
      <alignment horizontal="center" vertical="center" wrapText="1"/>
    </xf>
    <xf numFmtId="17" fontId="0" fillId="3" borderId="0" xfId="0" applyNumberFormat="1" applyFont="1" applyFill="1" applyBorder="1" applyAlignment="1">
      <alignment horizontal="center" vertical="center" wrapText="1"/>
    </xf>
    <xf numFmtId="17" fontId="0" fillId="3" borderId="10" xfId="0" applyNumberFormat="1" applyFont="1" applyFill="1" applyBorder="1" applyAlignment="1">
      <alignment horizontal="center" vertical="center" wrapText="1"/>
    </xf>
    <xf numFmtId="9" fontId="0" fillId="3" borderId="0" xfId="28" applyFont="1" applyFill="1"/>
    <xf numFmtId="3" fontId="0" fillId="3" borderId="0" xfId="0" applyNumberFormat="1" applyFill="1" applyBorder="1"/>
    <xf numFmtId="17" fontId="0" fillId="3" borderId="0" xfId="0" applyNumberFormat="1" applyFill="1" applyBorder="1" applyAlignment="1">
      <alignment horizontal="center" wrapText="1"/>
    </xf>
    <xf numFmtId="3" fontId="0" fillId="3" borderId="0" xfId="0" applyNumberFormat="1" applyFill="1" applyBorder="1" applyAlignment="1">
      <alignment horizontal="center" wrapText="1"/>
    </xf>
    <xf numFmtId="0" fontId="0" fillId="3" borderId="0" xfId="0" applyFill="1" applyBorder="1"/>
    <xf numFmtId="9" fontId="0" fillId="3" borderId="0" xfId="0" applyNumberFormat="1" applyFill="1"/>
    <xf numFmtId="2" fontId="0" fillId="3" borderId="0" xfId="0" applyNumberFormat="1" applyFill="1" applyAlignment="1">
      <alignment horizontal="center" wrapText="1"/>
    </xf>
    <xf numFmtId="17" fontId="5" fillId="3" borderId="9" xfId="0" applyNumberFormat="1" applyFont="1" applyFill="1" applyBorder="1" applyAlignment="1">
      <alignment horizontal="center" vertical="center" wrapText="1"/>
    </xf>
    <xf numFmtId="17" fontId="0" fillId="3" borderId="11" xfId="0" applyNumberFormat="1" applyFill="1" applyBorder="1" applyAlignment="1">
      <alignment horizontal="center" vertical="center" wrapText="1"/>
    </xf>
    <xf numFmtId="17" fontId="0" fillId="3" borderId="0" xfId="0" applyNumberFormat="1" applyFill="1" applyBorder="1" applyAlignment="1">
      <alignment horizontal="center" vertical="center" wrapText="1"/>
    </xf>
    <xf numFmtId="17" fontId="0" fillId="3" borderId="12" xfId="0" applyNumberFormat="1" applyFill="1" applyBorder="1" applyAlignment="1">
      <alignment horizontal="center" vertical="center" wrapText="1"/>
    </xf>
    <xf numFmtId="1" fontId="0" fillId="3" borderId="12" xfId="0" applyNumberFormat="1" applyFont="1" applyFill="1" applyBorder="1" applyAlignment="1">
      <alignment horizontal="center" vertical="center" wrapText="1"/>
    </xf>
    <xf numFmtId="17" fontId="0" fillId="3" borderId="12" xfId="0" applyNumberFormat="1" applyFont="1" applyFill="1" applyBorder="1" applyAlignment="1">
      <alignment horizontal="center" vertical="center" wrapText="1"/>
    </xf>
    <xf numFmtId="17" fontId="0" fillId="3" borderId="14" xfId="0" applyNumberFormat="1" applyFont="1" applyFill="1" applyBorder="1" applyAlignment="1">
      <alignment horizontal="center" vertical="center" wrapText="1"/>
    </xf>
    <xf numFmtId="3" fontId="0" fillId="3" borderId="12" xfId="0" applyNumberFormat="1" applyFont="1" applyFill="1" applyBorder="1" applyAlignment="1">
      <alignment horizontal="center" vertical="center" wrapText="1"/>
    </xf>
    <xf numFmtId="3" fontId="0" fillId="3" borderId="12" xfId="0" applyNumberFormat="1" applyFont="1" applyFill="1" applyBorder="1" applyAlignment="1">
      <alignment wrapText="1"/>
    </xf>
    <xf numFmtId="17" fontId="0" fillId="3" borderId="0" xfId="0" applyNumberFormat="1" applyFill="1" applyAlignment="1">
      <alignment horizontal="center" vertical="center" wrapText="1"/>
    </xf>
    <xf numFmtId="0" fontId="10" fillId="3" borderId="0" xfId="0" applyFont="1" applyFill="1"/>
    <xf numFmtId="0" fontId="0" fillId="3" borderId="10" xfId="0" applyFill="1" applyBorder="1"/>
    <xf numFmtId="9" fontId="0" fillId="3" borderId="0" xfId="28" applyFont="1" applyFill="1" applyBorder="1"/>
    <xf numFmtId="10" fontId="0" fillId="3" borderId="10" xfId="28" applyNumberFormat="1" applyFont="1" applyFill="1" applyBorder="1"/>
    <xf numFmtId="9" fontId="0" fillId="3" borderId="10" xfId="28" applyNumberFormat="1" applyFont="1" applyFill="1" applyBorder="1"/>
    <xf numFmtId="9" fontId="0" fillId="3" borderId="12" xfId="28" applyFont="1" applyFill="1" applyBorder="1"/>
    <xf numFmtId="9" fontId="0" fillId="3" borderId="14" xfId="28" applyNumberFormat="1" applyFont="1" applyFill="1" applyBorder="1"/>
    <xf numFmtId="0" fontId="0" fillId="3" borderId="0" xfId="0" applyFill="1" applyAlignment="1"/>
    <xf numFmtId="0" fontId="0" fillId="3" borderId="0" xfId="0" applyFill="1" applyAlignment="1">
      <alignment horizontal="center" vertical="center" wrapText="1"/>
    </xf>
    <xf numFmtId="3" fontId="0" fillId="3" borderId="0" xfId="0" applyNumberFormat="1" applyFill="1" applyAlignment="1">
      <alignment wrapText="1"/>
    </xf>
    <xf numFmtId="0" fontId="0" fillId="3" borderId="0" xfId="0" applyFill="1" applyAlignment="1">
      <alignment wrapText="1"/>
    </xf>
    <xf numFmtId="0" fontId="0" fillId="3" borderId="0" xfId="0" applyFill="1" applyAlignment="1">
      <alignment horizontal="center" wrapText="1"/>
    </xf>
    <xf numFmtId="0" fontId="10" fillId="3" borderId="6" xfId="0" applyFont="1" applyFill="1" applyBorder="1" applyAlignment="1">
      <alignment horizontal="center" vertical="center" wrapText="1"/>
    </xf>
    <xf numFmtId="0" fontId="0" fillId="3" borderId="16" xfId="1" applyFont="1" applyFill="1" applyBorder="1" applyAlignment="1">
      <alignment horizontal="center" vertical="center" wrapText="1"/>
    </xf>
    <xf numFmtId="17" fontId="0" fillId="3" borderId="16" xfId="1" applyNumberFormat="1" applyFont="1" applyFill="1" applyBorder="1" applyAlignment="1">
      <alignment horizontal="center" vertical="center" wrapText="1"/>
    </xf>
    <xf numFmtId="1" fontId="10" fillId="3" borderId="17" xfId="0" applyNumberFormat="1" applyFont="1" applyFill="1" applyBorder="1" applyAlignment="1">
      <alignment horizontal="center" vertical="center" wrapText="1"/>
    </xf>
    <xf numFmtId="1" fontId="10" fillId="3" borderId="18" xfId="0" applyNumberFormat="1" applyFont="1" applyFill="1" applyBorder="1" applyAlignment="1">
      <alignment horizontal="center" vertical="center" wrapText="1"/>
    </xf>
    <xf numFmtId="3" fontId="10" fillId="3" borderId="0" xfId="0" applyNumberFormat="1" applyFont="1" applyFill="1" applyAlignment="1">
      <alignment wrapText="1"/>
    </xf>
    <xf numFmtId="1" fontId="0" fillId="3" borderId="0" xfId="0" applyNumberFormat="1" applyFill="1" applyBorder="1" applyAlignment="1">
      <alignment horizontal="center" vertical="center" wrapText="1"/>
    </xf>
    <xf numFmtId="1" fontId="0" fillId="3" borderId="12" xfId="0" applyNumberFormat="1" applyFill="1" applyBorder="1" applyAlignment="1">
      <alignment horizontal="center" vertical="center" wrapText="1"/>
    </xf>
    <xf numFmtId="1" fontId="0" fillId="3" borderId="0" xfId="0" applyNumberFormat="1" applyFill="1" applyAlignment="1">
      <alignment horizontal="center" vertical="center" wrapText="1"/>
    </xf>
    <xf numFmtId="0" fontId="10" fillId="3" borderId="0" xfId="0" applyFont="1" applyFill="1" applyAlignment="1">
      <alignment horizontal="center" vertical="center" wrapText="1"/>
    </xf>
    <xf numFmtId="1" fontId="10" fillId="3" borderId="0" xfId="0" applyNumberFormat="1" applyFont="1" applyFill="1" applyAlignment="1">
      <alignment wrapText="1"/>
    </xf>
    <xf numFmtId="0" fontId="10" fillId="3" borderId="0" xfId="0" applyFont="1" applyFill="1" applyAlignment="1">
      <alignment wrapText="1"/>
    </xf>
    <xf numFmtId="0" fontId="10" fillId="3" borderId="17" xfId="0" applyFont="1" applyFill="1" applyBorder="1" applyAlignment="1">
      <alignment horizontal="center" wrapText="1"/>
    </xf>
    <xf numFmtId="3" fontId="10" fillId="3" borderId="17" xfId="0" applyNumberFormat="1" applyFont="1" applyFill="1" applyBorder="1"/>
    <xf numFmtId="17" fontId="0" fillId="3" borderId="29" xfId="0" applyNumberFormat="1" applyFill="1" applyBorder="1" applyAlignment="1">
      <alignment horizontal="center" wrapText="1"/>
    </xf>
    <xf numFmtId="3" fontId="0" fillId="3" borderId="29" xfId="0" applyNumberFormat="1" applyFill="1" applyBorder="1" applyAlignment="1">
      <alignment horizontal="center" wrapText="1"/>
    </xf>
    <xf numFmtId="3" fontId="0" fillId="3" borderId="8" xfId="0" applyNumberFormat="1" applyFill="1" applyBorder="1" applyAlignment="1">
      <alignment horizontal="center" wrapText="1"/>
    </xf>
    <xf numFmtId="3" fontId="0" fillId="3" borderId="30" xfId="0" applyNumberFormat="1" applyFill="1" applyBorder="1" applyAlignment="1">
      <alignment horizontal="center" wrapText="1"/>
    </xf>
    <xf numFmtId="17" fontId="0" fillId="3" borderId="7" xfId="0" applyNumberFormat="1" applyFill="1" applyBorder="1" applyAlignment="1">
      <alignment horizontal="center" wrapText="1"/>
    </xf>
    <xf numFmtId="3" fontId="0" fillId="3" borderId="7" xfId="0" applyNumberFormat="1" applyFill="1" applyBorder="1" applyAlignment="1">
      <alignment horizontal="center" wrapText="1"/>
    </xf>
    <xf numFmtId="3" fontId="0" fillId="3" borderId="10" xfId="0" applyNumberFormat="1" applyFill="1" applyBorder="1" applyAlignment="1">
      <alignment horizontal="center" wrapText="1"/>
    </xf>
    <xf numFmtId="3" fontId="0" fillId="3" borderId="7" xfId="0" applyNumberFormat="1" applyFill="1" applyBorder="1"/>
    <xf numFmtId="0" fontId="0" fillId="3" borderId="7" xfId="0" applyFill="1" applyBorder="1" applyAlignment="1">
      <alignment wrapText="1"/>
    </xf>
    <xf numFmtId="0" fontId="0" fillId="3" borderId="0" xfId="0" applyFill="1" applyBorder="1" applyAlignment="1">
      <alignment wrapText="1"/>
    </xf>
    <xf numFmtId="17" fontId="0" fillId="3" borderId="13" xfId="0" applyNumberFormat="1" applyFill="1" applyBorder="1" applyAlignment="1">
      <alignment horizontal="center" wrapText="1"/>
    </xf>
    <xf numFmtId="0" fontId="0" fillId="3" borderId="13" xfId="0" applyFill="1" applyBorder="1" applyAlignment="1">
      <alignment wrapText="1"/>
    </xf>
    <xf numFmtId="3" fontId="0" fillId="3" borderId="12" xfId="0" applyNumberFormat="1" applyFill="1" applyBorder="1" applyAlignment="1">
      <alignment horizontal="center" wrapText="1"/>
    </xf>
    <xf numFmtId="0" fontId="0" fillId="3" borderId="12" xfId="0" applyFill="1" applyBorder="1" applyAlignment="1">
      <alignment wrapText="1"/>
    </xf>
    <xf numFmtId="3" fontId="0" fillId="3" borderId="14" xfId="0" applyNumberFormat="1" applyFill="1" applyBorder="1" applyAlignment="1">
      <alignment horizontal="center" wrapText="1"/>
    </xf>
    <xf numFmtId="17" fontId="0" fillId="3" borderId="0" xfId="0" applyNumberFormat="1" applyFill="1" applyAlignment="1">
      <alignment wrapText="1"/>
    </xf>
    <xf numFmtId="17" fontId="0" fillId="3" borderId="10" xfId="0" applyNumberFormat="1" applyFill="1" applyBorder="1" applyAlignment="1">
      <alignment horizontal="center" vertical="center" wrapText="1"/>
    </xf>
    <xf numFmtId="17" fontId="0" fillId="3" borderId="14" xfId="0" applyNumberFormat="1" applyFill="1" applyBorder="1" applyAlignment="1">
      <alignment horizontal="center" vertical="center" wrapText="1"/>
    </xf>
    <xf numFmtId="1" fontId="0" fillId="3" borderId="0" xfId="0" applyNumberFormat="1" applyFill="1" applyAlignment="1">
      <alignment wrapText="1"/>
    </xf>
    <xf numFmtId="0" fontId="36" fillId="3" borderId="0" xfId="0" applyFont="1" applyFill="1"/>
    <xf numFmtId="164" fontId="10" fillId="3" borderId="18" xfId="0" applyNumberFormat="1" applyFont="1" applyFill="1" applyBorder="1" applyAlignment="1">
      <alignment horizontal="center" vertical="center" wrapText="1"/>
    </xf>
    <xf numFmtId="164" fontId="0" fillId="3" borderId="7" xfId="0" applyNumberFormat="1" applyFill="1" applyBorder="1" applyAlignment="1">
      <alignment horizontal="center" vertical="center" wrapText="1"/>
    </xf>
    <xf numFmtId="164" fontId="0" fillId="3" borderId="10" xfId="0" applyNumberFormat="1" applyFill="1" applyBorder="1" applyAlignment="1">
      <alignment horizontal="center" vertical="center" wrapText="1"/>
    </xf>
    <xf numFmtId="164" fontId="0" fillId="3" borderId="29" xfId="0" applyNumberFormat="1" applyFill="1" applyBorder="1" applyAlignment="1">
      <alignment horizontal="center" wrapText="1"/>
    </xf>
    <xf numFmtId="164" fontId="0" fillId="3" borderId="30" xfId="0" applyNumberFormat="1" applyFill="1" applyBorder="1" applyAlignment="1">
      <alignment horizontal="center" wrapText="1"/>
    </xf>
    <xf numFmtId="164" fontId="0" fillId="3" borderId="7" xfId="0" applyNumberFormat="1" applyFill="1" applyBorder="1" applyAlignment="1">
      <alignment horizontal="center" wrapText="1"/>
    </xf>
    <xf numFmtId="164" fontId="0" fillId="3" borderId="10" xfId="0" applyNumberFormat="1" applyFill="1" applyBorder="1" applyAlignment="1">
      <alignment horizontal="center" wrapText="1"/>
    </xf>
    <xf numFmtId="164" fontId="0" fillId="3" borderId="13" xfId="0" applyNumberFormat="1" applyFill="1" applyBorder="1" applyAlignment="1">
      <alignment horizontal="center" wrapText="1"/>
    </xf>
    <xf numFmtId="164" fontId="0" fillId="3" borderId="14" xfId="0" applyNumberFormat="1" applyFill="1" applyBorder="1" applyAlignment="1">
      <alignment horizontal="center" vertical="center" wrapText="1"/>
    </xf>
    <xf numFmtId="164" fontId="0" fillId="3" borderId="0" xfId="0" applyNumberFormat="1" applyFill="1" applyBorder="1" applyAlignment="1">
      <alignment horizontal="center" wrapText="1"/>
    </xf>
    <xf numFmtId="0" fontId="0" fillId="3" borderId="0" xfId="0" applyFill="1" applyBorder="1" applyAlignment="1">
      <alignment horizontal="center" wrapText="1"/>
    </xf>
    <xf numFmtId="164" fontId="0" fillId="3" borderId="0" xfId="0" applyNumberFormat="1" applyFill="1" applyAlignment="1">
      <alignment horizontal="center" wrapText="1"/>
    </xf>
    <xf numFmtId="3" fontId="0" fillId="3" borderId="0" xfId="0" applyNumberFormat="1" applyFill="1" applyBorder="1" applyAlignment="1">
      <alignment wrapText="1"/>
    </xf>
    <xf numFmtId="17" fontId="0" fillId="3" borderId="15" xfId="0" applyNumberFormat="1" applyFill="1" applyBorder="1" applyAlignment="1">
      <alignment horizontal="center" vertical="center" wrapText="1"/>
    </xf>
    <xf numFmtId="0" fontId="0" fillId="3" borderId="0" xfId="0" applyFill="1" applyBorder="1" applyAlignment="1">
      <alignment horizontal="center" vertical="center" wrapText="1"/>
    </xf>
    <xf numFmtId="164" fontId="0" fillId="3" borderId="0" xfId="0" applyNumberFormat="1" applyFill="1" applyBorder="1" applyAlignment="1">
      <alignment horizontal="center" vertical="center" wrapText="1"/>
    </xf>
    <xf numFmtId="0" fontId="0" fillId="3" borderId="12" xfId="0" applyFill="1" applyBorder="1" applyAlignment="1">
      <alignment horizontal="center" vertical="center" wrapText="1"/>
    </xf>
    <xf numFmtId="164" fontId="0" fillId="3" borderId="12" xfId="0" applyNumberFormat="1" applyFill="1" applyBorder="1" applyAlignment="1">
      <alignment horizontal="center" vertical="center" wrapText="1"/>
    </xf>
    <xf numFmtId="164" fontId="0" fillId="3" borderId="0" xfId="0" applyNumberFormat="1" applyFill="1" applyAlignment="1">
      <alignment horizontal="center" vertical="center" wrapText="1"/>
    </xf>
    <xf numFmtId="0" fontId="0" fillId="3" borderId="0" xfId="0" applyFont="1" applyFill="1" applyAlignment="1">
      <alignment horizontal="left"/>
    </xf>
    <xf numFmtId="164" fontId="0" fillId="3" borderId="0" xfId="0" applyNumberFormat="1" applyFill="1"/>
    <xf numFmtId="164" fontId="0" fillId="3" borderId="12" xfId="0" applyNumberFormat="1" applyFill="1" applyBorder="1"/>
    <xf numFmtId="164" fontId="0" fillId="3" borderId="14" xfId="0" applyNumberFormat="1" applyFill="1" applyBorder="1"/>
    <xf numFmtId="164" fontId="0" fillId="3" borderId="29" xfId="0" applyNumberFormat="1" applyFill="1" applyBorder="1"/>
    <xf numFmtId="164" fontId="0" fillId="3" borderId="10" xfId="0" applyNumberFormat="1" applyFill="1" applyBorder="1"/>
    <xf numFmtId="164" fontId="0" fillId="3" borderId="7" xfId="0" applyNumberFormat="1" applyFill="1" applyBorder="1"/>
    <xf numFmtId="164" fontId="0" fillId="3" borderId="13" xfId="0" applyNumberFormat="1" applyFill="1" applyBorder="1"/>
    <xf numFmtId="0" fontId="0" fillId="3" borderId="0" xfId="0" applyFill="1" applyAlignment="1">
      <alignment horizontal="right"/>
    </xf>
    <xf numFmtId="0" fontId="0" fillId="3" borderId="0" xfId="0" applyFill="1" applyBorder="1" applyAlignment="1">
      <alignment wrapText="1"/>
    </xf>
    <xf numFmtId="10" fontId="0" fillId="3" borderId="0" xfId="0" applyNumberFormat="1" applyFill="1" applyAlignment="1">
      <alignment horizontal="right"/>
    </xf>
    <xf numFmtId="0" fontId="10" fillId="3" borderId="0" xfId="0" applyFont="1" applyFill="1" applyAlignment="1">
      <alignment horizontal="left" vertical="center" wrapText="1"/>
    </xf>
    <xf numFmtId="164" fontId="10" fillId="3" borderId="0" xfId="0" applyNumberFormat="1" applyFont="1" applyFill="1" applyAlignment="1">
      <alignment horizontal="left" wrapText="1"/>
    </xf>
    <xf numFmtId="10" fontId="10" fillId="3" borderId="17" xfId="0" applyNumberFormat="1" applyFont="1" applyFill="1" applyBorder="1" applyAlignment="1">
      <alignment horizontal="center" vertical="center" wrapText="1"/>
    </xf>
    <xf numFmtId="10" fontId="10" fillId="3" borderId="16" xfId="0" applyNumberFormat="1" applyFont="1" applyFill="1" applyBorder="1" applyAlignment="1">
      <alignment horizontal="center" vertical="center" wrapText="1"/>
    </xf>
    <xf numFmtId="10" fontId="10" fillId="3" borderId="18" xfId="0" applyNumberFormat="1" applyFont="1" applyFill="1" applyBorder="1" applyAlignment="1">
      <alignment horizontal="center" vertical="center" wrapText="1"/>
    </xf>
    <xf numFmtId="10" fontId="0" fillId="3" borderId="7" xfId="0" applyNumberFormat="1" applyFill="1" applyBorder="1" applyAlignment="1">
      <alignment horizontal="center" vertical="center" wrapText="1"/>
    </xf>
    <xf numFmtId="10" fontId="0" fillId="3" borderId="0" xfId="0" applyNumberFormat="1" applyFill="1" applyBorder="1" applyAlignment="1">
      <alignment horizontal="center" vertical="center" wrapText="1"/>
    </xf>
    <xf numFmtId="10" fontId="0" fillId="3" borderId="10" xfId="0" applyNumberFormat="1" applyFill="1" applyBorder="1" applyAlignment="1">
      <alignment horizontal="center" vertical="center" wrapText="1"/>
    </xf>
    <xf numFmtId="10" fontId="0" fillId="3" borderId="7" xfId="2" applyNumberFormat="1" applyFont="1" applyFill="1" applyBorder="1" applyAlignment="1">
      <alignment horizontal="center" vertical="center" wrapText="1"/>
    </xf>
    <xf numFmtId="10" fontId="0" fillId="3" borderId="0" xfId="2" applyNumberFormat="1" applyFont="1" applyFill="1" applyBorder="1" applyAlignment="1">
      <alignment horizontal="center" vertical="center" wrapText="1"/>
    </xf>
    <xf numFmtId="10" fontId="6" fillId="3" borderId="0" xfId="0" applyNumberFormat="1" applyFont="1" applyFill="1" applyBorder="1" applyAlignment="1">
      <alignment horizontal="center" vertical="center" wrapText="1"/>
    </xf>
    <xf numFmtId="10" fontId="0" fillId="3" borderId="13" xfId="0" applyNumberFormat="1" applyFill="1" applyBorder="1" applyAlignment="1">
      <alignment horizontal="center" vertical="center" wrapText="1"/>
    </xf>
    <xf numFmtId="10" fontId="0" fillId="3" borderId="12" xfId="0" applyNumberFormat="1" applyFill="1" applyBorder="1" applyAlignment="1">
      <alignment horizontal="center" vertical="center" wrapText="1"/>
    </xf>
    <xf numFmtId="10" fontId="0" fillId="3" borderId="14" xfId="0" applyNumberFormat="1" applyFill="1" applyBorder="1" applyAlignment="1">
      <alignment horizontal="center" vertical="center" wrapText="1"/>
    </xf>
    <xf numFmtId="10" fontId="0" fillId="3" borderId="0" xfId="0" applyNumberFormat="1" applyFill="1" applyAlignment="1">
      <alignment horizontal="center" vertical="center" wrapText="1"/>
    </xf>
    <xf numFmtId="3" fontId="0" fillId="3" borderId="12" xfId="0" applyNumberForma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6" xfId="0" applyFont="1" applyFill="1" applyBorder="1" applyAlignment="1">
      <alignment horizontal="center" vertical="center" wrapText="1"/>
    </xf>
    <xf numFmtId="164" fontId="10" fillId="3" borderId="16" xfId="0" applyNumberFormat="1" applyFont="1" applyFill="1" applyBorder="1" applyAlignment="1">
      <alignment horizontal="center" vertical="center" wrapText="1"/>
    </xf>
    <xf numFmtId="3" fontId="10" fillId="3" borderId="18" xfId="0" applyNumberFormat="1" applyFont="1" applyFill="1" applyBorder="1" applyAlignment="1">
      <alignment horizontal="center" vertical="center" wrapText="1"/>
    </xf>
    <xf numFmtId="0" fontId="0" fillId="3" borderId="7" xfId="0" applyFill="1" applyBorder="1" applyAlignment="1">
      <alignment horizontal="center" vertical="center" wrapText="1"/>
    </xf>
    <xf numFmtId="3" fontId="0" fillId="3" borderId="10" xfId="0" applyNumberFormat="1" applyFill="1" applyBorder="1" applyAlignment="1">
      <alignment horizontal="center" vertical="center" wrapText="1"/>
    </xf>
    <xf numFmtId="166" fontId="0" fillId="3" borderId="0" xfId="0" applyNumberFormat="1" applyFill="1" applyBorder="1" applyAlignment="1">
      <alignment horizontal="center" wrapText="1"/>
    </xf>
    <xf numFmtId="3" fontId="0" fillId="3" borderId="7" xfId="0" applyNumberFormat="1" applyFill="1" applyBorder="1" applyAlignment="1">
      <alignment horizontal="center" vertical="center" wrapText="1"/>
    </xf>
    <xf numFmtId="3" fontId="0" fillId="3" borderId="0" xfId="0" applyNumberFormat="1" applyFill="1" applyBorder="1" applyAlignment="1">
      <alignment horizontal="center" vertical="center" wrapText="1"/>
    </xf>
    <xf numFmtId="0" fontId="0" fillId="3" borderId="0" xfId="0" applyNumberFormat="1" applyFill="1" applyBorder="1" applyAlignment="1">
      <alignment horizontal="center" vertical="center" wrapText="1"/>
    </xf>
    <xf numFmtId="3"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3" borderId="13" xfId="0" applyFill="1" applyBorder="1" applyAlignment="1">
      <alignment horizontal="center" vertical="center" wrapText="1"/>
    </xf>
    <xf numFmtId="3" fontId="0" fillId="3" borderId="14" xfId="0" applyNumberFormat="1" applyFill="1" applyBorder="1" applyAlignment="1">
      <alignment horizontal="center" vertical="center" wrapText="1"/>
    </xf>
    <xf numFmtId="164" fontId="0" fillId="3" borderId="13" xfId="0" applyNumberFormat="1" applyFill="1" applyBorder="1" applyAlignment="1">
      <alignment horizontal="center" vertical="center" wrapText="1"/>
    </xf>
    <xf numFmtId="3" fontId="0" fillId="3" borderId="0" xfId="0" applyNumberFormat="1" applyFill="1" applyAlignment="1">
      <alignment horizontal="center" vertical="center" wrapText="1"/>
    </xf>
    <xf numFmtId="0" fontId="10" fillId="3" borderId="16" xfId="0" applyFont="1" applyFill="1" applyBorder="1" applyAlignment="1">
      <alignment wrapText="1"/>
    </xf>
    <xf numFmtId="0" fontId="10" fillId="3" borderId="16" xfId="0" applyFont="1" applyFill="1" applyBorder="1" applyAlignment="1">
      <alignment vertical="center" wrapText="1"/>
    </xf>
    <xf numFmtId="3" fontId="10" fillId="3" borderId="16" xfId="0" applyNumberFormat="1" applyFont="1" applyFill="1" applyBorder="1" applyAlignment="1">
      <alignment vertical="center" wrapText="1"/>
    </xf>
    <xf numFmtId="3" fontId="0" fillId="3" borderId="10" xfId="0" applyNumberFormat="1" applyFill="1" applyBorder="1" applyAlignment="1">
      <alignment wrapText="1"/>
    </xf>
    <xf numFmtId="17" fontId="0" fillId="3" borderId="27" xfId="0" applyNumberFormat="1" applyFill="1" applyBorder="1" applyAlignment="1">
      <alignment horizontal="center" wrapText="1"/>
    </xf>
    <xf numFmtId="17" fontId="5" fillId="3" borderId="0" xfId="0" applyNumberFormat="1" applyFont="1" applyFill="1" applyAlignment="1">
      <alignment wrapText="1"/>
    </xf>
    <xf numFmtId="17" fontId="5" fillId="3" borderId="0" xfId="1" applyNumberFormat="1" applyFill="1" applyBorder="1" applyAlignment="1">
      <alignment wrapText="1"/>
    </xf>
    <xf numFmtId="17" fontId="5" fillId="3" borderId="2" xfId="1" applyNumberFormat="1" applyFill="1" applyBorder="1" applyAlignment="1">
      <alignment wrapText="1"/>
    </xf>
    <xf numFmtId="17" fontId="5" fillId="3" borderId="31" xfId="1" applyNumberFormat="1" applyFill="1" applyBorder="1" applyAlignment="1">
      <alignment wrapText="1"/>
    </xf>
    <xf numFmtId="17" fontId="5" fillId="3" borderId="32" xfId="1" applyNumberFormat="1" applyFill="1" applyBorder="1" applyAlignment="1">
      <alignment wrapText="1"/>
    </xf>
    <xf numFmtId="3" fontId="0" fillId="3" borderId="12" xfId="0" applyNumberFormat="1" applyFill="1" applyBorder="1" applyAlignment="1">
      <alignment wrapText="1"/>
    </xf>
    <xf numFmtId="3" fontId="0" fillId="3" borderId="14" xfId="0" applyNumberFormat="1" applyFill="1" applyBorder="1" applyAlignment="1">
      <alignment wrapText="1"/>
    </xf>
    <xf numFmtId="0" fontId="10" fillId="3" borderId="28" xfId="0" applyFont="1" applyFill="1" applyBorder="1" applyAlignment="1">
      <alignment wrapText="1"/>
    </xf>
    <xf numFmtId="0" fontId="10" fillId="3" borderId="8" xfId="0" applyFont="1" applyFill="1" applyBorder="1" applyAlignment="1">
      <alignment vertical="center" wrapText="1"/>
    </xf>
    <xf numFmtId="3" fontId="10" fillId="3" borderId="8" xfId="0" applyNumberFormat="1" applyFont="1" applyFill="1" applyBorder="1" applyAlignment="1">
      <alignment vertical="center" wrapText="1"/>
    </xf>
    <xf numFmtId="3" fontId="10" fillId="3" borderId="30" xfId="0" applyNumberFormat="1" applyFont="1" applyFill="1" applyBorder="1" applyAlignment="1">
      <alignment vertical="center" wrapText="1"/>
    </xf>
    <xf numFmtId="0" fontId="10" fillId="3" borderId="4" xfId="0" applyFont="1" applyFill="1" applyBorder="1" applyAlignment="1">
      <alignment horizontal="center" wrapText="1"/>
    </xf>
    <xf numFmtId="3" fontId="10" fillId="3" borderId="18" xfId="0" applyNumberFormat="1" applyFont="1" applyFill="1" applyBorder="1" applyAlignment="1">
      <alignment vertical="center" wrapText="1"/>
    </xf>
    <xf numFmtId="17" fontId="0" fillId="3" borderId="15" xfId="0" applyNumberFormat="1" applyFill="1" applyBorder="1" applyAlignment="1">
      <alignment wrapText="1"/>
    </xf>
    <xf numFmtId="0" fontId="5" fillId="3" borderId="0" xfId="0" applyFont="1" applyFill="1" applyBorder="1" applyAlignment="1">
      <alignment wrapText="1"/>
    </xf>
    <xf numFmtId="17" fontId="0" fillId="3" borderId="19" xfId="0" applyNumberFormat="1" applyFill="1" applyBorder="1" applyAlignment="1">
      <alignment horizontal="center" wrapText="1"/>
    </xf>
    <xf numFmtId="17" fontId="5" fillId="3" borderId="15" xfId="0" applyNumberFormat="1" applyFont="1" applyFill="1" applyBorder="1" applyAlignment="1">
      <alignment wrapText="1"/>
    </xf>
    <xf numFmtId="17" fontId="5" fillId="3" borderId="15" xfId="1" applyNumberFormat="1" applyFill="1" applyBorder="1" applyAlignment="1">
      <alignment wrapText="1"/>
    </xf>
    <xf numFmtId="17" fontId="5" fillId="3" borderId="19" xfId="1" applyNumberFormat="1" applyFill="1" applyBorder="1" applyAlignment="1">
      <alignment wrapText="1"/>
    </xf>
    <xf numFmtId="3" fontId="5" fillId="3" borderId="0" xfId="0" applyNumberFormat="1" applyFont="1" applyFill="1" applyAlignment="1">
      <alignment horizontal="center"/>
    </xf>
    <xf numFmtId="3" fontId="0" fillId="3" borderId="0" xfId="0" applyNumberFormat="1" applyFill="1" applyAlignment="1">
      <alignment horizontal="center"/>
    </xf>
    <xf numFmtId="3" fontId="5" fillId="3" borderId="17" xfId="0" applyNumberFormat="1" applyFont="1" applyFill="1" applyBorder="1" applyAlignment="1">
      <alignment horizontal="center" vertical="center"/>
    </xf>
    <xf numFmtId="0" fontId="0" fillId="3" borderId="0" xfId="0" applyFill="1" applyAlignment="1">
      <alignment horizontal="center" vertical="center"/>
    </xf>
    <xf numFmtId="17" fontId="27" fillId="3" borderId="31" xfId="0" applyNumberFormat="1" applyFont="1" applyFill="1" applyBorder="1"/>
    <xf numFmtId="3" fontId="0" fillId="3" borderId="7" xfId="0" applyNumberFormat="1" applyFill="1" applyBorder="1" applyAlignment="1">
      <alignment horizontal="center"/>
    </xf>
    <xf numFmtId="17" fontId="28" fillId="3" borderId="31" xfId="0" applyNumberFormat="1" applyFont="1" applyFill="1" applyBorder="1"/>
    <xf numFmtId="0" fontId="0" fillId="3" borderId="0" xfId="0" applyFont="1" applyFill="1" applyBorder="1" applyAlignment="1">
      <alignment wrapText="1"/>
    </xf>
    <xf numFmtId="0" fontId="0" fillId="3" borderId="0" xfId="0" applyFill="1" applyAlignment="1">
      <alignment wrapText="1"/>
    </xf>
    <xf numFmtId="0" fontId="10" fillId="3" borderId="0" xfId="0" applyFont="1" applyFill="1" applyBorder="1" applyAlignment="1">
      <alignment vertical="center" wrapText="1"/>
    </xf>
    <xf numFmtId="3" fontId="10" fillId="3" borderId="0" xfId="0" applyNumberFormat="1" applyFont="1" applyFill="1" applyBorder="1" applyAlignment="1">
      <alignment vertical="center" wrapText="1"/>
    </xf>
    <xf numFmtId="0" fontId="10" fillId="3" borderId="17" xfId="0" applyFont="1" applyFill="1" applyBorder="1" applyAlignment="1">
      <alignment vertical="center" wrapText="1"/>
    </xf>
    <xf numFmtId="0" fontId="10" fillId="3" borderId="18" xfId="0" applyFont="1" applyFill="1" applyBorder="1" applyAlignment="1">
      <alignment wrapText="1"/>
    </xf>
    <xf numFmtId="3" fontId="10" fillId="3" borderId="17" xfId="0" applyNumberFormat="1" applyFont="1" applyFill="1" applyBorder="1" applyAlignment="1">
      <alignment vertical="center" wrapText="1"/>
    </xf>
    <xf numFmtId="17" fontId="0" fillId="3" borderId="0" xfId="0" applyNumberFormat="1" applyFill="1" applyBorder="1" applyAlignment="1">
      <alignment wrapText="1"/>
    </xf>
    <xf numFmtId="3" fontId="0" fillId="3" borderId="7" xfId="0" applyNumberFormat="1" applyFill="1" applyBorder="1" applyAlignment="1">
      <alignment wrapText="1"/>
    </xf>
    <xf numFmtId="0" fontId="0" fillId="3" borderId="10" xfId="0" applyFill="1" applyBorder="1" applyAlignment="1">
      <alignment wrapText="1"/>
    </xf>
    <xf numFmtId="3" fontId="10" fillId="3" borderId="7" xfId="0" applyNumberFormat="1" applyFont="1" applyFill="1" applyBorder="1" applyAlignment="1">
      <alignment wrapText="1"/>
    </xf>
    <xf numFmtId="3" fontId="10" fillId="3" borderId="0" xfId="0" applyNumberFormat="1" applyFont="1" applyFill="1" applyBorder="1" applyAlignment="1">
      <alignment wrapText="1"/>
    </xf>
    <xf numFmtId="3" fontId="21" fillId="3" borderId="0" xfId="26" applyNumberFormat="1" applyFont="1" applyFill="1" applyBorder="1" applyAlignment="1">
      <alignment wrapText="1"/>
    </xf>
    <xf numFmtId="17" fontId="5" fillId="3" borderId="0" xfId="0" applyNumberFormat="1" applyFont="1" applyFill="1" applyBorder="1" applyAlignment="1">
      <alignment wrapText="1"/>
    </xf>
    <xf numFmtId="17" fontId="5" fillId="3" borderId="33" xfId="1" applyNumberFormat="1" applyFill="1" applyBorder="1" applyAlignment="1">
      <alignment wrapText="1"/>
    </xf>
    <xf numFmtId="0" fontId="0" fillId="3" borderId="12" xfId="0" applyFont="1" applyFill="1" applyBorder="1" applyAlignment="1">
      <alignment wrapText="1"/>
    </xf>
    <xf numFmtId="3" fontId="0" fillId="3" borderId="13" xfId="0" applyNumberFormat="1" applyFill="1" applyBorder="1" applyAlignment="1">
      <alignment wrapText="1"/>
    </xf>
    <xf numFmtId="3" fontId="0" fillId="3" borderId="12" xfId="0" applyNumberFormat="1" applyFill="1" applyBorder="1"/>
    <xf numFmtId="0" fontId="0" fillId="3" borderId="14" xfId="0" applyFill="1" applyBorder="1" applyAlignment="1">
      <alignment wrapText="1"/>
    </xf>
    <xf numFmtId="0" fontId="0" fillId="3" borderId="0" xfId="0" applyFont="1" applyFill="1" applyBorder="1" applyAlignment="1">
      <alignment horizontal="center" vertical="center" wrapText="1"/>
    </xf>
    <xf numFmtId="164" fontId="0" fillId="3" borderId="0" xfId="0" applyNumberFormat="1" applyFont="1" applyFill="1" applyBorder="1" applyAlignment="1">
      <alignment horizontal="center" vertical="center" wrapText="1"/>
    </xf>
    <xf numFmtId="0" fontId="10" fillId="3" borderId="17" xfId="0" applyFont="1" applyFill="1" applyBorder="1" applyAlignment="1">
      <alignment wrapText="1"/>
    </xf>
    <xf numFmtId="0" fontId="10" fillId="3" borderId="16" xfId="0" applyNumberFormat="1" applyFont="1" applyFill="1" applyBorder="1" applyAlignment="1">
      <alignment wrapText="1"/>
    </xf>
    <xf numFmtId="0" fontId="10" fillId="3" borderId="28" xfId="0" applyNumberFormat="1" applyFont="1" applyFill="1" applyBorder="1" applyAlignment="1">
      <alignment wrapText="1"/>
    </xf>
    <xf numFmtId="0" fontId="10" fillId="3" borderId="0" xfId="0" applyNumberFormat="1" applyFont="1" applyFill="1" applyBorder="1" applyAlignment="1">
      <alignment wrapText="1"/>
    </xf>
    <xf numFmtId="0" fontId="1" fillId="3" borderId="0" xfId="31" applyFill="1"/>
    <xf numFmtId="0" fontId="0" fillId="3" borderId="7" xfId="0" applyFont="1" applyFill="1" applyBorder="1" applyAlignment="1">
      <alignment wrapText="1"/>
    </xf>
    <xf numFmtId="0" fontId="0" fillId="3" borderId="0" xfId="0" applyNumberFormat="1" applyFont="1" applyFill="1" applyBorder="1" applyAlignment="1">
      <alignment wrapText="1"/>
    </xf>
    <xf numFmtId="0" fontId="0" fillId="3" borderId="10" xfId="0" applyNumberFormat="1" applyFont="1" applyFill="1" applyBorder="1" applyAlignment="1">
      <alignment wrapText="1"/>
    </xf>
    <xf numFmtId="0" fontId="0" fillId="3" borderId="15" xfId="0" applyNumberFormat="1" applyFont="1" applyFill="1" applyBorder="1" applyAlignment="1">
      <alignment wrapText="1"/>
    </xf>
    <xf numFmtId="3" fontId="0" fillId="3" borderId="15" xfId="0" applyNumberFormat="1" applyFill="1" applyBorder="1" applyAlignment="1">
      <alignment horizontal="center" wrapText="1"/>
    </xf>
    <xf numFmtId="165" fontId="0" fillId="3" borderId="15" xfId="26" applyNumberFormat="1" applyFont="1" applyFill="1" applyBorder="1"/>
    <xf numFmtId="0" fontId="0" fillId="3" borderId="7" xfId="0" applyNumberFormat="1" applyFont="1" applyFill="1" applyBorder="1" applyAlignment="1">
      <alignment wrapText="1"/>
    </xf>
    <xf numFmtId="0" fontId="0" fillId="3" borderId="0" xfId="28" applyNumberFormat="1" applyFont="1" applyFill="1" applyBorder="1" applyAlignment="1">
      <alignment horizontal="right" vertical="top" wrapText="1"/>
    </xf>
    <xf numFmtId="0" fontId="0" fillId="3" borderId="7" xfId="0" applyNumberFormat="1" applyFont="1" applyFill="1" applyBorder="1" applyAlignment="1">
      <alignment horizontal="right" vertical="top" wrapText="1"/>
    </xf>
    <xf numFmtId="0" fontId="0" fillId="3" borderId="0" xfId="0" applyNumberFormat="1" applyFont="1" applyFill="1" applyBorder="1" applyAlignment="1">
      <alignment horizontal="right" vertical="top" wrapText="1"/>
    </xf>
    <xf numFmtId="0" fontId="0" fillId="3" borderId="0" xfId="28" applyNumberFormat="1" applyFont="1" applyFill="1" applyBorder="1" applyAlignment="1">
      <alignment wrapText="1"/>
    </xf>
    <xf numFmtId="0" fontId="0" fillId="3" borderId="0" xfId="1" applyNumberFormat="1" applyFont="1" applyFill="1" applyBorder="1" applyAlignment="1">
      <alignment wrapText="1"/>
    </xf>
    <xf numFmtId="3" fontId="0" fillId="3" borderId="0" xfId="1" applyNumberFormat="1" applyFont="1" applyFill="1" applyBorder="1" applyAlignment="1">
      <alignment wrapText="1"/>
    </xf>
    <xf numFmtId="1" fontId="0" fillId="3" borderId="10" xfId="0" applyNumberFormat="1" applyFont="1" applyFill="1" applyBorder="1" applyAlignment="1">
      <alignment wrapText="1"/>
    </xf>
    <xf numFmtId="1" fontId="0" fillId="3" borderId="0" xfId="0" applyNumberFormat="1" applyFont="1" applyFill="1" applyBorder="1" applyAlignment="1">
      <alignment wrapText="1"/>
    </xf>
    <xf numFmtId="1" fontId="0" fillId="3" borderId="15" xfId="0" applyNumberFormat="1" applyFont="1" applyFill="1" applyBorder="1" applyAlignment="1">
      <alignment wrapText="1"/>
    </xf>
    <xf numFmtId="0" fontId="0" fillId="3" borderId="13" xfId="0" applyFont="1" applyFill="1" applyBorder="1" applyAlignment="1">
      <alignment wrapText="1"/>
    </xf>
    <xf numFmtId="1" fontId="0" fillId="3" borderId="14" xfId="0" applyNumberFormat="1" applyFont="1" applyFill="1" applyBorder="1" applyAlignment="1">
      <alignment wrapText="1"/>
    </xf>
    <xf numFmtId="1" fontId="0" fillId="3" borderId="19" xfId="0" applyNumberFormat="1" applyFont="1" applyFill="1" applyBorder="1" applyAlignment="1">
      <alignment wrapText="1"/>
    </xf>
    <xf numFmtId="164" fontId="0" fillId="3" borderId="0" xfId="0" applyNumberFormat="1" applyFont="1" applyFill="1" applyAlignment="1">
      <alignment horizontal="center" vertical="center" wrapText="1"/>
    </xf>
    <xf numFmtId="171" fontId="10" fillId="3" borderId="0" xfId="0" applyNumberFormat="1" applyFont="1" applyFill="1" applyAlignment="1">
      <alignment horizontal="left" vertical="center" wrapText="1"/>
    </xf>
    <xf numFmtId="171" fontId="0" fillId="3" borderId="0" xfId="0" applyNumberFormat="1" applyFill="1" applyAlignment="1">
      <alignment horizontal="center" vertical="center" wrapText="1"/>
    </xf>
    <xf numFmtId="3" fontId="10" fillId="3" borderId="0" xfId="0" applyNumberFormat="1" applyFont="1" applyFill="1" applyAlignment="1">
      <alignment horizontal="left" wrapText="1"/>
    </xf>
    <xf numFmtId="0" fontId="10" fillId="3" borderId="17" xfId="0" applyFont="1" applyFill="1" applyBorder="1"/>
    <xf numFmtId="170" fontId="10" fillId="3" borderId="18" xfId="0" applyNumberFormat="1" applyFont="1" applyFill="1" applyBorder="1"/>
    <xf numFmtId="3" fontId="10" fillId="3" borderId="18" xfId="0" applyNumberFormat="1" applyFont="1" applyFill="1" applyBorder="1"/>
    <xf numFmtId="171" fontId="0" fillId="3" borderId="7" xfId="0" applyNumberFormat="1" applyFill="1" applyBorder="1" applyAlignment="1">
      <alignment horizontal="center" vertical="center" wrapText="1"/>
    </xf>
    <xf numFmtId="171" fontId="0" fillId="3" borderId="10" xfId="0" applyNumberFormat="1" applyFill="1" applyBorder="1" applyAlignment="1">
      <alignment horizontal="center" vertical="center" wrapText="1"/>
    </xf>
    <xf numFmtId="17" fontId="0" fillId="3" borderId="48" xfId="0" applyNumberFormat="1" applyFill="1" applyBorder="1" applyAlignment="1">
      <alignment horizontal="center" wrapText="1"/>
    </xf>
    <xf numFmtId="171" fontId="0" fillId="3" borderId="7" xfId="2" applyNumberFormat="1" applyFont="1" applyFill="1" applyBorder="1" applyAlignment="1">
      <alignment horizontal="center" vertical="center" wrapText="1"/>
    </xf>
    <xf numFmtId="171" fontId="0" fillId="3" borderId="10" xfId="2" applyNumberFormat="1" applyFont="1" applyFill="1" applyBorder="1" applyAlignment="1">
      <alignment horizontal="center" vertical="center" wrapText="1"/>
    </xf>
    <xf numFmtId="171" fontId="0" fillId="3" borderId="13" xfId="0" applyNumberFormat="1" applyFill="1" applyBorder="1" applyAlignment="1">
      <alignment horizontal="center" vertical="center" wrapText="1"/>
    </xf>
    <xf numFmtId="171" fontId="0" fillId="3" borderId="14" xfId="0" applyNumberFormat="1" applyFill="1" applyBorder="1" applyAlignment="1">
      <alignment horizontal="center" vertical="center" wrapText="1"/>
    </xf>
    <xf numFmtId="0" fontId="0" fillId="3" borderId="7" xfId="0" applyFill="1" applyBorder="1"/>
    <xf numFmtId="9" fontId="0" fillId="3" borderId="10" xfId="28" applyFont="1" applyFill="1" applyBorder="1"/>
    <xf numFmtId="0" fontId="0" fillId="3" borderId="13" xfId="0" applyFill="1" applyBorder="1"/>
    <xf numFmtId="9" fontId="0" fillId="3" borderId="14" xfId="28" applyFont="1" applyFill="1" applyBorder="1"/>
    <xf numFmtId="169" fontId="0" fillId="3" borderId="10" xfId="0" applyNumberFormat="1" applyFill="1" applyBorder="1"/>
    <xf numFmtId="169" fontId="0" fillId="3" borderId="14" xfId="0" applyNumberFormat="1" applyFill="1" applyBorder="1"/>
    <xf numFmtId="0" fontId="36" fillId="0" borderId="24" xfId="0" applyFont="1" applyFill="1" applyBorder="1" applyAlignment="1">
      <alignment horizontal="left" vertical="top" wrapText="1"/>
    </xf>
    <xf numFmtId="3" fontId="10" fillId="3" borderId="16" xfId="0" applyNumberFormat="1" applyFont="1" applyFill="1" applyBorder="1" applyAlignment="1">
      <alignment horizontal="center" wrapText="1"/>
    </xf>
    <xf numFmtId="3" fontId="10" fillId="3" borderId="18" xfId="0" applyNumberFormat="1" applyFont="1" applyFill="1" applyBorder="1" applyAlignment="1">
      <alignment horizontal="center" wrapText="1"/>
    </xf>
    <xf numFmtId="3" fontId="13" fillId="3" borderId="43" xfId="0" applyNumberFormat="1" applyFont="1" applyFill="1" applyBorder="1" applyAlignment="1">
      <alignment horizontal="center"/>
    </xf>
    <xf numFmtId="9" fontId="13" fillId="3" borderId="41" xfId="0" applyNumberFormat="1" applyFont="1" applyFill="1" applyBorder="1" applyAlignment="1">
      <alignment horizontal="center"/>
    </xf>
    <xf numFmtId="9" fontId="13" fillId="3" borderId="0" xfId="0" applyNumberFormat="1" applyFont="1" applyFill="1" applyBorder="1" applyAlignment="1">
      <alignment horizontal="center"/>
    </xf>
    <xf numFmtId="3" fontId="16" fillId="3" borderId="34" xfId="0" applyNumberFormat="1" applyFont="1" applyFill="1" applyBorder="1" applyAlignment="1">
      <alignment horizontal="center"/>
    </xf>
    <xf numFmtId="9" fontId="16" fillId="3" borderId="42" xfId="0" applyNumberFormat="1" applyFont="1" applyFill="1" applyBorder="1" applyAlignment="1">
      <alignment horizontal="center"/>
    </xf>
    <xf numFmtId="9" fontId="16" fillId="3" borderId="23" xfId="0" applyNumberFormat="1" applyFont="1" applyFill="1" applyBorder="1" applyAlignment="1">
      <alignment horizontal="center"/>
    </xf>
    <xf numFmtId="0" fontId="36" fillId="3" borderId="37" xfId="0" applyFont="1" applyFill="1" applyBorder="1" applyAlignment="1">
      <alignment horizontal="left" vertical="top" wrapText="1"/>
    </xf>
    <xf numFmtId="0" fontId="36" fillId="3" borderId="24" xfId="0" applyFont="1" applyFill="1" applyBorder="1" applyAlignment="1">
      <alignment horizontal="left" vertical="top" wrapText="1"/>
    </xf>
    <xf numFmtId="0" fontId="38" fillId="3" borderId="0" xfId="33" applyFont="1" applyFill="1" applyAlignment="1" applyProtection="1"/>
    <xf numFmtId="0" fontId="12" fillId="3" borderId="0" xfId="0" applyFont="1" applyFill="1"/>
    <xf numFmtId="3" fontId="0" fillId="3" borderId="13" xfId="0" applyNumberFormat="1" applyFill="1" applyBorder="1" applyAlignment="1">
      <alignment horizontal="center" wrapText="1"/>
    </xf>
    <xf numFmtId="3" fontId="5" fillId="3" borderId="0" xfId="0" applyNumberFormat="1" applyFont="1" applyFill="1" applyAlignment="1">
      <alignment wrapText="1"/>
    </xf>
    <xf numFmtId="0" fontId="5" fillId="3" borderId="0" xfId="0" applyFont="1" applyFill="1" applyAlignment="1">
      <alignment wrapText="1"/>
    </xf>
    <xf numFmtId="0" fontId="5" fillId="3" borderId="0" xfId="0" applyFont="1" applyFill="1" applyAlignment="1">
      <alignment horizontal="center" wrapText="1"/>
    </xf>
    <xf numFmtId="0" fontId="5" fillId="3" borderId="0" xfId="0" applyFont="1" applyFill="1"/>
    <xf numFmtId="10" fontId="0" fillId="3" borderId="8" xfId="0" applyNumberFormat="1" applyFill="1" applyBorder="1" applyAlignment="1">
      <alignment horizontal="center" wrapText="1"/>
    </xf>
    <xf numFmtId="10" fontId="0" fillId="3" borderId="0" xfId="0" applyNumberFormat="1" applyFill="1" applyBorder="1" applyAlignment="1">
      <alignment horizontal="center" wrapText="1"/>
    </xf>
    <xf numFmtId="10" fontId="0" fillId="3" borderId="12" xfId="0" applyNumberFormat="1" applyFill="1" applyBorder="1" applyAlignment="1">
      <alignment horizontal="center" wrapText="1"/>
    </xf>
    <xf numFmtId="10" fontId="0" fillId="3" borderId="29" xfId="0" applyNumberFormat="1" applyFill="1" applyBorder="1" applyAlignment="1">
      <alignment horizontal="center" wrapText="1"/>
    </xf>
    <xf numFmtId="10" fontId="0" fillId="3" borderId="7" xfId="0" applyNumberFormat="1" applyFill="1" applyBorder="1" applyAlignment="1">
      <alignment horizontal="center" wrapText="1"/>
    </xf>
    <xf numFmtId="10" fontId="0" fillId="3" borderId="13" xfId="0" applyNumberFormat="1" applyFill="1" applyBorder="1" applyAlignment="1">
      <alignment horizontal="center" wrapText="1"/>
    </xf>
    <xf numFmtId="164" fontId="10" fillId="3" borderId="17" xfId="0" applyNumberFormat="1" applyFont="1" applyFill="1" applyBorder="1" applyAlignment="1">
      <alignment horizontal="center" wrapText="1"/>
    </xf>
    <xf numFmtId="164" fontId="10" fillId="3" borderId="16" xfId="0" applyNumberFormat="1" applyFont="1" applyFill="1" applyBorder="1" applyAlignment="1">
      <alignment horizontal="center" wrapText="1"/>
    </xf>
    <xf numFmtId="0" fontId="10" fillId="3" borderId="16" xfId="0" applyFont="1" applyFill="1" applyBorder="1" applyAlignment="1">
      <alignment horizontal="center" wrapText="1"/>
    </xf>
    <xf numFmtId="164" fontId="10" fillId="3" borderId="0" xfId="0" applyNumberFormat="1" applyFont="1" applyFill="1" applyAlignment="1">
      <alignment horizontal="center" wrapText="1"/>
    </xf>
    <xf numFmtId="0" fontId="0" fillId="3" borderId="0" xfId="0" applyFill="1" applyAlignment="1">
      <alignment horizontal="center"/>
    </xf>
    <xf numFmtId="0" fontId="10" fillId="3" borderId="16" xfId="0" applyFont="1" applyFill="1" applyBorder="1" applyAlignment="1">
      <alignment horizontal="center"/>
    </xf>
    <xf numFmtId="0" fontId="10" fillId="3" borderId="18" xfId="0" applyFont="1" applyFill="1" applyBorder="1" applyAlignment="1">
      <alignment horizontal="center"/>
    </xf>
    <xf numFmtId="0" fontId="0" fillId="3" borderId="8" xfId="0" applyFill="1" applyBorder="1" applyAlignment="1">
      <alignment horizontal="center"/>
    </xf>
    <xf numFmtId="0" fontId="0" fillId="3" borderId="30" xfId="0" applyFill="1" applyBorder="1" applyAlignment="1">
      <alignment horizontal="center"/>
    </xf>
    <xf numFmtId="0" fontId="0" fillId="3" borderId="0" xfId="0" applyFill="1" applyBorder="1" applyAlignment="1">
      <alignment horizontal="center"/>
    </xf>
    <xf numFmtId="0" fontId="0" fillId="3" borderId="10" xfId="0" applyFill="1" applyBorder="1" applyAlignment="1">
      <alignment horizontal="center"/>
    </xf>
    <xf numFmtId="10" fontId="0" fillId="3" borderId="0" xfId="0" applyNumberFormat="1" applyFill="1" applyBorder="1" applyAlignment="1">
      <alignment horizontal="center"/>
    </xf>
    <xf numFmtId="10" fontId="0" fillId="3" borderId="10" xfId="0" applyNumberFormat="1" applyFill="1" applyBorder="1" applyAlignment="1">
      <alignment horizontal="center"/>
    </xf>
    <xf numFmtId="10" fontId="0" fillId="3" borderId="12" xfId="0" applyNumberFormat="1" applyFill="1" applyBorder="1" applyAlignment="1">
      <alignment horizontal="center"/>
    </xf>
    <xf numFmtId="10" fontId="0" fillId="3" borderId="14" xfId="0" applyNumberFormat="1" applyFill="1" applyBorder="1" applyAlignment="1">
      <alignment horizontal="center"/>
    </xf>
    <xf numFmtId="9" fontId="15" fillId="3" borderId="0" xfId="0" applyNumberFormat="1" applyFont="1" applyFill="1" applyBorder="1" applyAlignment="1">
      <alignment horizontal="center" vertical="top" wrapText="1"/>
    </xf>
    <xf numFmtId="9" fontId="25" fillId="3" borderId="0" xfId="0" applyNumberFormat="1" applyFont="1" applyFill="1" applyBorder="1" applyAlignment="1">
      <alignment horizontal="center" vertical="top" wrapText="1"/>
    </xf>
    <xf numFmtId="9" fontId="18" fillId="3" borderId="0" xfId="0" applyNumberFormat="1" applyFont="1" applyFill="1" applyBorder="1" applyAlignment="1">
      <alignment horizontal="center" vertical="top" wrapText="1"/>
    </xf>
    <xf numFmtId="9" fontId="16" fillId="3" borderId="26" xfId="0" applyNumberFormat="1" applyFont="1" applyFill="1" applyBorder="1" applyAlignment="1">
      <alignment horizontal="center" vertical="top" wrapText="1"/>
    </xf>
    <xf numFmtId="9" fontId="15" fillId="3" borderId="41" xfId="0" applyNumberFormat="1" applyFont="1" applyFill="1" applyBorder="1" applyAlignment="1" applyProtection="1">
      <alignment horizontal="center" vertical="top" wrapText="1"/>
    </xf>
    <xf numFmtId="9" fontId="25" fillId="3" borderId="41" xfId="0" applyNumberFormat="1" applyFont="1" applyFill="1" applyBorder="1" applyAlignment="1" applyProtection="1">
      <alignment horizontal="center" vertical="top" wrapText="1"/>
    </xf>
    <xf numFmtId="9" fontId="18" fillId="3" borderId="41" xfId="0" applyNumberFormat="1" applyFont="1" applyFill="1" applyBorder="1" applyAlignment="1" applyProtection="1">
      <alignment horizontal="center" vertical="top" wrapText="1"/>
    </xf>
    <xf numFmtId="9" fontId="15" fillId="3" borderId="43" xfId="0" applyNumberFormat="1" applyFont="1" applyFill="1" applyBorder="1" applyAlignment="1">
      <alignment horizontal="center" vertical="center" wrapText="1"/>
    </xf>
    <xf numFmtId="9" fontId="17" fillId="3" borderId="43" xfId="0" applyNumberFormat="1" applyFont="1" applyFill="1" applyBorder="1" applyAlignment="1">
      <alignment horizontal="center" vertical="center" wrapText="1"/>
    </xf>
    <xf numFmtId="9" fontId="18" fillId="3" borderId="43" xfId="0" applyNumberFormat="1" applyFont="1" applyFill="1" applyBorder="1" applyAlignment="1">
      <alignment horizontal="center" vertical="center" wrapText="1"/>
    </xf>
    <xf numFmtId="9" fontId="16" fillId="3" borderId="32" xfId="0" applyNumberFormat="1" applyFont="1" applyFill="1" applyBorder="1" applyAlignment="1">
      <alignment horizontal="center" vertical="center" wrapText="1"/>
    </xf>
    <xf numFmtId="164" fontId="0" fillId="3" borderId="8" xfId="0" applyNumberFormat="1" applyFill="1" applyBorder="1" applyAlignment="1">
      <alignment horizontal="center" wrapText="1"/>
    </xf>
    <xf numFmtId="0" fontId="0" fillId="3" borderId="8" xfId="0" applyFill="1" applyBorder="1" applyAlignment="1">
      <alignment horizontal="center" wrapText="1"/>
    </xf>
    <xf numFmtId="164" fontId="0" fillId="3" borderId="12" xfId="0" applyNumberFormat="1" applyFill="1" applyBorder="1" applyAlignment="1">
      <alignment horizontal="center" wrapText="1"/>
    </xf>
    <xf numFmtId="0" fontId="0" fillId="3" borderId="12" xfId="0" applyFill="1" applyBorder="1" applyAlignment="1">
      <alignment horizontal="center" wrapText="1"/>
    </xf>
    <xf numFmtId="164" fontId="10" fillId="3" borderId="0" xfId="0" applyNumberFormat="1" applyFont="1" applyFill="1" applyBorder="1" applyAlignment="1">
      <alignment horizontal="center" wrapText="1"/>
    </xf>
    <xf numFmtId="166" fontId="0" fillId="3" borderId="7" xfId="0" applyNumberFormat="1" applyFill="1" applyBorder="1" applyAlignment="1">
      <alignment horizontal="center" wrapText="1"/>
    </xf>
    <xf numFmtId="166" fontId="0" fillId="3" borderId="13" xfId="0" applyNumberFormat="1" applyFill="1" applyBorder="1" applyAlignment="1">
      <alignment horizontal="center" wrapText="1"/>
    </xf>
    <xf numFmtId="166" fontId="0" fillId="3" borderId="12" xfId="0" applyNumberFormat="1" applyFill="1" applyBorder="1" applyAlignment="1">
      <alignment horizontal="center" wrapText="1"/>
    </xf>
    <xf numFmtId="164" fontId="0" fillId="3" borderId="14" xfId="0" applyNumberFormat="1" applyFill="1" applyBorder="1" applyAlignment="1">
      <alignment horizontal="center" wrapText="1"/>
    </xf>
    <xf numFmtId="164" fontId="10" fillId="3" borderId="18" xfId="0" applyNumberFormat="1" applyFont="1" applyFill="1" applyBorder="1"/>
    <xf numFmtId="164" fontId="10" fillId="3" borderId="17" xfId="0" applyNumberFormat="1" applyFont="1" applyFill="1" applyBorder="1" applyAlignment="1">
      <alignment horizontal="center" vertical="center" wrapText="1"/>
    </xf>
    <xf numFmtId="168" fontId="15" fillId="3" borderId="0" xfId="0" applyNumberFormat="1" applyFont="1" applyFill="1" applyBorder="1" applyAlignment="1">
      <alignment horizontal="center" vertical="top" wrapText="1"/>
    </xf>
    <xf numFmtId="168" fontId="25" fillId="3" borderId="0" xfId="0" applyNumberFormat="1" applyFont="1" applyFill="1" applyBorder="1" applyAlignment="1">
      <alignment horizontal="center" vertical="top" wrapText="1"/>
    </xf>
    <xf numFmtId="1" fontId="18" fillId="3" borderId="26" xfId="0" applyNumberFormat="1" applyFont="1" applyFill="1" applyBorder="1" applyAlignment="1">
      <alignment horizontal="center" vertical="top" wrapText="1"/>
    </xf>
    <xf numFmtId="0" fontId="11" fillId="3" borderId="39" xfId="0" applyFont="1" applyFill="1" applyBorder="1" applyAlignment="1">
      <alignment wrapText="1"/>
    </xf>
    <xf numFmtId="168" fontId="15" fillId="3" borderId="39" xfId="0" applyNumberFormat="1" applyFont="1" applyFill="1" applyBorder="1" applyAlignment="1">
      <alignment horizontal="left" vertical="top" wrapText="1"/>
    </xf>
    <xf numFmtId="168" fontId="25" fillId="3" borderId="39" xfId="0" applyNumberFormat="1" applyFont="1" applyFill="1" applyBorder="1" applyAlignment="1">
      <alignment horizontal="left" vertical="top" wrapText="1"/>
    </xf>
    <xf numFmtId="3" fontId="18" fillId="3" borderId="37" xfId="0" applyNumberFormat="1" applyFont="1" applyFill="1" applyBorder="1" applyAlignment="1">
      <alignment horizontal="left" vertical="top" wrapText="1"/>
    </xf>
    <xf numFmtId="0" fontId="10" fillId="3" borderId="41" xfId="0" applyFont="1" applyFill="1" applyBorder="1" applyAlignment="1">
      <alignment wrapText="1"/>
    </xf>
    <xf numFmtId="17" fontId="0" fillId="3" borderId="29" xfId="0" applyNumberFormat="1" applyFont="1" applyFill="1" applyBorder="1" applyAlignment="1">
      <alignment horizontal="center" wrapText="1"/>
    </xf>
    <xf numFmtId="3" fontId="0" fillId="3" borderId="8" xfId="0" applyNumberFormat="1" applyFill="1" applyBorder="1" applyAlignment="1">
      <alignment wrapText="1"/>
    </xf>
    <xf numFmtId="3" fontId="0" fillId="3" borderId="30" xfId="0" applyNumberFormat="1" applyFill="1" applyBorder="1" applyAlignment="1">
      <alignment wrapText="1"/>
    </xf>
    <xf numFmtId="17" fontId="0" fillId="3" borderId="28" xfId="0" applyNumberFormat="1" applyFont="1" applyFill="1" applyBorder="1" applyAlignment="1">
      <alignment horizontal="center" wrapText="1"/>
    </xf>
    <xf numFmtId="17" fontId="0" fillId="3" borderId="15" xfId="0" applyNumberFormat="1" applyFill="1" applyBorder="1" applyAlignment="1">
      <alignment horizontal="center" wrapText="1"/>
    </xf>
    <xf numFmtId="3" fontId="5" fillId="3" borderId="0" xfId="0" applyNumberFormat="1" applyFont="1" applyFill="1" applyBorder="1" applyAlignment="1">
      <alignment wrapText="1"/>
    </xf>
    <xf numFmtId="3" fontId="5" fillId="3" borderId="10" xfId="0" applyNumberFormat="1" applyFont="1" applyFill="1" applyBorder="1" applyAlignment="1">
      <alignment wrapText="1"/>
    </xf>
    <xf numFmtId="17" fontId="5" fillId="3" borderId="19" xfId="0" applyNumberFormat="1" applyFont="1" applyFill="1" applyBorder="1" applyAlignment="1">
      <alignment horizontal="center" wrapText="1"/>
    </xf>
    <xf numFmtId="0" fontId="5" fillId="3" borderId="0" xfId="0" applyFont="1" applyFill="1" applyBorder="1"/>
    <xf numFmtId="17" fontId="5" fillId="3" borderId="15" xfId="1" applyNumberFormat="1" applyFont="1" applyFill="1" applyBorder="1" applyAlignment="1">
      <alignment wrapText="1"/>
    </xf>
    <xf numFmtId="17" fontId="5" fillId="3" borderId="19" xfId="1" applyNumberFormat="1" applyFont="1" applyFill="1" applyBorder="1" applyAlignment="1">
      <alignment wrapText="1"/>
    </xf>
    <xf numFmtId="0" fontId="5" fillId="3" borderId="12" xfId="0" applyFont="1" applyFill="1" applyBorder="1" applyAlignment="1">
      <alignment wrapText="1"/>
    </xf>
    <xf numFmtId="3" fontId="5" fillId="3" borderId="12" xfId="0" applyNumberFormat="1" applyFont="1" applyFill="1" applyBorder="1" applyAlignment="1">
      <alignment wrapText="1"/>
    </xf>
    <xf numFmtId="3" fontId="5" fillId="3" borderId="14" xfId="0" applyNumberFormat="1" applyFont="1" applyFill="1" applyBorder="1" applyAlignment="1">
      <alignment wrapText="1"/>
    </xf>
    <xf numFmtId="17" fontId="5" fillId="3" borderId="28" xfId="0" applyNumberFormat="1" applyFont="1" applyFill="1" applyBorder="1" applyAlignment="1">
      <alignment horizontal="center" wrapText="1"/>
    </xf>
    <xf numFmtId="3" fontId="5" fillId="3" borderId="29" xfId="0" applyNumberFormat="1" applyFont="1" applyFill="1" applyBorder="1" applyAlignment="1">
      <alignment horizontal="center" wrapText="1"/>
    </xf>
    <xf numFmtId="3" fontId="5" fillId="3" borderId="8" xfId="0" applyNumberFormat="1" applyFont="1" applyFill="1" applyBorder="1" applyAlignment="1">
      <alignment horizontal="center" wrapText="1"/>
    </xf>
    <xf numFmtId="17" fontId="5" fillId="3" borderId="15" xfId="0" applyNumberFormat="1" applyFont="1" applyFill="1" applyBorder="1" applyAlignment="1">
      <alignment horizontal="center" wrapText="1"/>
    </xf>
    <xf numFmtId="3" fontId="5" fillId="3" borderId="7" xfId="0" applyNumberFormat="1" applyFont="1" applyFill="1" applyBorder="1" applyAlignment="1">
      <alignment horizontal="center" wrapText="1"/>
    </xf>
    <xf numFmtId="3" fontId="5" fillId="3" borderId="0" xfId="0" applyNumberFormat="1" applyFont="1" applyFill="1" applyBorder="1" applyAlignment="1">
      <alignment horizontal="center" wrapText="1"/>
    </xf>
    <xf numFmtId="3" fontId="5" fillId="3" borderId="13" xfId="0" applyNumberFormat="1" applyFont="1" applyFill="1" applyBorder="1" applyAlignment="1">
      <alignment horizontal="center" wrapText="1"/>
    </xf>
    <xf numFmtId="3" fontId="5" fillId="3" borderId="12" xfId="0" applyNumberFormat="1" applyFont="1" applyFill="1" applyBorder="1" applyAlignment="1">
      <alignment horizontal="center" wrapText="1"/>
    </xf>
    <xf numFmtId="0" fontId="5" fillId="3" borderId="0" xfId="0" applyFont="1" applyFill="1" applyAlignment="1">
      <alignment horizontal="center"/>
    </xf>
    <xf numFmtId="3" fontId="10" fillId="3" borderId="16" xfId="0" applyNumberFormat="1" applyFont="1" applyFill="1" applyBorder="1" applyAlignment="1">
      <alignment horizontal="center" vertical="center" wrapText="1"/>
    </xf>
    <xf numFmtId="3" fontId="5" fillId="3" borderId="30" xfId="0" applyNumberFormat="1" applyFont="1" applyFill="1" applyBorder="1" applyAlignment="1">
      <alignment horizontal="center" wrapText="1"/>
    </xf>
    <xf numFmtId="3" fontId="5" fillId="3" borderId="10" xfId="0" applyNumberFormat="1" applyFont="1" applyFill="1" applyBorder="1" applyAlignment="1">
      <alignment horizontal="center" wrapText="1"/>
    </xf>
    <xf numFmtId="3" fontId="5" fillId="3" borderId="14" xfId="0" applyNumberFormat="1" applyFont="1" applyFill="1" applyBorder="1" applyAlignment="1">
      <alignment horizontal="center" wrapText="1"/>
    </xf>
    <xf numFmtId="0" fontId="5" fillId="3" borderId="0" xfId="0" applyFont="1" applyFill="1" applyBorder="1" applyAlignment="1">
      <alignment horizontal="center" wrapText="1"/>
    </xf>
    <xf numFmtId="0" fontId="5" fillId="3" borderId="0" xfId="0" applyFont="1" applyFill="1" applyBorder="1" applyAlignment="1">
      <alignment horizontal="center"/>
    </xf>
    <xf numFmtId="3" fontId="0" fillId="3" borderId="7" xfId="0" applyNumberFormat="1" applyFont="1" applyFill="1" applyBorder="1" applyAlignment="1">
      <alignment horizontal="center"/>
    </xf>
    <xf numFmtId="3" fontId="0" fillId="3" borderId="10" xfId="0" applyNumberFormat="1" applyFont="1" applyFill="1" applyBorder="1" applyAlignment="1">
      <alignment horizontal="center"/>
    </xf>
    <xf numFmtId="3" fontId="0" fillId="3" borderId="13" xfId="0" applyNumberFormat="1" applyFont="1" applyFill="1" applyBorder="1" applyAlignment="1">
      <alignment horizontal="center"/>
    </xf>
    <xf numFmtId="3" fontId="0" fillId="3" borderId="14" xfId="0" applyNumberFormat="1" applyFont="1" applyFill="1" applyBorder="1" applyAlignment="1">
      <alignment horizontal="center"/>
    </xf>
    <xf numFmtId="3" fontId="0" fillId="3" borderId="12" xfId="0" applyNumberFormat="1" applyFill="1" applyBorder="1" applyAlignment="1">
      <alignment horizontal="center"/>
    </xf>
    <xf numFmtId="17" fontId="27" fillId="3" borderId="43" xfId="0" applyNumberFormat="1" applyFont="1" applyFill="1" applyBorder="1"/>
    <xf numFmtId="3" fontId="0" fillId="3" borderId="0" xfId="0" applyNumberFormat="1" applyFill="1" applyBorder="1" applyAlignment="1">
      <alignment horizontal="center"/>
    </xf>
    <xf numFmtId="17" fontId="27" fillId="3" borderId="33" xfId="0" applyNumberFormat="1" applyFont="1" applyFill="1" applyBorder="1"/>
    <xf numFmtId="3" fontId="0" fillId="3" borderId="0" xfId="0" applyNumberFormat="1" applyFont="1" applyFill="1" applyBorder="1" applyAlignment="1">
      <alignment horizontal="center"/>
    </xf>
    <xf numFmtId="3" fontId="0" fillId="3" borderId="12" xfId="0" applyNumberFormat="1" applyFont="1" applyFill="1" applyBorder="1" applyAlignment="1">
      <alignment horizontal="center"/>
    </xf>
    <xf numFmtId="3" fontId="0" fillId="3" borderId="16" xfId="0" applyNumberFormat="1" applyFont="1" applyFill="1" applyBorder="1" applyAlignment="1">
      <alignment horizontal="center"/>
    </xf>
    <xf numFmtId="3" fontId="0" fillId="3" borderId="16" xfId="0" applyNumberFormat="1" applyFont="1" applyFill="1" applyBorder="1" applyAlignment="1">
      <alignment horizontal="center" vertical="center"/>
    </xf>
    <xf numFmtId="3" fontId="0" fillId="3" borderId="17" xfId="0" applyNumberFormat="1" applyFont="1" applyFill="1" applyBorder="1" applyAlignment="1">
      <alignment horizontal="center" vertical="center"/>
    </xf>
    <xf numFmtId="3" fontId="0" fillId="3" borderId="18" xfId="0" applyNumberFormat="1" applyFont="1" applyFill="1" applyBorder="1" applyAlignment="1">
      <alignment horizontal="center" vertical="center"/>
    </xf>
    <xf numFmtId="3" fontId="0" fillId="3" borderId="0" xfId="0" applyNumberFormat="1" applyFont="1" applyFill="1" applyAlignment="1">
      <alignment horizontal="center"/>
    </xf>
    <xf numFmtId="3" fontId="0" fillId="3" borderId="0" xfId="0" applyNumberFormat="1" applyFont="1" applyFill="1" applyBorder="1"/>
    <xf numFmtId="3" fontId="21" fillId="3" borderId="0" xfId="26" applyNumberFormat="1" applyFont="1" applyFill="1" applyBorder="1"/>
    <xf numFmtId="0" fontId="27" fillId="3" borderId="18" xfId="0" applyFont="1" applyFill="1" applyBorder="1" applyAlignment="1">
      <alignment horizontal="center" vertical="center" wrapText="1"/>
    </xf>
    <xf numFmtId="0" fontId="10" fillId="3" borderId="4" xfId="0" applyFont="1" applyFill="1" applyBorder="1" applyAlignment="1">
      <alignment wrapText="1"/>
    </xf>
    <xf numFmtId="0" fontId="5" fillId="3" borderId="7" xfId="0" applyFont="1" applyFill="1" applyBorder="1" applyAlignment="1">
      <alignment wrapText="1"/>
    </xf>
    <xf numFmtId="17" fontId="0" fillId="3" borderId="28" xfId="0" applyNumberFormat="1" applyFill="1" applyBorder="1" applyAlignment="1">
      <alignment horizontal="center" wrapText="1"/>
    </xf>
    <xf numFmtId="3" fontId="0" fillId="3" borderId="29" xfId="0" applyNumberFormat="1" applyFill="1" applyBorder="1" applyAlignment="1">
      <alignment wrapText="1"/>
    </xf>
    <xf numFmtId="1" fontId="0" fillId="3" borderId="0" xfId="0" applyNumberFormat="1" applyFill="1" applyBorder="1"/>
    <xf numFmtId="1" fontId="0" fillId="3" borderId="10" xfId="0" applyNumberFormat="1" applyFill="1" applyBorder="1"/>
    <xf numFmtId="1" fontId="0" fillId="3" borderId="7" xfId="0" applyNumberFormat="1" applyFill="1" applyBorder="1"/>
    <xf numFmtId="0" fontId="10" fillId="3" borderId="4" xfId="0" applyNumberFormat="1" applyFont="1" applyFill="1" applyBorder="1" applyAlignment="1">
      <alignment wrapText="1"/>
    </xf>
    <xf numFmtId="3" fontId="0" fillId="3" borderId="50" xfId="0" applyNumberFormat="1" applyFill="1" applyBorder="1" applyAlignment="1">
      <alignment horizontal="center" wrapText="1"/>
    </xf>
    <xf numFmtId="3" fontId="0" fillId="3" borderId="51" xfId="0" applyNumberFormat="1" applyFill="1" applyBorder="1" applyAlignment="1">
      <alignment horizontal="center" wrapText="1"/>
    </xf>
    <xf numFmtId="3" fontId="0" fillId="3" borderId="52" xfId="0" applyNumberFormat="1" applyFill="1" applyBorder="1" applyAlignment="1">
      <alignment horizontal="center" wrapText="1"/>
    </xf>
    <xf numFmtId="17" fontId="10" fillId="3" borderId="4" xfId="0" applyNumberFormat="1" applyFont="1" applyFill="1" applyBorder="1" applyAlignment="1">
      <alignment horizontal="center" wrapText="1"/>
    </xf>
    <xf numFmtId="17" fontId="0" fillId="3" borderId="28" xfId="0" applyNumberFormat="1" applyFill="1" applyBorder="1" applyAlignment="1">
      <alignment horizontal="center" vertical="center" wrapText="1"/>
    </xf>
    <xf numFmtId="17" fontId="5" fillId="3" borderId="15" xfId="1" applyNumberFormat="1" applyFill="1" applyBorder="1" applyAlignment="1">
      <alignment horizontal="center" vertical="center" wrapText="1"/>
    </xf>
    <xf numFmtId="0" fontId="39" fillId="3" borderId="17" xfId="31" applyFont="1" applyFill="1" applyBorder="1"/>
    <xf numFmtId="0" fontId="39" fillId="3" borderId="16" xfId="31" applyFont="1" applyFill="1" applyBorder="1"/>
    <xf numFmtId="0" fontId="39" fillId="3" borderId="18" xfId="31" applyFont="1" applyFill="1" applyBorder="1"/>
    <xf numFmtId="3" fontId="0" fillId="3" borderId="49" xfId="0" applyNumberFormat="1" applyFill="1" applyBorder="1" applyAlignment="1">
      <alignment horizontal="center" wrapText="1"/>
    </xf>
    <xf numFmtId="3" fontId="0" fillId="3" borderId="9" xfId="0" applyNumberFormat="1" applyFill="1" applyBorder="1" applyAlignment="1">
      <alignment horizontal="center" wrapText="1"/>
    </xf>
    <xf numFmtId="3" fontId="0" fillId="3" borderId="11" xfId="0" applyNumberFormat="1" applyFill="1" applyBorder="1" applyAlignment="1">
      <alignment horizontal="center" wrapText="1"/>
    </xf>
    <xf numFmtId="0" fontId="38" fillId="3" borderId="2" xfId="33" applyFont="1" applyFill="1" applyBorder="1" applyAlignment="1" applyProtection="1">
      <alignment horizontal="left"/>
    </xf>
    <xf numFmtId="0" fontId="29" fillId="0" borderId="0" xfId="33" applyFill="1" applyAlignment="1" applyProtection="1"/>
    <xf numFmtId="0" fontId="0" fillId="0" borderId="0" xfId="0" applyFill="1"/>
    <xf numFmtId="0" fontId="40" fillId="0" borderId="0" xfId="0" applyFont="1" applyFill="1"/>
    <xf numFmtId="3" fontId="0" fillId="3" borderId="12" xfId="0" applyNumberFormat="1" applyFill="1" applyBorder="1" applyAlignment="1">
      <alignment wrapText="1"/>
    </xf>
    <xf numFmtId="0" fontId="0" fillId="3" borderId="12" xfId="0" applyFill="1" applyBorder="1" applyAlignment="1">
      <alignment wrapText="1"/>
    </xf>
    <xf numFmtId="164" fontId="10" fillId="3" borderId="12" xfId="0" applyNumberFormat="1" applyFont="1" applyFill="1" applyBorder="1" applyAlignment="1">
      <alignment horizontal="left" wrapText="1"/>
    </xf>
    <xf numFmtId="0" fontId="0" fillId="3" borderId="0" xfId="0" applyFill="1" applyAlignment="1">
      <alignment wrapText="1"/>
    </xf>
    <xf numFmtId="0" fontId="0" fillId="3" borderId="15" xfId="0" applyFill="1" applyBorder="1" applyAlignment="1">
      <alignment horizontal="right"/>
    </xf>
    <xf numFmtId="0" fontId="0" fillId="3" borderId="19" xfId="0" applyFill="1" applyBorder="1" applyAlignment="1">
      <alignment horizontal="right"/>
    </xf>
    <xf numFmtId="3" fontId="10" fillId="3" borderId="0" xfId="0" applyNumberFormat="1" applyFont="1" applyFill="1" applyBorder="1" applyAlignment="1">
      <alignment horizontal="left" vertical="center" wrapText="1"/>
    </xf>
    <xf numFmtId="3" fontId="0" fillId="3" borderId="0" xfId="0" applyNumberFormat="1" applyFill="1" applyBorder="1" applyAlignment="1">
      <alignment vertical="center" wrapText="1"/>
    </xf>
    <xf numFmtId="17" fontId="10" fillId="3" borderId="29" xfId="0" applyNumberFormat="1" applyFont="1" applyFill="1" applyBorder="1" applyAlignment="1">
      <alignment horizontal="center" vertical="center" wrapText="1"/>
    </xf>
    <xf numFmtId="0" fontId="5" fillId="3" borderId="8" xfId="1" applyFont="1" applyFill="1" applyBorder="1" applyAlignment="1">
      <alignment horizontal="center" vertical="center" wrapText="1"/>
    </xf>
    <xf numFmtId="17" fontId="5" fillId="3" borderId="8" xfId="1" applyNumberFormat="1" applyFont="1" applyFill="1" applyBorder="1" applyAlignment="1">
      <alignment horizontal="center" vertical="center" wrapText="1"/>
    </xf>
    <xf numFmtId="3" fontId="10" fillId="3" borderId="8" xfId="1" applyNumberFormat="1" applyFont="1" applyFill="1" applyBorder="1" applyAlignment="1">
      <alignment horizontal="center" vertical="center" wrapText="1"/>
    </xf>
    <xf numFmtId="3" fontId="10" fillId="3" borderId="8" xfId="0" applyNumberFormat="1" applyFont="1" applyFill="1" applyBorder="1" applyAlignment="1">
      <alignment horizontal="center" wrapText="1"/>
    </xf>
    <xf numFmtId="3" fontId="10" fillId="3" borderId="30" xfId="0" applyNumberFormat="1" applyFont="1" applyFill="1" applyBorder="1" applyAlignment="1">
      <alignment horizontal="center" wrapText="1"/>
    </xf>
    <xf numFmtId="1" fontId="0" fillId="3" borderId="0" xfId="0" applyNumberFormat="1" applyFont="1" applyFill="1" applyBorder="1" applyAlignment="1">
      <alignment vertical="center" wrapText="1"/>
    </xf>
    <xf numFmtId="17" fontId="0" fillId="3" borderId="0" xfId="0" applyNumberFormat="1" applyFont="1" applyFill="1" applyBorder="1" applyAlignment="1">
      <alignment vertical="center" wrapText="1"/>
    </xf>
    <xf numFmtId="3" fontId="0" fillId="3" borderId="0" xfId="0" applyNumberFormat="1" applyFont="1" applyFill="1" applyBorder="1" applyAlignment="1">
      <alignment vertical="center" wrapText="1"/>
    </xf>
    <xf numFmtId="9" fontId="0" fillId="3" borderId="10" xfId="28" applyFont="1" applyFill="1" applyBorder="1" applyAlignment="1"/>
    <xf numFmtId="1" fontId="0" fillId="3" borderId="12" xfId="0" applyNumberFormat="1" applyFont="1" applyFill="1" applyBorder="1" applyAlignment="1">
      <alignment vertical="center" wrapText="1"/>
    </xf>
    <xf numFmtId="17" fontId="0" fillId="3" borderId="12" xfId="0" applyNumberFormat="1" applyFont="1" applyFill="1" applyBorder="1" applyAlignment="1">
      <alignment vertical="center" wrapText="1"/>
    </xf>
    <xf numFmtId="3" fontId="0" fillId="3" borderId="12" xfId="0" applyNumberFormat="1" applyFont="1" applyFill="1" applyBorder="1" applyAlignment="1">
      <alignment vertical="center" wrapText="1"/>
    </xf>
    <xf numFmtId="9" fontId="0" fillId="3" borderId="14" xfId="28" applyFont="1" applyFill="1" applyBorder="1" applyAlignment="1"/>
    <xf numFmtId="3" fontId="0" fillId="3" borderId="10" xfId="0" applyNumberFormat="1" applyFill="1" applyBorder="1" applyAlignment="1">
      <alignment vertical="center"/>
    </xf>
    <xf numFmtId="3" fontId="0" fillId="3" borderId="0" xfId="1" applyNumberFormat="1" applyFont="1" applyFill="1" applyBorder="1" applyAlignment="1">
      <alignment vertical="center" wrapText="1"/>
    </xf>
    <xf numFmtId="9" fontId="0" fillId="3" borderId="10" xfId="0" applyNumberFormat="1" applyFill="1" applyBorder="1" applyAlignment="1">
      <alignment vertical="center"/>
    </xf>
    <xf numFmtId="9" fontId="0" fillId="3" borderId="10" xfId="28" applyFont="1" applyFill="1" applyBorder="1" applyAlignment="1">
      <alignment vertical="center"/>
    </xf>
    <xf numFmtId="3" fontId="0" fillId="3" borderId="12" xfId="1" applyNumberFormat="1" applyFont="1" applyFill="1" applyBorder="1" applyAlignment="1">
      <alignment vertical="center" wrapText="1"/>
    </xf>
    <xf numFmtId="9" fontId="0" fillId="3" borderId="14" xfId="28" applyFont="1" applyFill="1" applyBorder="1" applyAlignment="1">
      <alignment vertical="center"/>
    </xf>
    <xf numFmtId="169" fontId="0" fillId="3" borderId="7" xfId="0" applyNumberFormat="1" applyFill="1" applyBorder="1" applyAlignment="1">
      <alignment vertical="center" wrapText="1"/>
    </xf>
    <xf numFmtId="169" fontId="5" fillId="3" borderId="7" xfId="1" applyNumberFormat="1" applyFill="1" applyBorder="1" applyAlignment="1">
      <alignment vertical="center" wrapText="1"/>
    </xf>
    <xf numFmtId="169" fontId="5" fillId="3" borderId="7" xfId="0" applyNumberFormat="1" applyFont="1" applyFill="1" applyBorder="1" applyAlignment="1">
      <alignment vertical="center" wrapText="1"/>
    </xf>
    <xf numFmtId="169" fontId="0" fillId="3" borderId="13" xfId="0" applyNumberFormat="1" applyFill="1" applyBorder="1" applyAlignment="1">
      <alignment vertical="center" wrapText="1"/>
    </xf>
    <xf numFmtId="17" fontId="10" fillId="3" borderId="29" xfId="0" applyNumberFormat="1" applyFont="1" applyFill="1" applyBorder="1" applyAlignment="1">
      <alignment horizontal="center" wrapText="1"/>
    </xf>
    <xf numFmtId="0" fontId="0" fillId="3" borderId="10" xfId="0" applyFill="1" applyBorder="1" applyAlignment="1"/>
    <xf numFmtId="165" fontId="0" fillId="3" borderId="0" xfId="26" applyNumberFormat="1" applyFont="1" applyFill="1" applyBorder="1"/>
    <xf numFmtId="165" fontId="0" fillId="3" borderId="12" xfId="26" applyNumberFormat="1" applyFont="1" applyFill="1" applyBorder="1"/>
    <xf numFmtId="165" fontId="0" fillId="3" borderId="10" xfId="26" applyNumberFormat="1" applyFont="1" applyFill="1" applyBorder="1"/>
    <xf numFmtId="165" fontId="0" fillId="3" borderId="14" xfId="26" applyNumberFormat="1" applyFont="1" applyFill="1" applyBorder="1"/>
    <xf numFmtId="0" fontId="10" fillId="3" borderId="0" xfId="0" applyFont="1" applyFill="1" applyAlignment="1">
      <alignment horizontal="left" wrapText="1"/>
    </xf>
    <xf numFmtId="0" fontId="10" fillId="3" borderId="0" xfId="0" applyFont="1" applyFill="1" applyAlignment="1">
      <alignment vertical="top" wrapText="1"/>
    </xf>
    <xf numFmtId="0" fontId="10" fillId="3" borderId="0" xfId="0" applyFont="1" applyFill="1" applyAlignment="1">
      <alignment vertical="top"/>
    </xf>
    <xf numFmtId="1" fontId="0" fillId="3" borderId="10" xfId="0" applyNumberFormat="1" applyFill="1" applyBorder="1" applyAlignment="1">
      <alignment vertical="center" wrapText="1"/>
    </xf>
    <xf numFmtId="1" fontId="0" fillId="3" borderId="14" xfId="0" applyNumberFormat="1" applyFill="1" applyBorder="1" applyAlignment="1">
      <alignment vertical="center" wrapText="1"/>
    </xf>
    <xf numFmtId="1" fontId="0" fillId="3" borderId="0" xfId="0" applyNumberFormat="1" applyFill="1" applyBorder="1" applyAlignment="1">
      <alignment vertical="center" wrapText="1"/>
    </xf>
    <xf numFmtId="1" fontId="0" fillId="3" borderId="12" xfId="0" applyNumberFormat="1" applyFill="1" applyBorder="1" applyAlignment="1">
      <alignment vertical="center" wrapText="1"/>
    </xf>
    <xf numFmtId="1" fontId="10" fillId="3" borderId="16" xfId="0" applyNumberFormat="1" applyFont="1" applyFill="1" applyBorder="1" applyAlignment="1">
      <alignment horizontal="center" vertical="center" wrapText="1"/>
    </xf>
    <xf numFmtId="0" fontId="10" fillId="3" borderId="0" xfId="0" applyFont="1" applyFill="1" applyAlignment="1">
      <alignment horizontal="center" vertical="center"/>
    </xf>
    <xf numFmtId="172" fontId="0" fillId="3" borderId="7" xfId="26" applyNumberFormat="1" applyFont="1" applyFill="1" applyBorder="1" applyAlignment="1">
      <alignment vertical="center" wrapText="1"/>
    </xf>
    <xf numFmtId="172" fontId="0" fillId="3" borderId="0" xfId="26" applyNumberFormat="1" applyFont="1" applyFill="1" applyBorder="1" applyAlignment="1">
      <alignment wrapText="1"/>
    </xf>
    <xf numFmtId="172" fontId="0" fillId="3" borderId="7" xfId="26" applyNumberFormat="1" applyFont="1" applyFill="1" applyBorder="1" applyAlignment="1">
      <alignment wrapText="1"/>
    </xf>
    <xf numFmtId="172" fontId="0" fillId="3" borderId="10" xfId="26" applyNumberFormat="1" applyFont="1" applyFill="1" applyBorder="1" applyAlignment="1">
      <alignment wrapText="1"/>
    </xf>
    <xf numFmtId="172" fontId="0" fillId="3" borderId="13" xfId="26" applyNumberFormat="1" applyFont="1" applyFill="1" applyBorder="1" applyAlignment="1">
      <alignment vertical="center" wrapText="1"/>
    </xf>
    <xf numFmtId="172" fontId="0" fillId="3" borderId="12" xfId="26" applyNumberFormat="1" applyFont="1" applyFill="1" applyBorder="1" applyAlignment="1">
      <alignment wrapText="1"/>
    </xf>
    <xf numFmtId="172" fontId="0" fillId="3" borderId="13" xfId="26" applyNumberFormat="1" applyFont="1" applyFill="1" applyBorder="1" applyAlignment="1">
      <alignment wrapText="1"/>
    </xf>
    <xf numFmtId="172" fontId="0" fillId="3" borderId="14" xfId="26" applyNumberFormat="1" applyFont="1" applyFill="1" applyBorder="1" applyAlignment="1">
      <alignment wrapText="1"/>
    </xf>
    <xf numFmtId="172" fontId="0" fillId="3" borderId="29" xfId="26" applyNumberFormat="1" applyFont="1" applyFill="1" applyBorder="1" applyAlignment="1">
      <alignment wrapText="1"/>
    </xf>
    <xf numFmtId="172" fontId="0" fillId="3" borderId="8" xfId="26" applyNumberFormat="1" applyFont="1" applyFill="1" applyBorder="1" applyAlignment="1">
      <alignment wrapText="1"/>
    </xf>
    <xf numFmtId="172" fontId="0" fillId="3" borderId="30" xfId="26" applyNumberFormat="1" applyFont="1" applyFill="1" applyBorder="1" applyAlignment="1">
      <alignment wrapText="1"/>
    </xf>
    <xf numFmtId="172" fontId="0" fillId="3" borderId="8" xfId="26" applyNumberFormat="1" applyFont="1" applyFill="1" applyBorder="1" applyAlignment="1"/>
    <xf numFmtId="172" fontId="0" fillId="3" borderId="30" xfId="26" applyNumberFormat="1" applyFont="1" applyFill="1" applyBorder="1" applyAlignment="1"/>
    <xf numFmtId="172" fontId="0" fillId="3" borderId="0" xfId="26" applyNumberFormat="1" applyFont="1" applyFill="1" applyBorder="1" applyAlignment="1"/>
    <xf numFmtId="172" fontId="0" fillId="3" borderId="10" xfId="26" applyNumberFormat="1" applyFont="1" applyFill="1" applyBorder="1" applyAlignment="1"/>
    <xf numFmtId="172" fontId="0" fillId="3" borderId="7" xfId="26" applyNumberFormat="1" applyFont="1" applyFill="1" applyBorder="1" applyAlignment="1"/>
    <xf numFmtId="172" fontId="0" fillId="3" borderId="13" xfId="26" applyNumberFormat="1" applyFont="1" applyFill="1" applyBorder="1" applyAlignment="1"/>
    <xf numFmtId="172" fontId="0" fillId="3" borderId="14" xfId="26" applyNumberFormat="1" applyFont="1" applyFill="1" applyBorder="1" applyAlignment="1"/>
    <xf numFmtId="169" fontId="0" fillId="3" borderId="28" xfId="0" applyNumberFormat="1" applyFill="1" applyBorder="1" applyAlignment="1">
      <alignment vertical="center" wrapText="1"/>
    </xf>
    <xf numFmtId="169" fontId="0" fillId="3" borderId="15" xfId="0" applyNumberFormat="1" applyFill="1" applyBorder="1" applyAlignment="1">
      <alignment vertical="center" wrapText="1"/>
    </xf>
    <xf numFmtId="169" fontId="0" fillId="3" borderId="19" xfId="0" applyNumberFormat="1" applyFill="1" applyBorder="1" applyAlignment="1">
      <alignment vertical="center" wrapText="1"/>
    </xf>
    <xf numFmtId="17" fontId="10" fillId="3" borderId="17" xfId="0" applyNumberFormat="1" applyFont="1" applyFill="1" applyBorder="1" applyAlignment="1">
      <alignment horizontal="center" wrapText="1"/>
    </xf>
    <xf numFmtId="164" fontId="10" fillId="3" borderId="17" xfId="26" applyNumberFormat="1" applyFont="1" applyFill="1" applyBorder="1" applyAlignment="1">
      <alignment horizontal="center" vertical="center" wrapText="1"/>
    </xf>
    <xf numFmtId="164" fontId="0" fillId="3" borderId="12" xfId="0" applyNumberFormat="1" applyFill="1" applyBorder="1" applyAlignment="1">
      <alignment horizontal="center"/>
    </xf>
    <xf numFmtId="164" fontId="0" fillId="3" borderId="14" xfId="0" applyNumberFormat="1" applyFill="1" applyBorder="1" applyAlignment="1">
      <alignment horizontal="center"/>
    </xf>
    <xf numFmtId="0" fontId="10" fillId="3" borderId="28" xfId="0" applyFont="1" applyFill="1" applyBorder="1" applyAlignment="1">
      <alignment horizontal="center" vertical="center"/>
    </xf>
    <xf numFmtId="17" fontId="10" fillId="3" borderId="19" xfId="0" applyNumberFormat="1" applyFont="1" applyFill="1" applyBorder="1" applyAlignment="1">
      <alignment horizontal="center" vertical="center"/>
    </xf>
    <xf numFmtId="5" fontId="0" fillId="0" borderId="0" xfId="26" applyNumberFormat="1" applyFont="1" applyAlignment="1">
      <alignment horizontal="center"/>
    </xf>
    <xf numFmtId="9" fontId="22" fillId="3" borderId="42" xfId="0" applyNumberFormat="1" applyFont="1" applyFill="1" applyBorder="1" applyAlignment="1" applyProtection="1">
      <alignment horizontal="right" vertical="center" wrapText="1"/>
    </xf>
    <xf numFmtId="10" fontId="0" fillId="3" borderId="0" xfId="0" applyNumberFormat="1" applyFill="1" applyAlignment="1">
      <alignment horizontal="center" wrapText="1"/>
    </xf>
    <xf numFmtId="0" fontId="10" fillId="3" borderId="17" xfId="0" applyFont="1" applyFill="1" applyBorder="1" applyAlignment="1">
      <alignment horizontal="center"/>
    </xf>
    <xf numFmtId="3" fontId="0" fillId="3" borderId="12" xfId="0" applyNumberFormat="1" applyFont="1" applyFill="1" applyBorder="1"/>
    <xf numFmtId="3" fontId="0" fillId="3" borderId="18" xfId="0" applyNumberFormat="1" applyFont="1" applyFill="1" applyBorder="1"/>
    <xf numFmtId="3" fontId="0" fillId="3" borderId="10" xfId="0" applyNumberFormat="1" applyFont="1" applyFill="1" applyBorder="1"/>
    <xf numFmtId="3" fontId="0" fillId="3" borderId="14" xfId="0" applyNumberFormat="1" applyFont="1" applyFill="1" applyBorder="1"/>
    <xf numFmtId="1" fontId="0" fillId="3" borderId="8" xfId="0" applyNumberFormat="1" applyFill="1" applyBorder="1"/>
    <xf numFmtId="17" fontId="5" fillId="3" borderId="8" xfId="1" applyNumberFormat="1" applyFill="1" applyBorder="1" applyAlignment="1">
      <alignment horizontal="center" vertical="center" wrapText="1"/>
    </xf>
    <xf numFmtId="3" fontId="13" fillId="3" borderId="43" xfId="0" applyNumberFormat="1" applyFont="1" applyFill="1" applyBorder="1" applyAlignment="1" applyProtection="1">
      <alignment horizontal="center" vertical="top" wrapText="1"/>
    </xf>
    <xf numFmtId="9" fontId="13" fillId="3" borderId="0" xfId="0" applyNumberFormat="1" applyFont="1" applyFill="1" applyBorder="1"/>
    <xf numFmtId="10" fontId="5" fillId="3" borderId="0" xfId="0" applyNumberFormat="1" applyFont="1" applyFill="1" applyAlignment="1">
      <alignment wrapText="1"/>
    </xf>
    <xf numFmtId="0" fontId="0" fillId="3" borderId="0" xfId="0" applyFill="1" applyAlignment="1">
      <alignment wrapText="1"/>
    </xf>
    <xf numFmtId="0" fontId="0" fillId="3" borderId="17" xfId="0" applyFill="1" applyBorder="1" applyAlignment="1">
      <alignment wrapText="1"/>
    </xf>
    <xf numFmtId="0" fontId="0" fillId="3" borderId="18" xfId="0" applyFill="1" applyBorder="1" applyAlignment="1">
      <alignment wrapText="1"/>
    </xf>
    <xf numFmtId="169" fontId="0" fillId="3" borderId="0" xfId="0" applyNumberFormat="1" applyFill="1" applyBorder="1"/>
    <xf numFmtId="9" fontId="0" fillId="3" borderId="30" xfId="28" applyFont="1" applyFill="1" applyBorder="1"/>
    <xf numFmtId="0" fontId="0" fillId="3" borderId="18" xfId="0" applyFill="1" applyBorder="1" applyAlignment="1">
      <alignment horizontal="center" wrapText="1"/>
    </xf>
    <xf numFmtId="43" fontId="0" fillId="3" borderId="0" xfId="26" applyFont="1" applyFill="1"/>
    <xf numFmtId="43" fontId="0" fillId="3" borderId="17" xfId="26" applyFont="1" applyFill="1" applyBorder="1" applyAlignment="1">
      <alignment horizontal="center" wrapText="1"/>
    </xf>
    <xf numFmtId="43" fontId="0" fillId="3" borderId="16" xfId="26" applyFont="1" applyFill="1" applyBorder="1" applyAlignment="1">
      <alignment horizontal="center" wrapText="1"/>
    </xf>
    <xf numFmtId="43" fontId="0" fillId="3" borderId="0" xfId="26" applyFont="1" applyFill="1" applyAlignment="1">
      <alignment horizontal="center" wrapText="1"/>
    </xf>
    <xf numFmtId="165" fontId="0" fillId="3" borderId="7" xfId="26" applyNumberFormat="1" applyFont="1" applyFill="1" applyBorder="1"/>
    <xf numFmtId="165" fontId="0" fillId="3" borderId="13" xfId="26" applyNumberFormat="1" applyFont="1" applyFill="1" applyBorder="1"/>
    <xf numFmtId="165" fontId="0" fillId="3" borderId="29" xfId="26" applyNumberFormat="1" applyFont="1" applyFill="1" applyBorder="1"/>
    <xf numFmtId="165" fontId="0" fillId="3" borderId="8" xfId="26" applyNumberFormat="1" applyFont="1" applyFill="1" applyBorder="1"/>
    <xf numFmtId="0" fontId="10" fillId="3" borderId="8" xfId="0" applyFont="1" applyFill="1" applyBorder="1" applyAlignment="1">
      <alignment horizontal="center" wrapText="1"/>
    </xf>
    <xf numFmtId="0" fontId="10" fillId="3" borderId="30" xfId="0" applyFont="1" applyFill="1" applyBorder="1" applyAlignment="1">
      <alignment horizontal="center" wrapText="1"/>
    </xf>
    <xf numFmtId="0" fontId="0" fillId="3" borderId="28" xfId="0" applyFill="1" applyBorder="1" applyAlignment="1">
      <alignment horizontal="right"/>
    </xf>
    <xf numFmtId="0" fontId="0" fillId="3" borderId="8" xfId="0" applyFill="1" applyBorder="1"/>
    <xf numFmtId="0" fontId="0" fillId="3" borderId="30" xfId="0" applyFill="1" applyBorder="1"/>
    <xf numFmtId="165" fontId="0" fillId="3" borderId="30" xfId="26" applyNumberFormat="1" applyFont="1" applyFill="1" applyBorder="1"/>
    <xf numFmtId="0" fontId="10" fillId="3" borderId="29" xfId="0" applyFont="1" applyFill="1" applyBorder="1" applyAlignment="1">
      <alignment horizontal="center" wrapText="1"/>
    </xf>
    <xf numFmtId="166" fontId="0" fillId="3" borderId="0" xfId="28" applyNumberFormat="1" applyFont="1" applyFill="1"/>
    <xf numFmtId="9" fontId="0" fillId="3" borderId="0" xfId="28" applyNumberFormat="1" applyFont="1" applyFill="1"/>
    <xf numFmtId="1" fontId="13" fillId="3" borderId="31" xfId="26" applyNumberFormat="1" applyFont="1" applyFill="1" applyBorder="1" applyAlignment="1" applyProtection="1">
      <alignment horizontal="center" vertical="top" wrapText="1"/>
    </xf>
    <xf numFmtId="1" fontId="13" fillId="3" borderId="32" xfId="26" applyNumberFormat="1" applyFont="1" applyFill="1" applyBorder="1" applyAlignment="1" applyProtection="1">
      <alignment horizontal="center" vertical="top" wrapText="1"/>
    </xf>
    <xf numFmtId="1" fontId="22" fillId="3" borderId="36" xfId="26" applyNumberFormat="1" applyFont="1" applyFill="1" applyBorder="1" applyAlignment="1" applyProtection="1">
      <alignment horizontal="center" vertical="top" wrapText="1"/>
    </xf>
    <xf numFmtId="1" fontId="0" fillId="3" borderId="0" xfId="28" applyNumberFormat="1" applyFont="1" applyFill="1"/>
    <xf numFmtId="0" fontId="29" fillId="3" borderId="2" xfId="33" applyFill="1" applyBorder="1" applyAlignment="1" applyProtection="1">
      <alignment horizontal="left"/>
    </xf>
    <xf numFmtId="0" fontId="29" fillId="3" borderId="21" xfId="33" applyFill="1" applyBorder="1" applyAlignment="1" applyProtection="1">
      <alignment horizontal="left"/>
    </xf>
    <xf numFmtId="167" fontId="0" fillId="3" borderId="0" xfId="0" applyNumberFormat="1" applyFill="1"/>
    <xf numFmtId="3" fontId="0" fillId="3" borderId="0" xfId="0" applyNumberFormat="1" applyFill="1" applyAlignment="1">
      <alignment horizontal="right"/>
    </xf>
    <xf numFmtId="0" fontId="0" fillId="3" borderId="29" xfId="0" applyFill="1" applyBorder="1"/>
    <xf numFmtId="43" fontId="0" fillId="3" borderId="29" xfId="26" applyFont="1" applyFill="1" applyBorder="1" applyAlignment="1">
      <alignment horizontal="center"/>
    </xf>
    <xf numFmtId="43" fontId="0" fillId="3" borderId="8" xfId="26" applyFont="1" applyFill="1" applyBorder="1" applyAlignment="1">
      <alignment horizontal="center"/>
    </xf>
    <xf numFmtId="43" fontId="0" fillId="3" borderId="8" xfId="26" applyFont="1" applyFill="1" applyBorder="1" applyAlignment="1">
      <alignment horizontal="center" wrapText="1"/>
    </xf>
    <xf numFmtId="0" fontId="0" fillId="3" borderId="30" xfId="0" applyFill="1" applyBorder="1" applyAlignment="1">
      <alignment horizontal="center" wrapText="1"/>
    </xf>
    <xf numFmtId="169" fontId="0" fillId="3" borderId="30" xfId="0" applyNumberFormat="1" applyFill="1" applyBorder="1"/>
    <xf numFmtId="3" fontId="10" fillId="3" borderId="0" xfId="0" applyNumberFormat="1" applyFont="1" applyFill="1" applyBorder="1" applyAlignment="1">
      <alignment horizontal="left" vertical="center" wrapText="1"/>
    </xf>
    <xf numFmtId="3" fontId="0" fillId="3" borderId="0" xfId="0" applyNumberFormat="1" applyFill="1" applyBorder="1" applyAlignment="1">
      <alignment vertical="center" wrapText="1"/>
    </xf>
    <xf numFmtId="3" fontId="0" fillId="3" borderId="15" xfId="0" applyNumberFormat="1" applyFill="1" applyBorder="1" applyAlignment="1">
      <alignment horizontal="center"/>
    </xf>
    <xf numFmtId="3" fontId="0" fillId="3" borderId="19" xfId="0" applyNumberFormat="1" applyFill="1" applyBorder="1" applyAlignment="1">
      <alignment horizontal="center"/>
    </xf>
    <xf numFmtId="9" fontId="0" fillId="3" borderId="0" xfId="28" applyFont="1" applyFill="1" applyAlignment="1">
      <alignment horizontal="center"/>
    </xf>
    <xf numFmtId="9" fontId="0" fillId="3" borderId="0" xfId="0" applyNumberFormat="1" applyFill="1" applyAlignment="1">
      <alignment horizontal="center"/>
    </xf>
    <xf numFmtId="0" fontId="0" fillId="3" borderId="0" xfId="0" applyFill="1" applyAlignment="1">
      <alignment wrapText="1"/>
    </xf>
    <xf numFmtId="3" fontId="13" fillId="3" borderId="34" xfId="0" applyNumberFormat="1" applyFont="1" applyFill="1" applyBorder="1" applyAlignment="1">
      <alignment horizontal="center"/>
    </xf>
    <xf numFmtId="9" fontId="0" fillId="3" borderId="0" xfId="0" applyNumberFormat="1" applyFill="1" applyBorder="1"/>
    <xf numFmtId="9" fontId="0" fillId="3" borderId="0" xfId="28" applyFont="1" applyFill="1" applyBorder="1" applyAlignment="1">
      <alignment horizontal="center"/>
    </xf>
    <xf numFmtId="17" fontId="10" fillId="3" borderId="17" xfId="0" applyNumberFormat="1" applyFont="1" applyFill="1" applyBorder="1" applyAlignment="1">
      <alignment horizontal="center" vertical="center" wrapText="1"/>
    </xf>
    <xf numFmtId="3" fontId="10" fillId="3" borderId="16" xfId="1" applyNumberFormat="1" applyFont="1" applyFill="1" applyBorder="1" applyAlignment="1">
      <alignment horizontal="center" vertical="center" wrapText="1"/>
    </xf>
    <xf numFmtId="3" fontId="10" fillId="3" borderId="18" xfId="1" applyNumberFormat="1" applyFont="1" applyFill="1" applyBorder="1" applyAlignment="1">
      <alignment horizontal="center" vertical="center" wrapText="1"/>
    </xf>
    <xf numFmtId="3" fontId="10" fillId="3" borderId="17" xfId="1" applyNumberFormat="1" applyFont="1" applyFill="1" applyBorder="1" applyAlignment="1">
      <alignment horizontal="center" vertical="center" wrapText="1"/>
    </xf>
    <xf numFmtId="3" fontId="10" fillId="3" borderId="0" xfId="1" applyNumberFormat="1" applyFont="1" applyFill="1" applyBorder="1" applyAlignment="1">
      <alignment horizontal="center" vertical="center" wrapText="1"/>
    </xf>
    <xf numFmtId="3" fontId="0" fillId="3" borderId="0" xfId="0" applyNumberFormat="1" applyFill="1" applyBorder="1" applyAlignment="1">
      <alignment vertical="center"/>
    </xf>
    <xf numFmtId="3" fontId="0" fillId="3" borderId="12" xfId="0" applyNumberFormat="1" applyFill="1" applyBorder="1" applyAlignment="1">
      <alignment vertical="center"/>
    </xf>
    <xf numFmtId="3" fontId="10" fillId="3" borderId="4" xfId="1" applyNumberFormat="1" applyFont="1" applyFill="1" applyBorder="1" applyAlignment="1">
      <alignment horizontal="center" vertical="center" wrapText="1"/>
    </xf>
    <xf numFmtId="3" fontId="0" fillId="3" borderId="15" xfId="0" applyNumberFormat="1" applyFill="1" applyBorder="1" applyAlignment="1">
      <alignment vertical="center"/>
    </xf>
    <xf numFmtId="3" fontId="0" fillId="3" borderId="19" xfId="0" applyNumberFormat="1" applyFill="1" applyBorder="1" applyAlignment="1">
      <alignment vertical="center"/>
    </xf>
    <xf numFmtId="0" fontId="10" fillId="3" borderId="4" xfId="0" applyFont="1" applyFill="1" applyBorder="1" applyAlignment="1">
      <alignment horizontal="center"/>
    </xf>
    <xf numFmtId="169" fontId="0" fillId="3" borderId="7" xfId="0" applyNumberFormat="1" applyFill="1" applyBorder="1" applyAlignment="1">
      <alignment horizontal="center" vertical="center" wrapText="1"/>
    </xf>
    <xf numFmtId="3" fontId="0" fillId="3" borderId="10" xfId="0" applyNumberFormat="1" applyFill="1" applyBorder="1" applyAlignment="1">
      <alignment horizontal="center"/>
    </xf>
    <xf numFmtId="169" fontId="0" fillId="3" borderId="13" xfId="0" applyNumberFormat="1" applyFill="1" applyBorder="1" applyAlignment="1">
      <alignment horizontal="center" vertical="center" wrapText="1"/>
    </xf>
    <xf numFmtId="169" fontId="0" fillId="3" borderId="8" xfId="0" applyNumberFormat="1" applyFill="1" applyBorder="1" applyAlignment="1">
      <alignment horizontal="center" vertical="center" wrapText="1"/>
    </xf>
    <xf numFmtId="9" fontId="0" fillId="3" borderId="8" xfId="28" applyFont="1" applyFill="1" applyBorder="1" applyAlignment="1">
      <alignment horizontal="center"/>
    </xf>
    <xf numFmtId="169" fontId="0" fillId="3" borderId="0" xfId="0" applyNumberFormat="1" applyFill="1" applyBorder="1" applyAlignment="1">
      <alignment horizontal="center" vertical="center" wrapText="1"/>
    </xf>
    <xf numFmtId="0" fontId="10" fillId="3" borderId="0" xfId="0" applyFont="1" applyFill="1" applyBorder="1" applyAlignment="1">
      <alignment horizontal="center"/>
    </xf>
    <xf numFmtId="9" fontId="13" fillId="3" borderId="25" xfId="0" applyNumberFormat="1" applyFont="1" applyFill="1" applyBorder="1" applyAlignment="1">
      <alignment horizontal="center"/>
    </xf>
    <xf numFmtId="9" fontId="13" fillId="3" borderId="23" xfId="0" applyNumberFormat="1" applyFont="1" applyFill="1" applyBorder="1" applyAlignment="1">
      <alignment horizontal="center"/>
    </xf>
    <xf numFmtId="0" fontId="29" fillId="3" borderId="2" xfId="33" applyFont="1" applyFill="1" applyBorder="1" applyAlignment="1" applyProtection="1">
      <alignment horizontal="left"/>
    </xf>
    <xf numFmtId="3" fontId="10" fillId="3" borderId="8" xfId="0" applyNumberFormat="1" applyFont="1" applyFill="1" applyBorder="1" applyAlignment="1">
      <alignment horizontal="center" vertical="center" wrapText="1"/>
    </xf>
    <xf numFmtId="3" fontId="0" fillId="3" borderId="0" xfId="0" applyNumberFormat="1" applyFill="1" applyBorder="1" applyAlignment="1">
      <alignment horizontal="center" vertical="center" wrapText="1"/>
    </xf>
    <xf numFmtId="9" fontId="0" fillId="3" borderId="0" xfId="28" applyFont="1" applyFill="1" applyAlignment="1">
      <alignment horizontal="center" wrapText="1"/>
    </xf>
    <xf numFmtId="0" fontId="0" fillId="3" borderId="0" xfId="0" applyFill="1" applyBorder="1" applyAlignment="1">
      <alignment vertical="center" wrapText="1"/>
    </xf>
    <xf numFmtId="1" fontId="0" fillId="3" borderId="12" xfId="0" applyNumberFormat="1" applyFont="1" applyFill="1" applyBorder="1" applyAlignment="1">
      <alignment wrapText="1"/>
    </xf>
    <xf numFmtId="0" fontId="36" fillId="3" borderId="3" xfId="0" applyFont="1" applyFill="1" applyBorder="1" applyAlignment="1">
      <alignment horizontal="left"/>
    </xf>
    <xf numFmtId="0" fontId="10" fillId="3" borderId="29" xfId="0" applyFont="1" applyFill="1" applyBorder="1"/>
    <xf numFmtId="0" fontId="10" fillId="3" borderId="30" xfId="0" applyFont="1" applyFill="1" applyBorder="1"/>
    <xf numFmtId="0" fontId="10" fillId="3" borderId="8" xfId="0" applyFont="1" applyFill="1" applyBorder="1"/>
    <xf numFmtId="0" fontId="10" fillId="3" borderId="28" xfId="0" applyFont="1" applyFill="1" applyBorder="1"/>
    <xf numFmtId="0" fontId="0" fillId="3" borderId="19" xfId="0" applyFill="1" applyBorder="1"/>
    <xf numFmtId="0" fontId="0" fillId="3" borderId="14" xfId="0" applyFill="1" applyBorder="1"/>
    <xf numFmtId="0" fontId="0" fillId="3" borderId="12" xfId="0" applyFill="1" applyBorder="1"/>
    <xf numFmtId="17" fontId="5" fillId="3" borderId="7" xfId="1" applyNumberFormat="1" applyFill="1" applyBorder="1" applyAlignment="1">
      <alignment horizontal="center" vertical="center" wrapText="1"/>
    </xf>
    <xf numFmtId="0" fontId="0" fillId="3" borderId="15" xfId="0" applyFill="1" applyBorder="1"/>
    <xf numFmtId="169" fontId="0" fillId="3" borderId="0" xfId="0" applyNumberFormat="1" applyFill="1" applyAlignment="1">
      <alignment horizontal="left"/>
    </xf>
    <xf numFmtId="0" fontId="0" fillId="3" borderId="0" xfId="0" applyNumberFormat="1" applyFill="1"/>
    <xf numFmtId="0" fontId="0" fillId="3" borderId="7" xfId="1" applyNumberFormat="1" applyFont="1" applyFill="1" applyBorder="1" applyAlignment="1">
      <alignment wrapText="1"/>
    </xf>
    <xf numFmtId="1" fontId="0" fillId="3" borderId="15" xfId="0" applyNumberFormat="1" applyFill="1" applyBorder="1"/>
    <xf numFmtId="17" fontId="0" fillId="3" borderId="7" xfId="0" applyNumberFormat="1" applyFill="1" applyBorder="1" applyAlignment="1">
      <alignment horizontal="center" vertical="center" wrapText="1"/>
    </xf>
    <xf numFmtId="1" fontId="0" fillId="3" borderId="0" xfId="1" applyNumberFormat="1" applyFont="1" applyFill="1" applyBorder="1" applyAlignment="1">
      <alignment wrapText="1"/>
    </xf>
    <xf numFmtId="17" fontId="0" fillId="3" borderId="13" xfId="0" applyNumberFormat="1" applyFill="1" applyBorder="1" applyAlignment="1">
      <alignment horizontal="center" vertical="center" wrapText="1"/>
    </xf>
    <xf numFmtId="0" fontId="0" fillId="3" borderId="13" xfId="1" applyNumberFormat="1" applyFont="1" applyFill="1" applyBorder="1" applyAlignment="1">
      <alignment wrapText="1"/>
    </xf>
    <xf numFmtId="1" fontId="0" fillId="3" borderId="14" xfId="0" applyNumberFormat="1" applyFill="1" applyBorder="1"/>
    <xf numFmtId="0" fontId="0" fillId="3" borderId="12" xfId="1" applyNumberFormat="1" applyFont="1" applyFill="1" applyBorder="1" applyAlignment="1">
      <alignment wrapText="1"/>
    </xf>
    <xf numFmtId="1" fontId="0" fillId="3" borderId="12" xfId="1" applyNumberFormat="1" applyFont="1" applyFill="1" applyBorder="1" applyAlignment="1">
      <alignment wrapText="1"/>
    </xf>
    <xf numFmtId="1" fontId="0" fillId="3" borderId="19" xfId="0" applyNumberFormat="1" applyFill="1" applyBorder="1"/>
    <xf numFmtId="9" fontId="0" fillId="3" borderId="0" xfId="0" applyNumberFormat="1" applyFill="1" applyBorder="1" applyAlignment="1">
      <alignment horizontal="center" wrapText="1"/>
    </xf>
    <xf numFmtId="10" fontId="0" fillId="3" borderId="0" xfId="0" applyNumberFormat="1" applyFill="1" applyAlignment="1">
      <alignment wrapText="1"/>
    </xf>
    <xf numFmtId="172" fontId="0" fillId="3" borderId="0" xfId="0" applyNumberFormat="1" applyFill="1" applyAlignment="1">
      <alignment wrapText="1"/>
    </xf>
    <xf numFmtId="9" fontId="0" fillId="3" borderId="0" xfId="0" applyNumberFormat="1" applyFill="1" applyAlignment="1">
      <alignment horizontal="center" wrapText="1"/>
    </xf>
    <xf numFmtId="9" fontId="0" fillId="3" borderId="0" xfId="0" applyNumberFormat="1" applyFill="1" applyAlignment="1">
      <alignment wrapText="1"/>
    </xf>
    <xf numFmtId="0" fontId="36" fillId="0" borderId="2" xfId="0" applyFont="1" applyFill="1" applyBorder="1" applyAlignment="1">
      <alignment horizontal="center" wrapText="1"/>
    </xf>
    <xf numFmtId="0" fontId="10" fillId="0" borderId="2" xfId="0" applyFont="1" applyFill="1" applyBorder="1" applyAlignment="1">
      <alignment wrapText="1"/>
    </xf>
    <xf numFmtId="0" fontId="36" fillId="0" borderId="43" xfId="0" applyFont="1" applyFill="1" applyBorder="1" applyAlignment="1">
      <alignment horizontal="center" wrapText="1"/>
    </xf>
    <xf numFmtId="0" fontId="36" fillId="0" borderId="0" xfId="0" applyFont="1" applyFill="1" applyBorder="1" applyAlignment="1">
      <alignment horizontal="center"/>
    </xf>
    <xf numFmtId="0" fontId="10" fillId="0" borderId="0" xfId="0" applyFont="1" applyFill="1" applyAlignment="1"/>
    <xf numFmtId="3" fontId="10" fillId="3" borderId="0" xfId="0" applyNumberFormat="1" applyFont="1" applyFill="1" applyBorder="1" applyAlignment="1">
      <alignment horizontal="left" vertical="center" wrapText="1"/>
    </xf>
    <xf numFmtId="3" fontId="0" fillId="3" borderId="0" xfId="0" applyNumberFormat="1" applyFill="1" applyBorder="1" applyAlignment="1">
      <alignment vertical="center" wrapText="1"/>
    </xf>
    <xf numFmtId="3" fontId="10" fillId="3" borderId="12" xfId="0" applyNumberFormat="1" applyFont="1" applyFill="1" applyBorder="1" applyAlignment="1">
      <alignment horizontal="left" vertical="center" wrapText="1"/>
    </xf>
    <xf numFmtId="3" fontId="10" fillId="3" borderId="0" xfId="0" applyNumberFormat="1" applyFont="1" applyFill="1" applyBorder="1" applyAlignment="1">
      <alignment horizontal="center" vertical="center" wrapText="1"/>
    </xf>
    <xf numFmtId="3" fontId="0" fillId="3" borderId="0" xfId="0" applyNumberFormat="1" applyFill="1" applyBorder="1" applyAlignment="1">
      <alignment horizontal="center" vertical="center" wrapText="1"/>
    </xf>
    <xf numFmtId="0" fontId="36" fillId="3" borderId="43" xfId="0" applyFont="1" applyFill="1" applyBorder="1" applyAlignment="1">
      <alignment horizontal="center"/>
    </xf>
    <xf numFmtId="0" fontId="36" fillId="3" borderId="0" xfId="0" applyFont="1" applyFill="1" applyBorder="1" applyAlignment="1">
      <alignment horizontal="center"/>
    </xf>
    <xf numFmtId="0" fontId="36" fillId="3" borderId="0" xfId="0" applyFont="1" applyFill="1" applyAlignment="1">
      <alignment horizontal="center"/>
    </xf>
    <xf numFmtId="0" fontId="36" fillId="3" borderId="2" xfId="0" applyFont="1" applyFill="1" applyBorder="1" applyAlignment="1">
      <alignment horizontal="center" wrapText="1"/>
    </xf>
    <xf numFmtId="0" fontId="10" fillId="3" borderId="2" xfId="0" applyFont="1" applyFill="1" applyBorder="1" applyAlignment="1">
      <alignment wrapText="1"/>
    </xf>
    <xf numFmtId="0" fontId="36" fillId="3" borderId="43" xfId="0" applyFont="1" applyFill="1" applyBorder="1" applyAlignment="1">
      <alignment horizontal="center" wrapText="1"/>
    </xf>
    <xf numFmtId="0" fontId="36" fillId="3" borderId="0" xfId="0" applyFont="1" applyFill="1" applyBorder="1" applyAlignment="1">
      <alignment horizontal="center" wrapText="1"/>
    </xf>
    <xf numFmtId="0" fontId="36" fillId="3" borderId="31" xfId="0" applyFont="1" applyFill="1" applyBorder="1" applyAlignment="1">
      <alignment horizontal="center"/>
    </xf>
    <xf numFmtId="0" fontId="36" fillId="3" borderId="39" xfId="0" applyFont="1" applyFill="1" applyBorder="1" applyAlignment="1">
      <alignment horizontal="center" wrapText="1"/>
    </xf>
    <xf numFmtId="0" fontId="10" fillId="3" borderId="0" xfId="0" applyFont="1" applyFill="1" applyAlignment="1"/>
    <xf numFmtId="0" fontId="10" fillId="3" borderId="41" xfId="0" applyFont="1" applyFill="1" applyBorder="1" applyAlignment="1"/>
    <xf numFmtId="164" fontId="10" fillId="3" borderId="30" xfId="0" applyNumberFormat="1" applyFont="1" applyFill="1" applyBorder="1" applyAlignment="1">
      <alignment horizontal="center" vertical="center"/>
    </xf>
    <xf numFmtId="164" fontId="10" fillId="3" borderId="28" xfId="0" applyNumberFormat="1" applyFont="1" applyFill="1" applyBorder="1" applyAlignment="1">
      <alignment horizontal="center" vertical="center"/>
    </xf>
    <xf numFmtId="0" fontId="36" fillId="3" borderId="31" xfId="0" applyFont="1" applyFill="1" applyBorder="1" applyAlignment="1">
      <alignment horizontal="center" wrapText="1"/>
    </xf>
    <xf numFmtId="0" fontId="10" fillId="3" borderId="0" xfId="0" applyFont="1" applyFill="1" applyBorder="1" applyAlignment="1">
      <alignment wrapText="1"/>
    </xf>
    <xf numFmtId="0" fontId="10" fillId="3" borderId="41" xfId="0" applyFont="1" applyFill="1" applyBorder="1" applyAlignment="1">
      <alignment wrapText="1"/>
    </xf>
    <xf numFmtId="0" fontId="36" fillId="3" borderId="41" xfId="0" applyFont="1" applyFill="1" applyBorder="1" applyAlignment="1">
      <alignment horizontal="center" wrapText="1"/>
    </xf>
    <xf numFmtId="0" fontId="10" fillId="3" borderId="43" xfId="0" applyFont="1" applyFill="1" applyBorder="1" applyAlignment="1">
      <alignment wrapText="1"/>
    </xf>
    <xf numFmtId="0" fontId="10" fillId="3" borderId="12" xfId="0" applyFont="1" applyFill="1" applyBorder="1" applyAlignment="1">
      <alignment vertical="center" wrapText="1"/>
    </xf>
    <xf numFmtId="0" fontId="0" fillId="3" borderId="12" xfId="0" applyFill="1" applyBorder="1" applyAlignment="1">
      <alignment wrapText="1"/>
    </xf>
    <xf numFmtId="0" fontId="10" fillId="3" borderId="12" xfId="0" applyFont="1" applyFill="1" applyBorder="1" applyAlignment="1">
      <alignment horizontal="left" vertical="top" wrapText="1"/>
    </xf>
    <xf numFmtId="0" fontId="10" fillId="3" borderId="12" xfId="0" applyFont="1" applyFill="1" applyBorder="1" applyAlignment="1">
      <alignment horizontal="left" wrapText="1"/>
    </xf>
    <xf numFmtId="0" fontId="5" fillId="3" borderId="12" xfId="0" applyFont="1" applyFill="1" applyBorder="1" applyAlignment="1">
      <alignment horizontal="left" wrapText="1"/>
    </xf>
    <xf numFmtId="0" fontId="10" fillId="3" borderId="12" xfId="0" applyFont="1" applyFill="1" applyBorder="1" applyAlignment="1">
      <alignment wrapText="1"/>
    </xf>
    <xf numFmtId="0" fontId="5" fillId="3" borderId="12" xfId="0" applyFont="1" applyFill="1" applyBorder="1" applyAlignment="1">
      <alignment wrapText="1"/>
    </xf>
    <xf numFmtId="3" fontId="26" fillId="3" borderId="17" xfId="0" applyNumberFormat="1" applyFont="1" applyFill="1" applyBorder="1" applyAlignment="1">
      <alignment horizontal="center" vertical="center"/>
    </xf>
    <xf numFmtId="3" fontId="26" fillId="3" borderId="16" xfId="0" applyNumberFormat="1" applyFont="1" applyFill="1" applyBorder="1" applyAlignment="1">
      <alignment horizontal="center" vertical="center"/>
    </xf>
    <xf numFmtId="3" fontId="10" fillId="3" borderId="0" xfId="0" applyNumberFormat="1" applyFont="1" applyFill="1" applyBorder="1" applyAlignment="1">
      <alignment vertical="center" wrapText="1"/>
    </xf>
    <xf numFmtId="0" fontId="0" fillId="3" borderId="0" xfId="0" applyFill="1" applyAlignment="1">
      <alignment wrapText="1"/>
    </xf>
    <xf numFmtId="3" fontId="10" fillId="3" borderId="12" xfId="0" applyNumberFormat="1" applyFont="1" applyFill="1" applyBorder="1" applyAlignment="1">
      <alignment horizontal="left" wrapText="1"/>
    </xf>
    <xf numFmtId="0" fontId="10" fillId="3" borderId="12" xfId="0" applyFont="1" applyFill="1" applyBorder="1" applyAlignment="1">
      <alignment horizontal="left" vertical="center" wrapText="1"/>
    </xf>
    <xf numFmtId="0" fontId="0" fillId="3" borderId="12" xfId="0" applyFill="1" applyBorder="1" applyAlignment="1">
      <alignment vertical="center" wrapText="1"/>
    </xf>
    <xf numFmtId="0" fontId="13" fillId="3" borderId="2" xfId="0" applyFont="1" applyFill="1" applyBorder="1" applyAlignment="1">
      <alignment horizontal="center" wrapText="1"/>
    </xf>
    <xf numFmtId="0" fontId="13" fillId="3" borderId="31" xfId="0" applyFont="1" applyFill="1" applyBorder="1" applyAlignment="1">
      <alignment horizontal="center"/>
    </xf>
    <xf numFmtId="0" fontId="13" fillId="3" borderId="39" xfId="0" applyFont="1" applyFill="1" applyBorder="1" applyAlignment="1">
      <alignment horizontal="center" wrapText="1"/>
    </xf>
    <xf numFmtId="0" fontId="0" fillId="3" borderId="41" xfId="0" applyFill="1" applyBorder="1" applyAlignment="1">
      <alignment wrapText="1"/>
    </xf>
  </cellXfs>
  <cellStyles count="34">
    <cellStyle name="Comma" xfId="26" builtinId="3"/>
    <cellStyle name="Comma 2" xfId="2"/>
    <cellStyle name="Comma 3" xfId="5"/>
    <cellStyle name="Currency 2" xfId="6"/>
    <cellStyle name="Hyperlink" xfId="33" builtinId="8"/>
    <cellStyle name="Normal" xfId="0" builtinId="0"/>
    <cellStyle name="Normal 10" xfId="27"/>
    <cellStyle name="Normal 11" xfId="29"/>
    <cellStyle name="Normal 12" xfId="31"/>
    <cellStyle name="Normal 2" xfId="4"/>
    <cellStyle name="Normal 2 2" xfId="7"/>
    <cellStyle name="Normal 2 2 2" xfId="8"/>
    <cellStyle name="Normal 2 3" xfId="9"/>
    <cellStyle name="Normal 2 4" xfId="10"/>
    <cellStyle name="Normal 2 4 2" xfId="11"/>
    <cellStyle name="Normal 2 5" xfId="12"/>
    <cellStyle name="Normal 3" xfId="1"/>
    <cellStyle name="Normal 3 2" xfId="13"/>
    <cellStyle name="Normal 4" xfId="14"/>
    <cellStyle name="Normal 5" xfId="15"/>
    <cellStyle name="Normal 6" xfId="16"/>
    <cellStyle name="Normal 7" xfId="17"/>
    <cellStyle name="Normal 8" xfId="3"/>
    <cellStyle name="Normal 9" xfId="18"/>
    <cellStyle name="Note 2" xfId="19"/>
    <cellStyle name="Percent" xfId="28" builtinId="5"/>
    <cellStyle name="Percent 2" xfId="20"/>
    <cellStyle name="Percent 3" xfId="21"/>
    <cellStyle name="Percent 3 2" xfId="22"/>
    <cellStyle name="Percent 4" xfId="23"/>
    <cellStyle name="Percent 5" xfId="24"/>
    <cellStyle name="Percent 6" xfId="25"/>
    <cellStyle name="Percent 7" xfId="30"/>
    <cellStyle name="Percent 8" xfId="32"/>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008000"/>
      <color rgb="FFEEEEE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9.8841888888889604E-2"/>
          <c:y val="0.10321351851851852"/>
          <c:w val="0.8754823333333337"/>
          <c:h val="0.72989092592592597"/>
        </c:manualLayout>
      </c:layout>
      <c:lineChart>
        <c:grouping val="standard"/>
        <c:ser>
          <c:idx val="0"/>
          <c:order val="0"/>
          <c:tx>
            <c:strRef>
              <c:f>PoliceProceedings!$C$36</c:f>
              <c:strCache>
                <c:ptCount val="1"/>
                <c:pt idx="0">
                  <c:v>Total</c:v>
                </c:pt>
              </c:strCache>
            </c:strRef>
          </c:tx>
          <c:spPr>
            <a:ln>
              <a:solidFill>
                <a:schemeClr val="tx2"/>
              </a:solidFill>
            </a:ln>
          </c:spPr>
          <c:marker>
            <c:symbol val="none"/>
          </c:marker>
          <c:cat>
            <c:numRef>
              <c:f>PoliceProceedings!$B$37:$B$63</c:f>
              <c:numCache>
                <c:formatCode>mmm\ yyyy</c:formatCode>
                <c:ptCount val="27"/>
                <c:pt idx="0">
                  <c:v>40086</c:v>
                </c:pt>
                <c:pt idx="1">
                  <c:v>40178</c:v>
                </c:pt>
                <c:pt idx="2">
                  <c:v>40268</c:v>
                </c:pt>
                <c:pt idx="3">
                  <c:v>40359</c:v>
                </c:pt>
                <c:pt idx="4">
                  <c:v>40451</c:v>
                </c:pt>
                <c:pt idx="5">
                  <c:v>40543</c:v>
                </c:pt>
                <c:pt idx="6">
                  <c:v>40633</c:v>
                </c:pt>
                <c:pt idx="7">
                  <c:v>40724</c:v>
                </c:pt>
                <c:pt idx="8">
                  <c:v>40816</c:v>
                </c:pt>
                <c:pt idx="9">
                  <c:v>40908</c:v>
                </c:pt>
                <c:pt idx="10">
                  <c:v>40999</c:v>
                </c:pt>
                <c:pt idx="11">
                  <c:v>41090</c:v>
                </c:pt>
                <c:pt idx="12">
                  <c:v>41182</c:v>
                </c:pt>
                <c:pt idx="13">
                  <c:v>41274</c:v>
                </c:pt>
                <c:pt idx="14">
                  <c:v>41364</c:v>
                </c:pt>
                <c:pt idx="15">
                  <c:v>41455</c:v>
                </c:pt>
                <c:pt idx="16">
                  <c:v>41547</c:v>
                </c:pt>
                <c:pt idx="17">
                  <c:v>41639</c:v>
                </c:pt>
                <c:pt idx="18">
                  <c:v>41729</c:v>
                </c:pt>
                <c:pt idx="19">
                  <c:v>41820</c:v>
                </c:pt>
                <c:pt idx="20">
                  <c:v>41912</c:v>
                </c:pt>
                <c:pt idx="21">
                  <c:v>42004</c:v>
                </c:pt>
                <c:pt idx="22">
                  <c:v>42094</c:v>
                </c:pt>
                <c:pt idx="23">
                  <c:v>42185</c:v>
                </c:pt>
                <c:pt idx="24">
                  <c:v>42277</c:v>
                </c:pt>
                <c:pt idx="25">
                  <c:v>42369</c:v>
                </c:pt>
                <c:pt idx="26">
                  <c:v>42460</c:v>
                </c:pt>
              </c:numCache>
            </c:numRef>
          </c:cat>
          <c:val>
            <c:numRef>
              <c:f>PoliceProceedings!$C$37:$C$63</c:f>
              <c:numCache>
                <c:formatCode>_-* #,##0_-;\-* #,##0_-;_-* "-"??_-;_-@_-</c:formatCode>
                <c:ptCount val="27"/>
                <c:pt idx="0">
                  <c:v>65775</c:v>
                </c:pt>
                <c:pt idx="1">
                  <c:v>65777</c:v>
                </c:pt>
                <c:pt idx="2">
                  <c:v>62919</c:v>
                </c:pt>
                <c:pt idx="3">
                  <c:v>60830</c:v>
                </c:pt>
                <c:pt idx="4">
                  <c:v>62374</c:v>
                </c:pt>
                <c:pt idx="5">
                  <c:v>61536</c:v>
                </c:pt>
                <c:pt idx="6">
                  <c:v>58179</c:v>
                </c:pt>
                <c:pt idx="7">
                  <c:v>58199</c:v>
                </c:pt>
                <c:pt idx="8">
                  <c:v>59563</c:v>
                </c:pt>
                <c:pt idx="9">
                  <c:v>58973</c:v>
                </c:pt>
                <c:pt idx="10">
                  <c:v>56694</c:v>
                </c:pt>
                <c:pt idx="11">
                  <c:v>54547</c:v>
                </c:pt>
                <c:pt idx="12">
                  <c:v>54675</c:v>
                </c:pt>
                <c:pt idx="13">
                  <c:v>55283</c:v>
                </c:pt>
                <c:pt idx="14">
                  <c:v>50659</c:v>
                </c:pt>
                <c:pt idx="15">
                  <c:v>49670</c:v>
                </c:pt>
                <c:pt idx="16">
                  <c:v>47914</c:v>
                </c:pt>
                <c:pt idx="17">
                  <c:v>46926</c:v>
                </c:pt>
                <c:pt idx="18">
                  <c:v>43795</c:v>
                </c:pt>
                <c:pt idx="19">
                  <c:v>44585</c:v>
                </c:pt>
                <c:pt idx="20">
                  <c:v>45300</c:v>
                </c:pt>
                <c:pt idx="21">
                  <c:v>44412</c:v>
                </c:pt>
                <c:pt idx="22">
                  <c:v>43311</c:v>
                </c:pt>
                <c:pt idx="23">
                  <c:v>42522</c:v>
                </c:pt>
                <c:pt idx="24">
                  <c:v>43143</c:v>
                </c:pt>
                <c:pt idx="25">
                  <c:v>44016</c:v>
                </c:pt>
                <c:pt idx="26">
                  <c:v>43065</c:v>
                </c:pt>
              </c:numCache>
            </c:numRef>
          </c:val>
        </c:ser>
        <c:ser>
          <c:idx val="1"/>
          <c:order val="1"/>
          <c:tx>
            <c:strRef>
              <c:f>PoliceProceedings!$D$36</c:f>
              <c:strCache>
                <c:ptCount val="1"/>
                <c:pt idx="0">
                  <c:v>Court action</c:v>
                </c:pt>
              </c:strCache>
            </c:strRef>
          </c:tx>
          <c:spPr>
            <a:ln>
              <a:solidFill>
                <a:srgbClr val="C0504D"/>
              </a:solidFill>
            </a:ln>
          </c:spPr>
          <c:marker>
            <c:symbol val="none"/>
          </c:marker>
          <c:cat>
            <c:numRef>
              <c:f>PoliceProceedings!$B$37:$B$63</c:f>
              <c:numCache>
                <c:formatCode>mmm\ yyyy</c:formatCode>
                <c:ptCount val="27"/>
                <c:pt idx="0">
                  <c:v>40086</c:v>
                </c:pt>
                <c:pt idx="1">
                  <c:v>40178</c:v>
                </c:pt>
                <c:pt idx="2">
                  <c:v>40268</c:v>
                </c:pt>
                <c:pt idx="3">
                  <c:v>40359</c:v>
                </c:pt>
                <c:pt idx="4">
                  <c:v>40451</c:v>
                </c:pt>
                <c:pt idx="5">
                  <c:v>40543</c:v>
                </c:pt>
                <c:pt idx="6">
                  <c:v>40633</c:v>
                </c:pt>
                <c:pt idx="7">
                  <c:v>40724</c:v>
                </c:pt>
                <c:pt idx="8">
                  <c:v>40816</c:v>
                </c:pt>
                <c:pt idx="9">
                  <c:v>40908</c:v>
                </c:pt>
                <c:pt idx="10">
                  <c:v>40999</c:v>
                </c:pt>
                <c:pt idx="11">
                  <c:v>41090</c:v>
                </c:pt>
                <c:pt idx="12">
                  <c:v>41182</c:v>
                </c:pt>
                <c:pt idx="13">
                  <c:v>41274</c:v>
                </c:pt>
                <c:pt idx="14">
                  <c:v>41364</c:v>
                </c:pt>
                <c:pt idx="15">
                  <c:v>41455</c:v>
                </c:pt>
                <c:pt idx="16">
                  <c:v>41547</c:v>
                </c:pt>
                <c:pt idx="17">
                  <c:v>41639</c:v>
                </c:pt>
                <c:pt idx="18">
                  <c:v>41729</c:v>
                </c:pt>
                <c:pt idx="19">
                  <c:v>41820</c:v>
                </c:pt>
                <c:pt idx="20">
                  <c:v>41912</c:v>
                </c:pt>
                <c:pt idx="21">
                  <c:v>42004</c:v>
                </c:pt>
                <c:pt idx="22">
                  <c:v>42094</c:v>
                </c:pt>
                <c:pt idx="23">
                  <c:v>42185</c:v>
                </c:pt>
                <c:pt idx="24">
                  <c:v>42277</c:v>
                </c:pt>
                <c:pt idx="25">
                  <c:v>42369</c:v>
                </c:pt>
                <c:pt idx="26">
                  <c:v>42460</c:v>
                </c:pt>
              </c:numCache>
            </c:numRef>
          </c:cat>
          <c:val>
            <c:numRef>
              <c:f>PoliceProceedings!$D$37:$D$63</c:f>
              <c:numCache>
                <c:formatCode>_-* #,##0_-;\-* #,##0_-;_-* "-"??_-;_-@_-</c:formatCode>
                <c:ptCount val="27"/>
                <c:pt idx="0">
                  <c:v>48661</c:v>
                </c:pt>
                <c:pt idx="1">
                  <c:v>47179</c:v>
                </c:pt>
                <c:pt idx="2">
                  <c:v>44536</c:v>
                </c:pt>
                <c:pt idx="3">
                  <c:v>42677</c:v>
                </c:pt>
                <c:pt idx="4">
                  <c:v>43772</c:v>
                </c:pt>
                <c:pt idx="5">
                  <c:v>41038</c:v>
                </c:pt>
                <c:pt idx="6">
                  <c:v>38662</c:v>
                </c:pt>
                <c:pt idx="7">
                  <c:v>38902</c:v>
                </c:pt>
                <c:pt idx="8">
                  <c:v>38771</c:v>
                </c:pt>
                <c:pt idx="9">
                  <c:v>36836</c:v>
                </c:pt>
                <c:pt idx="10">
                  <c:v>35254</c:v>
                </c:pt>
                <c:pt idx="11">
                  <c:v>33934</c:v>
                </c:pt>
                <c:pt idx="12">
                  <c:v>34272</c:v>
                </c:pt>
                <c:pt idx="13">
                  <c:v>34383</c:v>
                </c:pt>
                <c:pt idx="14">
                  <c:v>31731</c:v>
                </c:pt>
                <c:pt idx="15">
                  <c:v>31679</c:v>
                </c:pt>
                <c:pt idx="16">
                  <c:v>29445</c:v>
                </c:pt>
                <c:pt idx="17">
                  <c:v>30036</c:v>
                </c:pt>
                <c:pt idx="18">
                  <c:v>28687</c:v>
                </c:pt>
                <c:pt idx="19">
                  <c:v>29233</c:v>
                </c:pt>
                <c:pt idx="20">
                  <c:v>30291</c:v>
                </c:pt>
                <c:pt idx="21">
                  <c:v>29523</c:v>
                </c:pt>
                <c:pt idx="22">
                  <c:v>28968</c:v>
                </c:pt>
                <c:pt idx="23">
                  <c:v>28728</c:v>
                </c:pt>
                <c:pt idx="24">
                  <c:v>29550</c:v>
                </c:pt>
                <c:pt idx="25">
                  <c:v>30084</c:v>
                </c:pt>
                <c:pt idx="26">
                  <c:v>29817</c:v>
                </c:pt>
              </c:numCache>
            </c:numRef>
          </c:val>
        </c:ser>
        <c:ser>
          <c:idx val="2"/>
          <c:order val="2"/>
          <c:spPr>
            <a:ln>
              <a:solidFill>
                <a:schemeClr val="accent3">
                  <a:lumMod val="75000"/>
                </a:schemeClr>
              </a:solidFill>
            </a:ln>
          </c:spPr>
          <c:marker>
            <c:symbol val="none"/>
          </c:marker>
          <c:cat>
            <c:numRef>
              <c:f>PoliceProceedings!$B$37:$B$63</c:f>
              <c:numCache>
                <c:formatCode>mmm\ yyyy</c:formatCode>
                <c:ptCount val="27"/>
                <c:pt idx="0">
                  <c:v>40086</c:v>
                </c:pt>
                <c:pt idx="1">
                  <c:v>40178</c:v>
                </c:pt>
                <c:pt idx="2">
                  <c:v>40268</c:v>
                </c:pt>
                <c:pt idx="3">
                  <c:v>40359</c:v>
                </c:pt>
                <c:pt idx="4">
                  <c:v>40451</c:v>
                </c:pt>
                <c:pt idx="5">
                  <c:v>40543</c:v>
                </c:pt>
                <c:pt idx="6">
                  <c:v>40633</c:v>
                </c:pt>
                <c:pt idx="7">
                  <c:v>40724</c:v>
                </c:pt>
                <c:pt idx="8">
                  <c:v>40816</c:v>
                </c:pt>
                <c:pt idx="9">
                  <c:v>40908</c:v>
                </c:pt>
                <c:pt idx="10">
                  <c:v>40999</c:v>
                </c:pt>
                <c:pt idx="11">
                  <c:v>41090</c:v>
                </c:pt>
                <c:pt idx="12">
                  <c:v>41182</c:v>
                </c:pt>
                <c:pt idx="13">
                  <c:v>41274</c:v>
                </c:pt>
                <c:pt idx="14">
                  <c:v>41364</c:v>
                </c:pt>
                <c:pt idx="15">
                  <c:v>41455</c:v>
                </c:pt>
                <c:pt idx="16">
                  <c:v>41547</c:v>
                </c:pt>
                <c:pt idx="17">
                  <c:v>41639</c:v>
                </c:pt>
                <c:pt idx="18">
                  <c:v>41729</c:v>
                </c:pt>
                <c:pt idx="19">
                  <c:v>41820</c:v>
                </c:pt>
                <c:pt idx="20">
                  <c:v>41912</c:v>
                </c:pt>
                <c:pt idx="21">
                  <c:v>42004</c:v>
                </c:pt>
                <c:pt idx="22">
                  <c:v>42094</c:v>
                </c:pt>
                <c:pt idx="23">
                  <c:v>42185</c:v>
                </c:pt>
                <c:pt idx="24">
                  <c:v>42277</c:v>
                </c:pt>
                <c:pt idx="25">
                  <c:v>42369</c:v>
                </c:pt>
                <c:pt idx="26">
                  <c:v>42460</c:v>
                </c:pt>
              </c:numCache>
            </c:numRef>
          </c:cat>
          <c:val>
            <c:numRef>
              <c:f>PoliceProceedings!$E$37:$E$63</c:f>
              <c:numCache>
                <c:formatCode>_-* #,##0_-;\-* #,##0_-;_-* "-"??_-;_-@_-</c:formatCode>
                <c:ptCount val="27"/>
                <c:pt idx="0">
                  <c:v>17114</c:v>
                </c:pt>
                <c:pt idx="1">
                  <c:v>18598</c:v>
                </c:pt>
                <c:pt idx="2">
                  <c:v>18383</c:v>
                </c:pt>
                <c:pt idx="3">
                  <c:v>18153</c:v>
                </c:pt>
                <c:pt idx="4">
                  <c:v>18602</c:v>
                </c:pt>
                <c:pt idx="5">
                  <c:v>20498</c:v>
                </c:pt>
                <c:pt idx="6">
                  <c:v>19517</c:v>
                </c:pt>
                <c:pt idx="7">
                  <c:v>19297</c:v>
                </c:pt>
                <c:pt idx="8">
                  <c:v>20792</c:v>
                </c:pt>
                <c:pt idx="9">
                  <c:v>22137</c:v>
                </c:pt>
                <c:pt idx="10">
                  <c:v>21440</c:v>
                </c:pt>
                <c:pt idx="11">
                  <c:v>20613</c:v>
                </c:pt>
                <c:pt idx="12">
                  <c:v>20403</c:v>
                </c:pt>
                <c:pt idx="13">
                  <c:v>20900</c:v>
                </c:pt>
                <c:pt idx="14">
                  <c:v>18928</c:v>
                </c:pt>
                <c:pt idx="15">
                  <c:v>17991</c:v>
                </c:pt>
                <c:pt idx="16">
                  <c:v>18469</c:v>
                </c:pt>
                <c:pt idx="17">
                  <c:v>16890</c:v>
                </c:pt>
                <c:pt idx="18">
                  <c:v>15108</c:v>
                </c:pt>
                <c:pt idx="19">
                  <c:v>15352</c:v>
                </c:pt>
                <c:pt idx="20">
                  <c:v>15009</c:v>
                </c:pt>
                <c:pt idx="21">
                  <c:v>14889</c:v>
                </c:pt>
                <c:pt idx="22">
                  <c:v>14343</c:v>
                </c:pt>
                <c:pt idx="23">
                  <c:v>13794</c:v>
                </c:pt>
                <c:pt idx="24">
                  <c:v>13593</c:v>
                </c:pt>
                <c:pt idx="25">
                  <c:v>13932</c:v>
                </c:pt>
                <c:pt idx="26">
                  <c:v>13248</c:v>
                </c:pt>
              </c:numCache>
            </c:numRef>
          </c:val>
        </c:ser>
        <c:marker val="1"/>
        <c:axId val="151392256"/>
        <c:axId val="151394176"/>
      </c:lineChart>
      <c:dateAx>
        <c:axId val="151392256"/>
        <c:scaling>
          <c:orientation val="minMax"/>
        </c:scaling>
        <c:axPos val="b"/>
        <c:title>
          <c:tx>
            <c:rich>
              <a:bodyPr/>
              <a:lstStyle/>
              <a:p>
                <a:pPr>
                  <a:defRPr sz="2000" b="0"/>
                </a:pPr>
                <a:r>
                  <a:rPr lang="en-NZ" sz="2000" b="0"/>
                  <a:t>Quarterly data</a:t>
                </a:r>
              </a:p>
            </c:rich>
          </c:tx>
          <c:layout>
            <c:manualLayout>
              <c:xMode val="edge"/>
              <c:yMode val="edge"/>
              <c:x val="0.81108311111111109"/>
              <c:y val="0.91521555555555567"/>
            </c:manualLayout>
          </c:layout>
        </c:title>
        <c:numFmt formatCode="yyyy" sourceLinked="0"/>
        <c:majorTickMark val="in"/>
        <c:tickLblPos val="nextTo"/>
        <c:txPr>
          <a:bodyPr rot="0"/>
          <a:lstStyle/>
          <a:p>
            <a:pPr>
              <a:defRPr sz="2000"/>
            </a:pPr>
            <a:endParaRPr lang="en-US"/>
          </a:p>
        </c:txPr>
        <c:crossAx val="151394176"/>
        <c:crosses val="autoZero"/>
        <c:lblOffset val="100"/>
        <c:baseTimeUnit val="months"/>
        <c:majorUnit val="12"/>
        <c:majorTimeUnit val="months"/>
        <c:minorUnit val="3"/>
        <c:minorTimeUnit val="months"/>
      </c:dateAx>
      <c:valAx>
        <c:axId val="151394176"/>
        <c:scaling>
          <c:orientation val="minMax"/>
        </c:scaling>
        <c:axPos val="l"/>
        <c:numFmt formatCode="#,##0" sourceLinked="0"/>
        <c:majorTickMark val="none"/>
        <c:tickLblPos val="nextTo"/>
        <c:txPr>
          <a:bodyPr/>
          <a:lstStyle/>
          <a:p>
            <a:pPr>
              <a:defRPr sz="2000"/>
            </a:pPr>
            <a:endParaRPr lang="en-US"/>
          </a:p>
        </c:txPr>
        <c:crossAx val="151392256"/>
        <c:crossesAt val="0"/>
        <c:crossBetween val="between"/>
        <c:dispUnits>
          <c:builtInUnit val="thousands"/>
          <c:dispUnitsLbl>
            <c:txPr>
              <a:bodyPr/>
              <a:lstStyle/>
              <a:p>
                <a:pPr>
                  <a:defRPr b="0"/>
                </a:pPr>
                <a:endParaRPr lang="en-US"/>
              </a:p>
            </c:txPr>
          </c:dispUnitsLbl>
        </c:dispUnits>
      </c:valAx>
    </c:plotArea>
    <c:plotVisOnly val="1"/>
  </c:chart>
  <c:spPr>
    <a:ln>
      <a:noFill/>
    </a:ln>
  </c:spPr>
  <c:txPr>
    <a:bodyPr/>
    <a:lstStyle/>
    <a:p>
      <a:pPr>
        <a:defRPr sz="2000">
          <a:latin typeface="Calibri Light" pitchFamily="34" charset="0"/>
        </a:defRPr>
      </a:pPr>
      <a:endParaRPr lang="en-US"/>
    </a:p>
  </c:txPr>
  <c:printSettings>
    <c:headerFooter/>
    <c:pageMargins b="0.75000000000000644" l="0.70000000000000062" r="0.70000000000000062" t="0.75000000000000644"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8.7552976190478082E-2"/>
          <c:y val="0.13613940972222469"/>
          <c:w val="0.86162222222222262"/>
          <c:h val="0.66403906250001044"/>
        </c:manualLayout>
      </c:layout>
      <c:lineChart>
        <c:grouping val="standard"/>
        <c:ser>
          <c:idx val="0"/>
          <c:order val="0"/>
          <c:tx>
            <c:strRef>
              <c:f>CrownLawTotal!$I$6</c:f>
              <c:strCache>
                <c:ptCount val="1"/>
                <c:pt idx="0">
                  <c:v>Actual</c:v>
                </c:pt>
              </c:strCache>
            </c:strRef>
          </c:tx>
          <c:spPr>
            <a:ln>
              <a:solidFill>
                <a:schemeClr val="tx2"/>
              </a:solidFill>
            </a:ln>
          </c:spPr>
          <c:marker>
            <c:symbol val="none"/>
          </c:marker>
          <c:cat>
            <c:numRef>
              <c:f>CrownLawTotal!$H$7:$H$37</c:f>
              <c:numCache>
                <c:formatCode>mmm\ yyyy</c:formatCode>
                <c:ptCount val="31"/>
                <c:pt idx="0">
                  <c:v>41426</c:v>
                </c:pt>
                <c:pt idx="1">
                  <c:v>41518</c:v>
                </c:pt>
                <c:pt idx="2">
                  <c:v>41609</c:v>
                </c:pt>
                <c:pt idx="3">
                  <c:v>41699</c:v>
                </c:pt>
                <c:pt idx="4">
                  <c:v>41791</c:v>
                </c:pt>
                <c:pt idx="5">
                  <c:v>41883</c:v>
                </c:pt>
                <c:pt idx="6">
                  <c:v>41974</c:v>
                </c:pt>
                <c:pt idx="7">
                  <c:v>42064</c:v>
                </c:pt>
                <c:pt idx="8">
                  <c:v>42156</c:v>
                </c:pt>
                <c:pt idx="9">
                  <c:v>42248</c:v>
                </c:pt>
                <c:pt idx="10">
                  <c:v>42339</c:v>
                </c:pt>
                <c:pt idx="11">
                  <c:v>42430</c:v>
                </c:pt>
                <c:pt idx="12">
                  <c:v>42522</c:v>
                </c:pt>
                <c:pt idx="13">
                  <c:v>42614</c:v>
                </c:pt>
                <c:pt idx="14">
                  <c:v>42705</c:v>
                </c:pt>
                <c:pt idx="15">
                  <c:v>42795</c:v>
                </c:pt>
                <c:pt idx="16">
                  <c:v>42887</c:v>
                </c:pt>
                <c:pt idx="17">
                  <c:v>42979</c:v>
                </c:pt>
                <c:pt idx="18">
                  <c:v>43070</c:v>
                </c:pt>
                <c:pt idx="19">
                  <c:v>43160</c:v>
                </c:pt>
                <c:pt idx="20">
                  <c:v>43252</c:v>
                </c:pt>
                <c:pt idx="21">
                  <c:v>43344</c:v>
                </c:pt>
                <c:pt idx="22">
                  <c:v>43435</c:v>
                </c:pt>
                <c:pt idx="23">
                  <c:v>43525</c:v>
                </c:pt>
                <c:pt idx="24">
                  <c:v>43617</c:v>
                </c:pt>
                <c:pt idx="25">
                  <c:v>43709</c:v>
                </c:pt>
                <c:pt idx="26">
                  <c:v>43800</c:v>
                </c:pt>
                <c:pt idx="27">
                  <c:v>43891</c:v>
                </c:pt>
                <c:pt idx="28">
                  <c:v>43983</c:v>
                </c:pt>
                <c:pt idx="29">
                  <c:v>44075</c:v>
                </c:pt>
                <c:pt idx="30">
                  <c:v>44166</c:v>
                </c:pt>
              </c:numCache>
            </c:numRef>
          </c:cat>
          <c:val>
            <c:numRef>
              <c:f>CrownLawTotal!$I$7:$I$33</c:f>
              <c:numCache>
                <c:formatCode>#,##0</c:formatCode>
                <c:ptCount val="27"/>
                <c:pt idx="0">
                  <c:v>#N/A</c:v>
                </c:pt>
                <c:pt idx="1">
                  <c:v>1456</c:v>
                </c:pt>
                <c:pt idx="2">
                  <c:v>1338</c:v>
                </c:pt>
                <c:pt idx="3">
                  <c:v>977</c:v>
                </c:pt>
                <c:pt idx="4">
                  <c:v>1163</c:v>
                </c:pt>
                <c:pt idx="5">
                  <c:v>1289</c:v>
                </c:pt>
                <c:pt idx="6">
                  <c:v>1280</c:v>
                </c:pt>
                <c:pt idx="7">
                  <c:v>918</c:v>
                </c:pt>
                <c:pt idx="8">
                  <c:v>1096</c:v>
                </c:pt>
                <c:pt idx="9">
                  <c:v>1346</c:v>
                </c:pt>
                <c:pt idx="10">
                  <c:v>1342</c:v>
                </c:pt>
                <c:pt idx="11">
                  <c:v>1032</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numCache>
            </c:numRef>
          </c:val>
        </c:ser>
        <c:ser>
          <c:idx val="1"/>
          <c:order val="1"/>
          <c:tx>
            <c:strRef>
              <c:f>CrownLawTotal!$J$6</c:f>
              <c:strCache>
                <c:ptCount val="1"/>
                <c:pt idx="0">
                  <c:v>Forecast</c:v>
                </c:pt>
              </c:strCache>
            </c:strRef>
          </c:tx>
          <c:spPr>
            <a:ln>
              <a:solidFill>
                <a:srgbClr val="1F497D">
                  <a:alpha val="39000"/>
                </a:srgbClr>
              </a:solidFill>
            </a:ln>
          </c:spPr>
          <c:marker>
            <c:symbol val="none"/>
          </c:marker>
          <c:cat>
            <c:numRef>
              <c:f>CrownLawTotal!$H$7:$H$37</c:f>
              <c:numCache>
                <c:formatCode>mmm\ yyyy</c:formatCode>
                <c:ptCount val="31"/>
                <c:pt idx="0">
                  <c:v>41426</c:v>
                </c:pt>
                <c:pt idx="1">
                  <c:v>41518</c:v>
                </c:pt>
                <c:pt idx="2">
                  <c:v>41609</c:v>
                </c:pt>
                <c:pt idx="3">
                  <c:v>41699</c:v>
                </c:pt>
                <c:pt idx="4">
                  <c:v>41791</c:v>
                </c:pt>
                <c:pt idx="5">
                  <c:v>41883</c:v>
                </c:pt>
                <c:pt idx="6">
                  <c:v>41974</c:v>
                </c:pt>
                <c:pt idx="7">
                  <c:v>42064</c:v>
                </c:pt>
                <c:pt idx="8">
                  <c:v>42156</c:v>
                </c:pt>
                <c:pt idx="9">
                  <c:v>42248</c:v>
                </c:pt>
                <c:pt idx="10">
                  <c:v>42339</c:v>
                </c:pt>
                <c:pt idx="11">
                  <c:v>42430</c:v>
                </c:pt>
                <c:pt idx="12">
                  <c:v>42522</c:v>
                </c:pt>
                <c:pt idx="13">
                  <c:v>42614</c:v>
                </c:pt>
                <c:pt idx="14">
                  <c:v>42705</c:v>
                </c:pt>
                <c:pt idx="15">
                  <c:v>42795</c:v>
                </c:pt>
                <c:pt idx="16">
                  <c:v>42887</c:v>
                </c:pt>
                <c:pt idx="17">
                  <c:v>42979</c:v>
                </c:pt>
                <c:pt idx="18">
                  <c:v>43070</c:v>
                </c:pt>
                <c:pt idx="19">
                  <c:v>43160</c:v>
                </c:pt>
                <c:pt idx="20">
                  <c:v>43252</c:v>
                </c:pt>
                <c:pt idx="21">
                  <c:v>43344</c:v>
                </c:pt>
                <c:pt idx="22">
                  <c:v>43435</c:v>
                </c:pt>
                <c:pt idx="23">
                  <c:v>43525</c:v>
                </c:pt>
                <c:pt idx="24">
                  <c:v>43617</c:v>
                </c:pt>
                <c:pt idx="25">
                  <c:v>43709</c:v>
                </c:pt>
                <c:pt idx="26">
                  <c:v>43800</c:v>
                </c:pt>
                <c:pt idx="27">
                  <c:v>43891</c:v>
                </c:pt>
                <c:pt idx="28">
                  <c:v>43983</c:v>
                </c:pt>
                <c:pt idx="29">
                  <c:v>44075</c:v>
                </c:pt>
                <c:pt idx="30">
                  <c:v>44166</c:v>
                </c:pt>
              </c:numCache>
            </c:numRef>
          </c:cat>
          <c:val>
            <c:numRef>
              <c:f>CrownLawTotal!$J$7:$J$37</c:f>
              <c:numCache>
                <c:formatCode>#,##0</c:formatCode>
                <c:ptCount val="31"/>
                <c:pt idx="0">
                  <c:v>#N/A</c:v>
                </c:pt>
                <c:pt idx="1">
                  <c:v>#N/A</c:v>
                </c:pt>
                <c:pt idx="2">
                  <c:v>#N/A</c:v>
                </c:pt>
                <c:pt idx="3">
                  <c:v>#N/A</c:v>
                </c:pt>
                <c:pt idx="4">
                  <c:v>#N/A</c:v>
                </c:pt>
                <c:pt idx="5">
                  <c:v>#N/A</c:v>
                </c:pt>
                <c:pt idx="6">
                  <c:v>#N/A</c:v>
                </c:pt>
                <c:pt idx="7">
                  <c:v>#N/A</c:v>
                </c:pt>
                <c:pt idx="8">
                  <c:v>#N/A</c:v>
                </c:pt>
                <c:pt idx="9">
                  <c:v>#N/A</c:v>
                </c:pt>
                <c:pt idx="10">
                  <c:v>#N/A</c:v>
                </c:pt>
                <c:pt idx="11">
                  <c:v>1032</c:v>
                </c:pt>
                <c:pt idx="12">
                  <c:v>1146.752230042016</c:v>
                </c:pt>
                <c:pt idx="13">
                  <c:v>1394.1161808506613</c:v>
                </c:pt>
                <c:pt idx="14">
                  <c:v>1378.0805457878812</c:v>
                </c:pt>
                <c:pt idx="15">
                  <c:v>987.65742870091196</c:v>
                </c:pt>
                <c:pt idx="16">
                  <c:v>1147.2348845471784</c:v>
                </c:pt>
                <c:pt idx="17">
                  <c:v>1394.3231595732132</c:v>
                </c:pt>
                <c:pt idx="18">
                  <c:v>1378.1693053273261</c:v>
                </c:pt>
                <c:pt idx="19">
                  <c:v>987.69549182037338</c:v>
                </c:pt>
                <c:pt idx="20">
                  <c:v>1147.2512073117196</c:v>
                </c:pt>
                <c:pt idx="21">
                  <c:v>1394.330159331668</c:v>
                </c:pt>
                <c:pt idx="22">
                  <c:v>1378.1723070626203</c:v>
                </c:pt>
                <c:pt idx="23">
                  <c:v>987.69677906690288</c:v>
                </c:pt>
                <c:pt idx="24">
                  <c:v>1147.251759326959</c:v>
                </c:pt>
                <c:pt idx="25">
                  <c:v>1394.3303960546405</c:v>
                </c:pt>
                <c:pt idx="26">
                  <c:v>1378.1724085775093</c:v>
                </c:pt>
                <c:pt idx="27">
                  <c:v>987.69682259995136</c:v>
                </c:pt>
                <c:pt idx="28">
                  <c:v>1147.251777995416</c:v>
                </c:pt>
                <c:pt idx="29">
                  <c:v>1394.3304040603116</c:v>
                </c:pt>
                <c:pt idx="30">
                  <c:v>1378.1724120106144</c:v>
                </c:pt>
              </c:numCache>
            </c:numRef>
          </c:val>
        </c:ser>
        <c:marker val="1"/>
        <c:axId val="154756608"/>
        <c:axId val="154758528"/>
      </c:lineChart>
      <c:dateAx>
        <c:axId val="154756608"/>
        <c:scaling>
          <c:orientation val="minMax"/>
          <c:max val="44166"/>
          <c:min val="41518"/>
        </c:scaling>
        <c:axPos val="b"/>
        <c:title>
          <c:tx>
            <c:rich>
              <a:bodyPr/>
              <a:lstStyle/>
              <a:p>
                <a:pPr>
                  <a:defRPr sz="1800" b="0"/>
                </a:pPr>
                <a:r>
                  <a:rPr lang="en-NZ" sz="1800" b="0"/>
                  <a:t>Quarterly data</a:t>
                </a:r>
              </a:p>
            </c:rich>
          </c:tx>
          <c:layout>
            <c:manualLayout>
              <c:xMode val="edge"/>
              <c:yMode val="edge"/>
              <c:x val="0.8332563089536722"/>
              <c:y val="0.92879529827446838"/>
            </c:manualLayout>
          </c:layout>
        </c:title>
        <c:numFmt formatCode="yyyy" sourceLinked="0"/>
        <c:majorTickMark val="in"/>
        <c:tickLblPos val="nextTo"/>
        <c:txPr>
          <a:bodyPr rot="0"/>
          <a:lstStyle/>
          <a:p>
            <a:pPr>
              <a:defRPr sz="1800"/>
            </a:pPr>
            <a:endParaRPr lang="en-US"/>
          </a:p>
        </c:txPr>
        <c:crossAx val="154758528"/>
        <c:crosses val="autoZero"/>
        <c:lblOffset val="100"/>
        <c:baseTimeUnit val="months"/>
        <c:majorUnit val="12"/>
        <c:majorTimeUnit val="months"/>
        <c:minorUnit val="3"/>
        <c:minorTimeUnit val="months"/>
      </c:dateAx>
      <c:valAx>
        <c:axId val="154758528"/>
        <c:scaling>
          <c:orientation val="minMax"/>
          <c:max val="1500"/>
          <c:min val="0"/>
        </c:scaling>
        <c:axPos val="l"/>
        <c:majorGridlines>
          <c:spPr>
            <a:ln>
              <a:solidFill>
                <a:sysClr val="windowText" lastClr="000000">
                  <a:alpha val="10000"/>
                </a:sysClr>
              </a:solidFill>
            </a:ln>
          </c:spPr>
        </c:majorGridlines>
        <c:title>
          <c:tx>
            <c:rich>
              <a:bodyPr rot="0" vert="horz"/>
              <a:lstStyle/>
              <a:p>
                <a:pPr>
                  <a:defRPr sz="2400" b="0"/>
                </a:pPr>
                <a:r>
                  <a:rPr lang="en-NZ" sz="2400" b="0"/>
                  <a:t>Total Cases disposed</a:t>
                </a:r>
              </a:p>
            </c:rich>
          </c:tx>
          <c:layout>
            <c:manualLayout>
              <c:xMode val="edge"/>
              <c:yMode val="edge"/>
              <c:x val="2.0395726495726494E-2"/>
              <c:y val="1.5116319444444444E-3"/>
            </c:manualLayout>
          </c:layout>
        </c:title>
        <c:numFmt formatCode="#,##0" sourceLinked="0"/>
        <c:majorTickMark val="none"/>
        <c:tickLblPos val="nextTo"/>
        <c:txPr>
          <a:bodyPr/>
          <a:lstStyle/>
          <a:p>
            <a:pPr>
              <a:defRPr sz="1800"/>
            </a:pPr>
            <a:endParaRPr lang="en-US"/>
          </a:p>
        </c:txPr>
        <c:crossAx val="154756608"/>
        <c:crossesAt val="0"/>
        <c:crossBetween val="between"/>
      </c:valAx>
    </c:plotArea>
    <c:plotVisOnly val="1"/>
  </c:chart>
  <c:spPr>
    <a:ln>
      <a:noFill/>
    </a:ln>
  </c:spPr>
  <c:txPr>
    <a:bodyPr/>
    <a:lstStyle/>
    <a:p>
      <a:pPr>
        <a:defRPr sz="2000">
          <a:latin typeface="Calibri Light" pitchFamily="34" charset="0"/>
        </a:defRPr>
      </a:pPr>
      <a:endParaRPr lang="en-US"/>
    </a:p>
  </c:txPr>
  <c:printSettings>
    <c:headerFooter/>
    <c:pageMargins b="0.75000000000000611" l="0.70000000000000062" r="0.70000000000000062" t="0.750000000000006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007739898989941"/>
          <c:y val="0.12328101851851862"/>
          <c:w val="0.7042454545454746"/>
          <c:h val="0.76290925925927688"/>
        </c:manualLayout>
      </c:layout>
      <c:lineChart>
        <c:grouping val="standard"/>
        <c:ser>
          <c:idx val="0"/>
          <c:order val="0"/>
          <c:tx>
            <c:strRef>
              <c:f>LegalAidJurisdictions!$B$5:$C$5</c:f>
              <c:strCache>
                <c:ptCount val="1"/>
                <c:pt idx="0">
                  <c:v>Criminal</c:v>
                </c:pt>
              </c:strCache>
            </c:strRef>
          </c:tx>
          <c:spPr>
            <a:ln>
              <a:solidFill>
                <a:schemeClr val="accent2"/>
              </a:solidFill>
            </a:ln>
          </c:spPr>
          <c:marker>
            <c:symbol val="none"/>
          </c:marker>
          <c:cat>
            <c:numRef>
              <c:f>LegalAidJurisdictions!$A$7:$A$58</c:f>
              <c:numCache>
                <c:formatCode>mmm\ yyyy</c:formatCode>
                <c:ptCount val="52"/>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numCache>
            </c:numRef>
          </c:cat>
          <c:val>
            <c:numRef>
              <c:f>LegalAidJurisdictions!$B$7:$B$58</c:f>
              <c:numCache>
                <c:formatCode>"$"#,##0</c:formatCode>
                <c:ptCount val="52"/>
                <c:pt idx="0">
                  <c:v>14360708.09</c:v>
                </c:pt>
                <c:pt idx="1">
                  <c:v>14374318.390000001</c:v>
                </c:pt>
                <c:pt idx="2">
                  <c:v>11066136.190000001</c:v>
                </c:pt>
                <c:pt idx="3">
                  <c:v>14853126.059999999</c:v>
                </c:pt>
                <c:pt idx="4">
                  <c:v>16875069.830000002</c:v>
                </c:pt>
                <c:pt idx="5">
                  <c:v>21528977.43</c:v>
                </c:pt>
                <c:pt idx="6">
                  <c:v>14686613.319999998</c:v>
                </c:pt>
                <c:pt idx="7">
                  <c:v>18524674.34</c:v>
                </c:pt>
                <c:pt idx="8">
                  <c:v>18619964.400000002</c:v>
                </c:pt>
                <c:pt idx="9">
                  <c:v>20088740.089999996</c:v>
                </c:pt>
                <c:pt idx="10">
                  <c:v>16087995.1</c:v>
                </c:pt>
                <c:pt idx="11">
                  <c:v>22945170.239999998</c:v>
                </c:pt>
                <c:pt idx="12">
                  <c:v>18876302.48</c:v>
                </c:pt>
                <c:pt idx="13">
                  <c:v>19906831.689999998</c:v>
                </c:pt>
                <c:pt idx="14">
                  <c:v>17543075.920000002</c:v>
                </c:pt>
                <c:pt idx="15">
                  <c:v>16632886.41</c:v>
                </c:pt>
                <c:pt idx="16">
                  <c:v>16266017.020099999</c:v>
                </c:pt>
                <c:pt idx="17">
                  <c:v>15153677.280000001</c:v>
                </c:pt>
                <c:pt idx="18">
                  <c:v>13788121.640000001</c:v>
                </c:pt>
                <c:pt idx="19">
                  <c:v>10743755.470000001</c:v>
                </c:pt>
                <c:pt idx="20">
                  <c:v>13750320.129999999</c:v>
                </c:pt>
                <c:pt idx="21">
                  <c:v>14199833.039999999</c:v>
                </c:pt>
                <c:pt idx="22">
                  <c:v>9828201.1999999993</c:v>
                </c:pt>
                <c:pt idx="23">
                  <c:v>7204589.8500000006</c:v>
                </c:pt>
                <c:pt idx="24">
                  <c:v>11153730.530000001</c:v>
                </c:pt>
                <c:pt idx="25">
                  <c:v>13778214.84</c:v>
                </c:pt>
                <c:pt idx="26">
                  <c:v>11148116.050000001</c:v>
                </c:pt>
                <c:pt idx="27">
                  <c:v>11534154.619999999</c:v>
                </c:pt>
                <c:pt idx="28">
                  <c:v>14034520.620000001</c:v>
                </c:pt>
                <c:pt idx="29">
                  <c:v>15017774.23</c:v>
                </c:pt>
                <c:pt idx="30">
                  <c:v>12506033.350000001</c:v>
                </c:pt>
                <c:pt idx="31">
                  <c:v>16486556.560000001</c:v>
                </c:pt>
                <c:pt idx="32">
                  <c:v>15397023.380000001</c:v>
                </c:pt>
                <c:pt idx="33">
                  <c:v>15796725.970000001</c:v>
                </c:pt>
                <c:pt idx="34">
                  <c:v>13150679.579999998</c:v>
                </c:pt>
              </c:numCache>
            </c:numRef>
          </c:val>
        </c:ser>
        <c:ser>
          <c:idx val="1"/>
          <c:order val="1"/>
          <c:tx>
            <c:strRef>
              <c:f>LegalAidJurisdictions!$C$6</c:f>
              <c:strCache>
                <c:ptCount val="1"/>
                <c:pt idx="0">
                  <c:v>Forecast</c:v>
                </c:pt>
              </c:strCache>
            </c:strRef>
          </c:tx>
          <c:spPr>
            <a:ln>
              <a:solidFill>
                <a:schemeClr val="accent2">
                  <a:alpha val="39000"/>
                </a:schemeClr>
              </a:solidFill>
            </a:ln>
          </c:spPr>
          <c:marker>
            <c:symbol val="none"/>
          </c:marker>
          <c:cat>
            <c:numRef>
              <c:f>LegalAidJurisdictions!$A$7:$A$58</c:f>
              <c:numCache>
                <c:formatCode>mmm\ yyyy</c:formatCode>
                <c:ptCount val="52"/>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numCache>
            </c:numRef>
          </c:cat>
          <c:val>
            <c:numRef>
              <c:f>LegalAidJurisdictions!$C$7:$C$58</c:f>
              <c:numCache>
                <c:formatCode>"$"#,##0</c:formatCode>
                <c:ptCount val="52"/>
                <c:pt idx="32">
                  <c:v>15541400.992596898</c:v>
                </c:pt>
                <c:pt idx="33">
                  <c:v>16048512.506996896</c:v>
                </c:pt>
                <c:pt idx="34">
                  <c:v>11987565.204096898</c:v>
                </c:pt>
                <c:pt idx="35">
                  <c:v>15648445.535796897</c:v>
                </c:pt>
                <c:pt idx="36">
                  <c:v>16489174.599660505</c:v>
                </c:pt>
                <c:pt idx="37">
                  <c:v>17054094.983460505</c:v>
                </c:pt>
                <c:pt idx="38">
                  <c:v>12813295.923260504</c:v>
                </c:pt>
                <c:pt idx="39">
                  <c:v>16322167.837260503</c:v>
                </c:pt>
                <c:pt idx="40">
                  <c:v>16823552.440791164</c:v>
                </c:pt>
                <c:pt idx="41">
                  <c:v>17440280.728691164</c:v>
                </c:pt>
                <c:pt idx="42">
                  <c:v>13215735.221691165</c:v>
                </c:pt>
                <c:pt idx="43">
                  <c:v>16587796.877291165</c:v>
                </c:pt>
                <c:pt idx="44">
                  <c:v>17220876.058455892</c:v>
                </c:pt>
                <c:pt idx="45">
                  <c:v>17829051.977555893</c:v>
                </c:pt>
                <c:pt idx="46">
                  <c:v>13595309.775155891</c:v>
                </c:pt>
                <c:pt idx="47">
                  <c:v>17036887.871355891</c:v>
                </c:pt>
                <c:pt idx="48">
                  <c:v>17106530.627160128</c:v>
                </c:pt>
                <c:pt idx="49">
                  <c:v>17706921.455160126</c:v>
                </c:pt>
                <c:pt idx="50">
                  <c:v>13459043.427360129</c:v>
                </c:pt>
                <c:pt idx="51">
                  <c:v>16880492.804560129</c:v>
                </c:pt>
              </c:numCache>
            </c:numRef>
          </c:val>
        </c:ser>
        <c:marker val="1"/>
        <c:axId val="154947968"/>
        <c:axId val="154949888"/>
      </c:lineChart>
      <c:dateAx>
        <c:axId val="154947968"/>
        <c:scaling>
          <c:orientation val="minMax"/>
          <c:max val="43983"/>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77170467171718826"/>
              <c:y val="0.9511020833333333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154949888"/>
        <c:crosses val="autoZero"/>
        <c:auto val="1"/>
        <c:lblOffset val="100"/>
        <c:majorUnit val="24"/>
        <c:majorTimeUnit val="months"/>
        <c:minorUnit val="12"/>
        <c:minorTimeUnit val="months"/>
      </c:dateAx>
      <c:valAx>
        <c:axId val="154949888"/>
        <c:scaling>
          <c:orientation val="minMax"/>
          <c:max val="30000000"/>
          <c:min val="0"/>
        </c:scaling>
        <c:axPos val="l"/>
        <c:majorGridlines>
          <c:spPr>
            <a:ln>
              <a:solidFill>
                <a:sysClr val="windowText" lastClr="000000">
                  <a:alpha val="10000"/>
                </a:sysClr>
              </a:solidFill>
            </a:ln>
          </c:spPr>
        </c:majorGridlines>
        <c:title>
          <c:tx>
            <c:rich>
              <a:bodyPr rot="0" vert="horz"/>
              <a:lstStyle/>
              <a:p>
                <a:pPr>
                  <a:defRPr sz="1400" b="0">
                    <a:latin typeface="Calibri Light" pitchFamily="34" charset="0"/>
                  </a:defRPr>
                </a:pPr>
                <a:r>
                  <a:rPr lang="en-NZ" sz="1400" b="0">
                    <a:latin typeface="Calibri Light" pitchFamily="34" charset="0"/>
                  </a:rPr>
                  <a:t>Criminal </a:t>
                </a:r>
                <a:r>
                  <a:rPr lang="en-NZ" sz="1400" b="0" baseline="0">
                    <a:latin typeface="Calibri Light" pitchFamily="34" charset="0"/>
                  </a:rPr>
                  <a:t>expenditure ($m)</a:t>
                </a:r>
                <a:endParaRPr lang="en-NZ" sz="1400" b="0">
                  <a:latin typeface="Calibri Light" pitchFamily="34" charset="0"/>
                </a:endParaRPr>
              </a:p>
            </c:rich>
          </c:tx>
          <c:layout>
            <c:manualLayout>
              <c:xMode val="edge"/>
              <c:yMode val="edge"/>
              <c:x val="0"/>
              <c:y val="1.7259259259259261E-3"/>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154947968"/>
        <c:crosses val="autoZero"/>
        <c:crossBetween val="midCat"/>
        <c:majorUnit val="5000000"/>
      </c:valAx>
    </c:plotArea>
    <c:plotVisOnly val="1"/>
  </c:chart>
  <c:spPr>
    <a:ln>
      <a:noFill/>
    </a:ln>
  </c:spPr>
  <c:printSettings>
    <c:headerFooter/>
    <c:pageMargins b="0.7500000000000141" l="0.70000000000000062" r="0.70000000000000062" t="0.750000000000014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007739898989941"/>
          <c:y val="0.12328101851851862"/>
          <c:w val="0.7042454545454756"/>
          <c:h val="0.76290925925927777"/>
        </c:manualLayout>
      </c:layout>
      <c:lineChart>
        <c:grouping val="standard"/>
        <c:ser>
          <c:idx val="0"/>
          <c:order val="0"/>
          <c:tx>
            <c:strRef>
              <c:f>LegalAidJurisdictions!$B$5:$E$5</c:f>
              <c:strCache>
                <c:ptCount val="1"/>
                <c:pt idx="0">
                  <c:v>Criminal Family</c:v>
                </c:pt>
              </c:strCache>
            </c:strRef>
          </c:tx>
          <c:spPr>
            <a:ln>
              <a:solidFill>
                <a:schemeClr val="accent2"/>
              </a:solidFill>
            </a:ln>
          </c:spPr>
          <c:marker>
            <c:symbol val="none"/>
          </c:marker>
          <c:cat>
            <c:numRef>
              <c:f>LegalAidJurisdictions!$A$7:$A$58</c:f>
              <c:numCache>
                <c:formatCode>mmm\ yyyy</c:formatCode>
                <c:ptCount val="52"/>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numCache>
            </c:numRef>
          </c:cat>
          <c:val>
            <c:numRef>
              <c:f>LegalAidJurisdictions!$D$7:$D$58</c:f>
              <c:numCache>
                <c:formatCode>"$"#,##0</c:formatCode>
                <c:ptCount val="52"/>
                <c:pt idx="0">
                  <c:v>6984186.160000002</c:v>
                </c:pt>
                <c:pt idx="1">
                  <c:v>7473282.1600000001</c:v>
                </c:pt>
                <c:pt idx="2">
                  <c:v>6413737.4299999997</c:v>
                </c:pt>
                <c:pt idx="3">
                  <c:v>8753604.8800000008</c:v>
                </c:pt>
                <c:pt idx="4">
                  <c:v>8985630.1600000001</c:v>
                </c:pt>
                <c:pt idx="5">
                  <c:v>10206972.91</c:v>
                </c:pt>
                <c:pt idx="6">
                  <c:v>8794582.209999999</c:v>
                </c:pt>
                <c:pt idx="7">
                  <c:v>11653093.6</c:v>
                </c:pt>
                <c:pt idx="8">
                  <c:v>12581191.170000002</c:v>
                </c:pt>
                <c:pt idx="9">
                  <c:v>12596648.98</c:v>
                </c:pt>
                <c:pt idx="10">
                  <c:v>12107463.58</c:v>
                </c:pt>
                <c:pt idx="11">
                  <c:v>17434008.100000001</c:v>
                </c:pt>
                <c:pt idx="12">
                  <c:v>13979840.849999998</c:v>
                </c:pt>
                <c:pt idx="13">
                  <c:v>13604068.329999998</c:v>
                </c:pt>
                <c:pt idx="14">
                  <c:v>13469689.889999999</c:v>
                </c:pt>
                <c:pt idx="15">
                  <c:v>12087022.060000002</c:v>
                </c:pt>
                <c:pt idx="16">
                  <c:v>13461836.100099999</c:v>
                </c:pt>
                <c:pt idx="17">
                  <c:v>13570095.559999999</c:v>
                </c:pt>
                <c:pt idx="18">
                  <c:v>10396516.99</c:v>
                </c:pt>
                <c:pt idx="19">
                  <c:v>15807518.789999999</c:v>
                </c:pt>
                <c:pt idx="20">
                  <c:v>11372074.670000002</c:v>
                </c:pt>
                <c:pt idx="21">
                  <c:v>11967716.850000001</c:v>
                </c:pt>
                <c:pt idx="22">
                  <c:v>8930008.620000001</c:v>
                </c:pt>
                <c:pt idx="23">
                  <c:v>9685267.6600000001</c:v>
                </c:pt>
                <c:pt idx="24">
                  <c:v>11411952.85</c:v>
                </c:pt>
                <c:pt idx="25">
                  <c:v>12283561.199999999</c:v>
                </c:pt>
                <c:pt idx="26">
                  <c:v>9268217.459999999</c:v>
                </c:pt>
                <c:pt idx="27">
                  <c:v>10292635.100000001</c:v>
                </c:pt>
                <c:pt idx="28">
                  <c:v>10213950.130000001</c:v>
                </c:pt>
                <c:pt idx="29">
                  <c:v>11505471.34</c:v>
                </c:pt>
                <c:pt idx="30">
                  <c:v>9090259.7300000004</c:v>
                </c:pt>
                <c:pt idx="31">
                  <c:v>12097090.390000001</c:v>
                </c:pt>
                <c:pt idx="32">
                  <c:v>11444469.59</c:v>
                </c:pt>
                <c:pt idx="33">
                  <c:v>11888662.469999999</c:v>
                </c:pt>
                <c:pt idx="34">
                  <c:v>9119100.8999999985</c:v>
                </c:pt>
              </c:numCache>
            </c:numRef>
          </c:val>
        </c:ser>
        <c:ser>
          <c:idx val="1"/>
          <c:order val="1"/>
          <c:tx>
            <c:strRef>
              <c:f>LegalAidJurisdictions!$E$6</c:f>
              <c:strCache>
                <c:ptCount val="1"/>
                <c:pt idx="0">
                  <c:v>Forecast</c:v>
                </c:pt>
              </c:strCache>
            </c:strRef>
          </c:tx>
          <c:spPr>
            <a:ln>
              <a:solidFill>
                <a:schemeClr val="accent2">
                  <a:alpha val="39000"/>
                </a:schemeClr>
              </a:solidFill>
            </a:ln>
          </c:spPr>
          <c:marker>
            <c:symbol val="none"/>
          </c:marker>
          <c:cat>
            <c:numRef>
              <c:f>LegalAidJurisdictions!$A$7:$A$58</c:f>
              <c:numCache>
                <c:formatCode>mmm\ yyyy</c:formatCode>
                <c:ptCount val="52"/>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numCache>
            </c:numRef>
          </c:cat>
          <c:val>
            <c:numRef>
              <c:f>LegalAidJurisdictions!$E$7:$E$58</c:f>
              <c:numCache>
                <c:formatCode>"$"#,##0</c:formatCode>
                <c:ptCount val="52"/>
                <c:pt idx="32">
                  <c:v>11873053.182275189</c:v>
                </c:pt>
                <c:pt idx="33">
                  <c:v>10862405.933175188</c:v>
                </c:pt>
                <c:pt idx="34">
                  <c:v>9847309.0313751884</c:v>
                </c:pt>
                <c:pt idx="35">
                  <c:v>11569726.743175188</c:v>
                </c:pt>
                <c:pt idx="36">
                  <c:v>12068610.172869023</c:v>
                </c:pt>
                <c:pt idx="37">
                  <c:v>10807000.706369024</c:v>
                </c:pt>
                <c:pt idx="38">
                  <c:v>9878606.7726690229</c:v>
                </c:pt>
                <c:pt idx="39">
                  <c:v>11564738.263869023</c:v>
                </c:pt>
                <c:pt idx="40">
                  <c:v>12014042.711736014</c:v>
                </c:pt>
                <c:pt idx="41">
                  <c:v>10850829.405936014</c:v>
                </c:pt>
                <c:pt idx="42">
                  <c:v>9838575.4324360136</c:v>
                </c:pt>
                <c:pt idx="43">
                  <c:v>11547403.938436015</c:v>
                </c:pt>
                <c:pt idx="44">
                  <c:v>12059400.911397107</c:v>
                </c:pt>
                <c:pt idx="45">
                  <c:v>10798409.510197107</c:v>
                </c:pt>
                <c:pt idx="46">
                  <c:v>9867957.7985971086</c:v>
                </c:pt>
                <c:pt idx="47">
                  <c:v>11557846.924297107</c:v>
                </c:pt>
                <c:pt idx="48">
                  <c:v>12020744.381817276</c:v>
                </c:pt>
                <c:pt idx="49">
                  <c:v>10842447.440117277</c:v>
                </c:pt>
                <c:pt idx="50">
                  <c:v>9843411.8292172775</c:v>
                </c:pt>
                <c:pt idx="51">
                  <c:v>11552124.348217275</c:v>
                </c:pt>
              </c:numCache>
            </c:numRef>
          </c:val>
        </c:ser>
        <c:marker val="1"/>
        <c:axId val="154974464"/>
        <c:axId val="155132288"/>
      </c:lineChart>
      <c:dateAx>
        <c:axId val="154974464"/>
        <c:scaling>
          <c:orientation val="minMax"/>
          <c:max val="43983"/>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77170467171718893"/>
              <c:y val="0.9511020833333333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155132288"/>
        <c:crosses val="autoZero"/>
        <c:auto val="1"/>
        <c:lblOffset val="100"/>
        <c:majorUnit val="24"/>
        <c:majorTimeUnit val="months"/>
        <c:minorUnit val="12"/>
        <c:minorTimeUnit val="months"/>
      </c:dateAx>
      <c:valAx>
        <c:axId val="155132288"/>
        <c:scaling>
          <c:orientation val="minMax"/>
          <c:max val="30000000"/>
          <c:min val="0"/>
        </c:scaling>
        <c:axPos val="l"/>
        <c:majorGridlines>
          <c:spPr>
            <a:ln>
              <a:solidFill>
                <a:sysClr val="windowText" lastClr="000000">
                  <a:alpha val="10000"/>
                </a:sysClr>
              </a:solidFill>
            </a:ln>
          </c:spPr>
        </c:majorGridlines>
        <c:title>
          <c:tx>
            <c:rich>
              <a:bodyPr rot="0" vert="horz"/>
              <a:lstStyle/>
              <a:p>
                <a:pPr>
                  <a:defRPr sz="1400" b="0">
                    <a:latin typeface="Calibri Light" pitchFamily="34" charset="0"/>
                  </a:defRPr>
                </a:pPr>
                <a:r>
                  <a:rPr lang="en-NZ" sz="1400" b="0">
                    <a:latin typeface="Calibri Light" pitchFamily="34" charset="0"/>
                  </a:rPr>
                  <a:t>Family </a:t>
                </a:r>
                <a:r>
                  <a:rPr lang="en-NZ" sz="1400" b="0" baseline="0">
                    <a:latin typeface="Calibri Light" pitchFamily="34" charset="0"/>
                  </a:rPr>
                  <a:t>expenditure ($m)</a:t>
                </a:r>
                <a:endParaRPr lang="en-NZ" sz="1400" b="0">
                  <a:latin typeface="Calibri Light" pitchFamily="34" charset="0"/>
                </a:endParaRPr>
              </a:p>
            </c:rich>
          </c:tx>
          <c:layout>
            <c:manualLayout>
              <c:xMode val="edge"/>
              <c:yMode val="edge"/>
              <c:x val="0"/>
              <c:y val="1.7259259259259261E-3"/>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154974464"/>
        <c:crosses val="autoZero"/>
        <c:crossBetween val="midCat"/>
        <c:majorUnit val="5000000"/>
      </c:valAx>
    </c:plotArea>
    <c:plotVisOnly val="1"/>
  </c:chart>
  <c:spPr>
    <a:ln>
      <a:noFill/>
    </a:ln>
  </c:spPr>
  <c:printSettings>
    <c:headerFooter/>
    <c:pageMargins b="0.75000000000001454" l="0.70000000000000062" r="0.70000000000000062" t="0.7500000000000145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007739898989941"/>
          <c:y val="0.12328101851851862"/>
          <c:w val="0.7042454545454756"/>
          <c:h val="0.76290925925927777"/>
        </c:manualLayout>
      </c:layout>
      <c:lineChart>
        <c:grouping val="standard"/>
        <c:ser>
          <c:idx val="0"/>
          <c:order val="0"/>
          <c:tx>
            <c:strRef>
              <c:f>LegalAidJurisdictions!$F$5:$G$5</c:f>
              <c:strCache>
                <c:ptCount val="1"/>
                <c:pt idx="0">
                  <c:v>Civil</c:v>
                </c:pt>
              </c:strCache>
            </c:strRef>
          </c:tx>
          <c:spPr>
            <a:ln>
              <a:solidFill>
                <a:schemeClr val="accent2"/>
              </a:solidFill>
            </a:ln>
          </c:spPr>
          <c:marker>
            <c:symbol val="none"/>
          </c:marker>
          <c:cat>
            <c:numRef>
              <c:f>LegalAidJurisdictions!$A$7:$A$58</c:f>
              <c:numCache>
                <c:formatCode>mmm\ yyyy</c:formatCode>
                <c:ptCount val="52"/>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numCache>
            </c:numRef>
          </c:cat>
          <c:val>
            <c:numRef>
              <c:f>LegalAidJurisdictions!$F$7:$F$58</c:f>
              <c:numCache>
                <c:formatCode>"$"#,##0</c:formatCode>
                <c:ptCount val="52"/>
                <c:pt idx="0">
                  <c:v>1944906.7500000002</c:v>
                </c:pt>
                <c:pt idx="1">
                  <c:v>2004785.8199999998</c:v>
                </c:pt>
                <c:pt idx="2">
                  <c:v>967048.57</c:v>
                </c:pt>
                <c:pt idx="3">
                  <c:v>1858188.03</c:v>
                </c:pt>
                <c:pt idx="4">
                  <c:v>1637767.32</c:v>
                </c:pt>
                <c:pt idx="5">
                  <c:v>1642646.34</c:v>
                </c:pt>
                <c:pt idx="6">
                  <c:v>1381905.69</c:v>
                </c:pt>
                <c:pt idx="7">
                  <c:v>1948681.94</c:v>
                </c:pt>
                <c:pt idx="8">
                  <c:v>1589610.8900000001</c:v>
                </c:pt>
                <c:pt idx="9">
                  <c:v>2181152.4499999997</c:v>
                </c:pt>
                <c:pt idx="10">
                  <c:v>1633224.7400000002</c:v>
                </c:pt>
                <c:pt idx="11">
                  <c:v>2259912.14</c:v>
                </c:pt>
                <c:pt idx="12">
                  <c:v>1838175.85</c:v>
                </c:pt>
                <c:pt idx="13">
                  <c:v>1787585.9700000002</c:v>
                </c:pt>
                <c:pt idx="14">
                  <c:v>1594913.1800000002</c:v>
                </c:pt>
                <c:pt idx="15">
                  <c:v>1773929.38</c:v>
                </c:pt>
                <c:pt idx="16">
                  <c:v>1758632.7299999997</c:v>
                </c:pt>
                <c:pt idx="17">
                  <c:v>1859654.2999999998</c:v>
                </c:pt>
                <c:pt idx="18">
                  <c:v>1200175.77</c:v>
                </c:pt>
                <c:pt idx="19">
                  <c:v>1348758.02</c:v>
                </c:pt>
                <c:pt idx="20">
                  <c:v>1590894.08</c:v>
                </c:pt>
                <c:pt idx="21">
                  <c:v>1783130.47</c:v>
                </c:pt>
                <c:pt idx="22">
                  <c:v>1276619.9500000002</c:v>
                </c:pt>
                <c:pt idx="23">
                  <c:v>1518339.4699999997</c:v>
                </c:pt>
                <c:pt idx="24">
                  <c:v>1841153.7599999998</c:v>
                </c:pt>
                <c:pt idx="25">
                  <c:v>1710821.3800000001</c:v>
                </c:pt>
                <c:pt idx="26">
                  <c:v>1160956.26</c:v>
                </c:pt>
                <c:pt idx="27">
                  <c:v>1643393.5899999999</c:v>
                </c:pt>
                <c:pt idx="28">
                  <c:v>1308943.28</c:v>
                </c:pt>
                <c:pt idx="29">
                  <c:v>1650188.92</c:v>
                </c:pt>
                <c:pt idx="30">
                  <c:v>1063475.27</c:v>
                </c:pt>
                <c:pt idx="31">
                  <c:v>1381765.54</c:v>
                </c:pt>
                <c:pt idx="32">
                  <c:v>1727738.6500000004</c:v>
                </c:pt>
                <c:pt idx="33">
                  <c:v>1614140.3599999999</c:v>
                </c:pt>
                <c:pt idx="34">
                  <c:v>1118788.49</c:v>
                </c:pt>
              </c:numCache>
            </c:numRef>
          </c:val>
        </c:ser>
        <c:ser>
          <c:idx val="1"/>
          <c:order val="1"/>
          <c:tx>
            <c:strRef>
              <c:f>LegalAidJurisdictions!$G$6</c:f>
              <c:strCache>
                <c:ptCount val="1"/>
                <c:pt idx="0">
                  <c:v>Forecast</c:v>
                </c:pt>
              </c:strCache>
            </c:strRef>
          </c:tx>
          <c:spPr>
            <a:ln>
              <a:solidFill>
                <a:schemeClr val="accent2">
                  <a:alpha val="39000"/>
                </a:schemeClr>
              </a:solidFill>
            </a:ln>
          </c:spPr>
          <c:marker>
            <c:symbol val="none"/>
          </c:marker>
          <c:cat>
            <c:numRef>
              <c:f>LegalAidJurisdictions!$A$7:$A$58</c:f>
              <c:numCache>
                <c:formatCode>mmm\ yyyy</c:formatCode>
                <c:ptCount val="52"/>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numCache>
            </c:numRef>
          </c:cat>
          <c:val>
            <c:numRef>
              <c:f>LegalAidJurisdictions!$G$7:$G$58</c:f>
              <c:numCache>
                <c:formatCode>"$"#,##0</c:formatCode>
                <c:ptCount val="52"/>
                <c:pt idx="32">
                  <c:v>1615761.3131218208</c:v>
                </c:pt>
                <c:pt idx="33">
                  <c:v>1471879.9559218206</c:v>
                </c:pt>
                <c:pt idx="34">
                  <c:v>1127315.7537218207</c:v>
                </c:pt>
                <c:pt idx="35">
                  <c:v>1363974.0654218206</c:v>
                </c:pt>
                <c:pt idx="36">
                  <c:v>1622880.1454869893</c:v>
                </c:pt>
                <c:pt idx="37">
                  <c:v>1411166.9183869897</c:v>
                </c:pt>
                <c:pt idx="38">
                  <c:v>1054934.7153869895</c:v>
                </c:pt>
                <c:pt idx="39">
                  <c:v>1349539.6590869895</c:v>
                </c:pt>
                <c:pt idx="40">
                  <c:v>1712826.6229126076</c:v>
                </c:pt>
                <c:pt idx="41">
                  <c:v>1481240.4340126077</c:v>
                </c:pt>
                <c:pt idx="42">
                  <c:v>1102518.7795126075</c:v>
                </c:pt>
                <c:pt idx="43">
                  <c:v>1367496.2671126076</c:v>
                </c:pt>
                <c:pt idx="44">
                  <c:v>1662676.6726652887</c:v>
                </c:pt>
                <c:pt idx="45">
                  <c:v>1441251.3038652888</c:v>
                </c:pt>
                <c:pt idx="46">
                  <c:v>1074028.2509652888</c:v>
                </c:pt>
                <c:pt idx="47">
                  <c:v>1354153.9210652888</c:v>
                </c:pt>
                <c:pt idx="48">
                  <c:v>1688395.7329278369</c:v>
                </c:pt>
                <c:pt idx="49">
                  <c:v>1461775.2519278368</c:v>
                </c:pt>
                <c:pt idx="50">
                  <c:v>1088673.0944278368</c:v>
                </c:pt>
                <c:pt idx="51">
                  <c:v>1361053.6704278369</c:v>
                </c:pt>
              </c:numCache>
            </c:numRef>
          </c:val>
        </c:ser>
        <c:marker val="1"/>
        <c:axId val="155169152"/>
        <c:axId val="155171072"/>
      </c:lineChart>
      <c:dateAx>
        <c:axId val="155169152"/>
        <c:scaling>
          <c:orientation val="minMax"/>
          <c:max val="43983"/>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77170467171718893"/>
              <c:y val="0.9511020833333333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155171072"/>
        <c:crosses val="autoZero"/>
        <c:auto val="1"/>
        <c:lblOffset val="100"/>
        <c:majorUnit val="24"/>
        <c:majorTimeUnit val="months"/>
        <c:minorUnit val="12"/>
        <c:minorTimeUnit val="months"/>
      </c:dateAx>
      <c:valAx>
        <c:axId val="155171072"/>
        <c:scaling>
          <c:orientation val="minMax"/>
          <c:max val="3000000"/>
          <c:min val="0"/>
        </c:scaling>
        <c:axPos val="l"/>
        <c:majorGridlines>
          <c:spPr>
            <a:ln>
              <a:solidFill>
                <a:sysClr val="windowText" lastClr="000000">
                  <a:alpha val="10000"/>
                </a:sysClr>
              </a:solidFill>
            </a:ln>
          </c:spPr>
        </c:majorGridlines>
        <c:title>
          <c:tx>
            <c:rich>
              <a:bodyPr rot="0" vert="horz"/>
              <a:lstStyle/>
              <a:p>
                <a:pPr>
                  <a:defRPr sz="1400" b="0">
                    <a:latin typeface="Calibri Light" pitchFamily="34" charset="0"/>
                  </a:defRPr>
                </a:pPr>
                <a:r>
                  <a:rPr lang="en-NZ" sz="1400" b="0">
                    <a:latin typeface="Calibri Light" pitchFamily="34" charset="0"/>
                  </a:rPr>
                  <a:t>Civil </a:t>
                </a:r>
                <a:r>
                  <a:rPr lang="en-NZ" sz="1400" b="0" baseline="0">
                    <a:latin typeface="Calibri Light" pitchFamily="34" charset="0"/>
                  </a:rPr>
                  <a:t>expenditure ($m)</a:t>
                </a:r>
                <a:endParaRPr lang="en-NZ" sz="1400" b="0">
                  <a:latin typeface="Calibri Light" pitchFamily="34" charset="0"/>
                </a:endParaRPr>
              </a:p>
            </c:rich>
          </c:tx>
          <c:layout>
            <c:manualLayout>
              <c:xMode val="edge"/>
              <c:yMode val="edge"/>
              <c:x val="0"/>
              <c:y val="1.7259259259259261E-3"/>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155169152"/>
        <c:crosses val="autoZero"/>
        <c:crossBetween val="midCat"/>
        <c:majorUnit val="1000000"/>
      </c:valAx>
    </c:plotArea>
    <c:plotVisOnly val="1"/>
  </c:chart>
  <c:spPr>
    <a:ln>
      <a:noFill/>
    </a:ln>
  </c:spPr>
  <c:printSettings>
    <c:headerFooter/>
    <c:pageMargins b="0.75000000000001454" l="0.70000000000000062" r="0.70000000000000062" t="0.7500000000000145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7.5288555555555498E-2"/>
          <c:y val="9.8857905982908292E-2"/>
          <c:w val="0.81955066666666654"/>
          <c:h val="0.65517098268854712"/>
        </c:manualLayout>
      </c:layout>
      <c:lineChart>
        <c:grouping val="standard"/>
        <c:ser>
          <c:idx val="0"/>
          <c:order val="0"/>
          <c:tx>
            <c:strRef>
              <c:f>LegalAidJurisdictions!$B$5:$C$5</c:f>
              <c:strCache>
                <c:ptCount val="1"/>
                <c:pt idx="0">
                  <c:v>Criminal</c:v>
                </c:pt>
              </c:strCache>
            </c:strRef>
          </c:tx>
          <c:spPr>
            <a:ln>
              <a:solidFill>
                <a:schemeClr val="accent2"/>
              </a:solidFill>
            </a:ln>
          </c:spPr>
          <c:marker>
            <c:symbol val="none"/>
          </c:marker>
          <c:cat>
            <c:numRef>
              <c:f>LegalAidJurisdictions!$A$7:$A$58</c:f>
              <c:numCache>
                <c:formatCode>mmm\ yyyy</c:formatCode>
                <c:ptCount val="52"/>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numCache>
            </c:numRef>
          </c:cat>
          <c:val>
            <c:numRef>
              <c:f>LegalAidJurisdictions!$B$7:$B$58</c:f>
              <c:numCache>
                <c:formatCode>"$"#,##0</c:formatCode>
                <c:ptCount val="52"/>
                <c:pt idx="0">
                  <c:v>14360708.09</c:v>
                </c:pt>
                <c:pt idx="1">
                  <c:v>14374318.390000001</c:v>
                </c:pt>
                <c:pt idx="2">
                  <c:v>11066136.190000001</c:v>
                </c:pt>
                <c:pt idx="3">
                  <c:v>14853126.059999999</c:v>
                </c:pt>
                <c:pt idx="4">
                  <c:v>16875069.830000002</c:v>
                </c:pt>
                <c:pt idx="5">
                  <c:v>21528977.43</c:v>
                </c:pt>
                <c:pt idx="6">
                  <c:v>14686613.319999998</c:v>
                </c:pt>
                <c:pt idx="7">
                  <c:v>18524674.34</c:v>
                </c:pt>
                <c:pt idx="8">
                  <c:v>18619964.400000002</c:v>
                </c:pt>
                <c:pt idx="9">
                  <c:v>20088740.089999996</c:v>
                </c:pt>
                <c:pt idx="10">
                  <c:v>16087995.1</c:v>
                </c:pt>
                <c:pt idx="11">
                  <c:v>22945170.239999998</c:v>
                </c:pt>
                <c:pt idx="12">
                  <c:v>18876302.48</c:v>
                </c:pt>
                <c:pt idx="13">
                  <c:v>19906831.689999998</c:v>
                </c:pt>
                <c:pt idx="14">
                  <c:v>17543075.920000002</c:v>
                </c:pt>
                <c:pt idx="15">
                  <c:v>16632886.41</c:v>
                </c:pt>
                <c:pt idx="16">
                  <c:v>16266017.020099999</c:v>
                </c:pt>
                <c:pt idx="17">
                  <c:v>15153677.280000001</c:v>
                </c:pt>
                <c:pt idx="18">
                  <c:v>13788121.640000001</c:v>
                </c:pt>
                <c:pt idx="19">
                  <c:v>10743755.470000001</c:v>
                </c:pt>
                <c:pt idx="20">
                  <c:v>13750320.129999999</c:v>
                </c:pt>
                <c:pt idx="21">
                  <c:v>14199833.039999999</c:v>
                </c:pt>
                <c:pt idx="22">
                  <c:v>9828201.1999999993</c:v>
                </c:pt>
                <c:pt idx="23">
                  <c:v>7204589.8500000006</c:v>
                </c:pt>
                <c:pt idx="24">
                  <c:v>11153730.530000001</c:v>
                </c:pt>
                <c:pt idx="25">
                  <c:v>13778214.84</c:v>
                </c:pt>
                <c:pt idx="26">
                  <c:v>11148116.050000001</c:v>
                </c:pt>
                <c:pt idx="27">
                  <c:v>11534154.619999999</c:v>
                </c:pt>
                <c:pt idx="28">
                  <c:v>14034520.620000001</c:v>
                </c:pt>
                <c:pt idx="29">
                  <c:v>15017774.23</c:v>
                </c:pt>
                <c:pt idx="30">
                  <c:v>12506033.350000001</c:v>
                </c:pt>
                <c:pt idx="31">
                  <c:v>16486556.560000001</c:v>
                </c:pt>
                <c:pt idx="32">
                  <c:v>15397023.380000001</c:v>
                </c:pt>
                <c:pt idx="33">
                  <c:v>15796725.970000001</c:v>
                </c:pt>
                <c:pt idx="34">
                  <c:v>13150679.579999998</c:v>
                </c:pt>
              </c:numCache>
            </c:numRef>
          </c:val>
        </c:ser>
        <c:ser>
          <c:idx val="1"/>
          <c:order val="1"/>
          <c:tx>
            <c:strRef>
              <c:f>LegalAidJurisdictions!$C$6</c:f>
              <c:strCache>
                <c:ptCount val="1"/>
                <c:pt idx="0">
                  <c:v>Forecast</c:v>
                </c:pt>
              </c:strCache>
            </c:strRef>
          </c:tx>
          <c:spPr>
            <a:ln>
              <a:solidFill>
                <a:schemeClr val="accent2">
                  <a:alpha val="39000"/>
                </a:schemeClr>
              </a:solidFill>
            </a:ln>
          </c:spPr>
          <c:marker>
            <c:symbol val="none"/>
          </c:marker>
          <c:cat>
            <c:numRef>
              <c:f>LegalAidJurisdictions!$A$7:$A$58</c:f>
              <c:numCache>
                <c:formatCode>mmm\ yyyy</c:formatCode>
                <c:ptCount val="52"/>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numCache>
            </c:numRef>
          </c:cat>
          <c:val>
            <c:numRef>
              <c:f>LegalAidJurisdictions!$C$7:$C$58</c:f>
              <c:numCache>
                <c:formatCode>"$"#,##0</c:formatCode>
                <c:ptCount val="52"/>
                <c:pt idx="32">
                  <c:v>15541400.992596898</c:v>
                </c:pt>
                <c:pt idx="33">
                  <c:v>16048512.506996896</c:v>
                </c:pt>
                <c:pt idx="34">
                  <c:v>11987565.204096898</c:v>
                </c:pt>
                <c:pt idx="35">
                  <c:v>15648445.535796897</c:v>
                </c:pt>
                <c:pt idx="36">
                  <c:v>16489174.599660505</c:v>
                </c:pt>
                <c:pt idx="37">
                  <c:v>17054094.983460505</c:v>
                </c:pt>
                <c:pt idx="38">
                  <c:v>12813295.923260504</c:v>
                </c:pt>
                <c:pt idx="39">
                  <c:v>16322167.837260503</c:v>
                </c:pt>
                <c:pt idx="40">
                  <c:v>16823552.440791164</c:v>
                </c:pt>
                <c:pt idx="41">
                  <c:v>17440280.728691164</c:v>
                </c:pt>
                <c:pt idx="42">
                  <c:v>13215735.221691165</c:v>
                </c:pt>
                <c:pt idx="43">
                  <c:v>16587796.877291165</c:v>
                </c:pt>
                <c:pt idx="44">
                  <c:v>17220876.058455892</c:v>
                </c:pt>
                <c:pt idx="45">
                  <c:v>17829051.977555893</c:v>
                </c:pt>
                <c:pt idx="46">
                  <c:v>13595309.775155891</c:v>
                </c:pt>
                <c:pt idx="47">
                  <c:v>17036887.871355891</c:v>
                </c:pt>
                <c:pt idx="48">
                  <c:v>17106530.627160128</c:v>
                </c:pt>
                <c:pt idx="49">
                  <c:v>17706921.455160126</c:v>
                </c:pt>
                <c:pt idx="50">
                  <c:v>13459043.427360129</c:v>
                </c:pt>
                <c:pt idx="51">
                  <c:v>16880492.804560129</c:v>
                </c:pt>
              </c:numCache>
            </c:numRef>
          </c:val>
        </c:ser>
        <c:ser>
          <c:idx val="2"/>
          <c:order val="2"/>
          <c:tx>
            <c:strRef>
              <c:f>LegalAidJurisdictions!$D$5:$E$5</c:f>
              <c:strCache>
                <c:ptCount val="1"/>
                <c:pt idx="0">
                  <c:v>Family</c:v>
                </c:pt>
              </c:strCache>
            </c:strRef>
          </c:tx>
          <c:spPr>
            <a:ln>
              <a:solidFill>
                <a:srgbClr val="008000"/>
              </a:solidFill>
            </a:ln>
          </c:spPr>
          <c:marker>
            <c:symbol val="none"/>
          </c:marker>
          <c:val>
            <c:numRef>
              <c:f>LegalAidJurisdictions!$D$7:$D$58</c:f>
              <c:numCache>
                <c:formatCode>"$"#,##0</c:formatCode>
                <c:ptCount val="52"/>
                <c:pt idx="0">
                  <c:v>6984186.160000002</c:v>
                </c:pt>
                <c:pt idx="1">
                  <c:v>7473282.1600000001</c:v>
                </c:pt>
                <c:pt idx="2">
                  <c:v>6413737.4299999997</c:v>
                </c:pt>
                <c:pt idx="3">
                  <c:v>8753604.8800000008</c:v>
                </c:pt>
                <c:pt idx="4">
                  <c:v>8985630.1600000001</c:v>
                </c:pt>
                <c:pt idx="5">
                  <c:v>10206972.91</c:v>
                </c:pt>
                <c:pt idx="6">
                  <c:v>8794582.209999999</c:v>
                </c:pt>
                <c:pt idx="7">
                  <c:v>11653093.6</c:v>
                </c:pt>
                <c:pt idx="8">
                  <c:v>12581191.170000002</c:v>
                </c:pt>
                <c:pt idx="9">
                  <c:v>12596648.98</c:v>
                </c:pt>
                <c:pt idx="10">
                  <c:v>12107463.58</c:v>
                </c:pt>
                <c:pt idx="11">
                  <c:v>17434008.100000001</c:v>
                </c:pt>
                <c:pt idx="12">
                  <c:v>13979840.849999998</c:v>
                </c:pt>
                <c:pt idx="13">
                  <c:v>13604068.329999998</c:v>
                </c:pt>
                <c:pt idx="14">
                  <c:v>13469689.889999999</c:v>
                </c:pt>
                <c:pt idx="15">
                  <c:v>12087022.060000002</c:v>
                </c:pt>
                <c:pt idx="16">
                  <c:v>13461836.100099999</c:v>
                </c:pt>
                <c:pt idx="17">
                  <c:v>13570095.559999999</c:v>
                </c:pt>
                <c:pt idx="18">
                  <c:v>10396516.99</c:v>
                </c:pt>
                <c:pt idx="19">
                  <c:v>15807518.789999999</c:v>
                </c:pt>
                <c:pt idx="20">
                  <c:v>11372074.670000002</c:v>
                </c:pt>
                <c:pt idx="21">
                  <c:v>11967716.850000001</c:v>
                </c:pt>
                <c:pt idx="22">
                  <c:v>8930008.620000001</c:v>
                </c:pt>
                <c:pt idx="23">
                  <c:v>9685267.6600000001</c:v>
                </c:pt>
                <c:pt idx="24">
                  <c:v>11411952.85</c:v>
                </c:pt>
                <c:pt idx="25">
                  <c:v>12283561.199999999</c:v>
                </c:pt>
                <c:pt idx="26">
                  <c:v>9268217.459999999</c:v>
                </c:pt>
                <c:pt idx="27">
                  <c:v>10292635.100000001</c:v>
                </c:pt>
                <c:pt idx="28">
                  <c:v>10213950.130000001</c:v>
                </c:pt>
                <c:pt idx="29">
                  <c:v>11505471.34</c:v>
                </c:pt>
                <c:pt idx="30">
                  <c:v>9090259.7300000004</c:v>
                </c:pt>
                <c:pt idx="31">
                  <c:v>12097090.390000001</c:v>
                </c:pt>
                <c:pt idx="32">
                  <c:v>11444469.59</c:v>
                </c:pt>
                <c:pt idx="33">
                  <c:v>11888662.469999999</c:v>
                </c:pt>
                <c:pt idx="34">
                  <c:v>9119100.8999999985</c:v>
                </c:pt>
              </c:numCache>
            </c:numRef>
          </c:val>
        </c:ser>
        <c:ser>
          <c:idx val="3"/>
          <c:order val="3"/>
          <c:tx>
            <c:strRef>
              <c:f>LegalAidJurisdictions!$E$6</c:f>
              <c:strCache>
                <c:ptCount val="1"/>
                <c:pt idx="0">
                  <c:v>Forecast</c:v>
                </c:pt>
              </c:strCache>
            </c:strRef>
          </c:tx>
          <c:spPr>
            <a:ln>
              <a:solidFill>
                <a:srgbClr val="008000">
                  <a:alpha val="40000"/>
                </a:srgbClr>
              </a:solidFill>
            </a:ln>
          </c:spPr>
          <c:marker>
            <c:symbol val="none"/>
          </c:marker>
          <c:val>
            <c:numRef>
              <c:f>LegalAidJurisdictions!$E$7:$E$58</c:f>
              <c:numCache>
                <c:formatCode>"$"#,##0</c:formatCode>
                <c:ptCount val="52"/>
                <c:pt idx="32">
                  <c:v>11873053.182275189</c:v>
                </c:pt>
                <c:pt idx="33">
                  <c:v>10862405.933175188</c:v>
                </c:pt>
                <c:pt idx="34">
                  <c:v>9847309.0313751884</c:v>
                </c:pt>
                <c:pt idx="35">
                  <c:v>11569726.743175188</c:v>
                </c:pt>
                <c:pt idx="36">
                  <c:v>12068610.172869023</c:v>
                </c:pt>
                <c:pt idx="37">
                  <c:v>10807000.706369024</c:v>
                </c:pt>
                <c:pt idx="38">
                  <c:v>9878606.7726690229</c:v>
                </c:pt>
                <c:pt idx="39">
                  <c:v>11564738.263869023</c:v>
                </c:pt>
                <c:pt idx="40">
                  <c:v>12014042.711736014</c:v>
                </c:pt>
                <c:pt idx="41">
                  <c:v>10850829.405936014</c:v>
                </c:pt>
                <c:pt idx="42">
                  <c:v>9838575.4324360136</c:v>
                </c:pt>
                <c:pt idx="43">
                  <c:v>11547403.938436015</c:v>
                </c:pt>
                <c:pt idx="44">
                  <c:v>12059400.911397107</c:v>
                </c:pt>
                <c:pt idx="45">
                  <c:v>10798409.510197107</c:v>
                </c:pt>
                <c:pt idx="46">
                  <c:v>9867957.7985971086</c:v>
                </c:pt>
                <c:pt idx="47">
                  <c:v>11557846.924297107</c:v>
                </c:pt>
                <c:pt idx="48">
                  <c:v>12020744.381817276</c:v>
                </c:pt>
                <c:pt idx="49">
                  <c:v>10842447.440117277</c:v>
                </c:pt>
                <c:pt idx="50">
                  <c:v>9843411.8292172775</c:v>
                </c:pt>
                <c:pt idx="51">
                  <c:v>11552124.348217275</c:v>
                </c:pt>
              </c:numCache>
            </c:numRef>
          </c:val>
        </c:ser>
        <c:marker val="1"/>
        <c:axId val="155213824"/>
        <c:axId val="155215744"/>
      </c:lineChart>
      <c:dateAx>
        <c:axId val="155213824"/>
        <c:scaling>
          <c:orientation val="minMax"/>
          <c:max val="43983"/>
        </c:scaling>
        <c:axPos val="b"/>
        <c:title>
          <c:tx>
            <c:rich>
              <a:bodyPr/>
              <a:lstStyle/>
              <a:p>
                <a:pPr>
                  <a:defRPr sz="3200" b="0">
                    <a:solidFill>
                      <a:sysClr val="windowText" lastClr="000000"/>
                    </a:solidFill>
                    <a:latin typeface="Calibri Light" pitchFamily="34" charset="0"/>
                  </a:defRPr>
                </a:pPr>
                <a:r>
                  <a:rPr lang="en-NZ" sz="3200" b="0">
                    <a:solidFill>
                      <a:sysClr val="windowText" lastClr="000000"/>
                    </a:solidFill>
                    <a:latin typeface="Calibri Light" pitchFamily="34" charset="0"/>
                  </a:rPr>
                  <a:t>Quarterly data</a:t>
                </a:r>
              </a:p>
            </c:rich>
          </c:tx>
          <c:layout>
            <c:manualLayout>
              <c:xMode val="edge"/>
              <c:yMode val="edge"/>
              <c:x val="0.66983522222222891"/>
              <c:y val="0.89394695699138693"/>
            </c:manualLayout>
          </c:layout>
        </c:title>
        <c:numFmt formatCode="yyyy" sourceLinked="0"/>
        <c:majorTickMark val="in"/>
        <c:tickLblPos val="nextTo"/>
        <c:txPr>
          <a:bodyPr rot="0"/>
          <a:lstStyle/>
          <a:p>
            <a:pPr>
              <a:defRPr sz="3600" b="0" i="0">
                <a:solidFill>
                  <a:schemeClr val="tx1">
                    <a:lumMod val="95000"/>
                    <a:lumOff val="5000"/>
                  </a:schemeClr>
                </a:solidFill>
                <a:latin typeface="Calibri Light" pitchFamily="34" charset="0"/>
                <a:cs typeface="Arial" pitchFamily="34" charset="0"/>
              </a:defRPr>
            </a:pPr>
            <a:endParaRPr lang="en-US"/>
          </a:p>
        </c:txPr>
        <c:crossAx val="155215744"/>
        <c:crosses val="autoZero"/>
        <c:auto val="1"/>
        <c:lblOffset val="100"/>
        <c:majorUnit val="24"/>
        <c:majorTimeUnit val="months"/>
        <c:minorUnit val="12"/>
        <c:minorTimeUnit val="months"/>
      </c:dateAx>
      <c:valAx>
        <c:axId val="155215744"/>
        <c:scaling>
          <c:orientation val="minMax"/>
          <c:min val="0"/>
        </c:scaling>
        <c:axPos val="l"/>
        <c:majorGridlines>
          <c:spPr>
            <a:ln>
              <a:solidFill>
                <a:sysClr val="windowText" lastClr="000000">
                  <a:alpha val="20000"/>
                </a:sysClr>
              </a:solidFill>
            </a:ln>
          </c:spPr>
        </c:majorGridlines>
        <c:numFmt formatCode="0,," sourceLinked="0"/>
        <c:majorTickMark val="none"/>
        <c:tickLblPos val="nextTo"/>
        <c:txPr>
          <a:bodyPr/>
          <a:lstStyle/>
          <a:p>
            <a:pPr>
              <a:defRPr sz="3600" b="0">
                <a:solidFill>
                  <a:schemeClr val="tx1">
                    <a:lumMod val="95000"/>
                    <a:lumOff val="5000"/>
                  </a:schemeClr>
                </a:solidFill>
                <a:latin typeface="Calibri Light" pitchFamily="34" charset="0"/>
                <a:cs typeface="Arial" pitchFamily="34" charset="0"/>
              </a:defRPr>
            </a:pPr>
            <a:endParaRPr lang="en-US"/>
          </a:p>
        </c:txPr>
        <c:crossAx val="155213824"/>
        <c:crosses val="autoZero"/>
        <c:crossBetween val="midCat"/>
        <c:majorUnit val="50000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007739898989941"/>
          <c:y val="0.12328101851851862"/>
          <c:w val="0.7042454545454756"/>
          <c:h val="0.76290925925927777"/>
        </c:manualLayout>
      </c:layout>
      <c:lineChart>
        <c:grouping val="standard"/>
        <c:ser>
          <c:idx val="0"/>
          <c:order val="0"/>
          <c:tx>
            <c:strRef>
              <c:f>LegalAidJurisdictions!$H$5:$I$5</c:f>
              <c:strCache>
                <c:ptCount val="1"/>
                <c:pt idx="0">
                  <c:v>Waitangi</c:v>
                </c:pt>
              </c:strCache>
            </c:strRef>
          </c:tx>
          <c:spPr>
            <a:ln>
              <a:solidFill>
                <a:schemeClr val="accent2"/>
              </a:solidFill>
            </a:ln>
          </c:spPr>
          <c:marker>
            <c:symbol val="none"/>
          </c:marker>
          <c:cat>
            <c:numRef>
              <c:f>LegalAidJurisdictions!$A$7:$A$58</c:f>
              <c:numCache>
                <c:formatCode>mmm\ yyyy</c:formatCode>
                <c:ptCount val="52"/>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numCache>
            </c:numRef>
          </c:cat>
          <c:val>
            <c:numRef>
              <c:f>LegalAidJurisdictions!$H$7:$H$58</c:f>
              <c:numCache>
                <c:formatCode>"$"#,##0</c:formatCode>
                <c:ptCount val="52"/>
                <c:pt idx="0">
                  <c:v>858038.9</c:v>
                </c:pt>
                <c:pt idx="1">
                  <c:v>5045000.1900000004</c:v>
                </c:pt>
                <c:pt idx="2">
                  <c:v>2362289.7599999998</c:v>
                </c:pt>
                <c:pt idx="3">
                  <c:v>2696994.1100000003</c:v>
                </c:pt>
                <c:pt idx="4">
                  <c:v>1018379.33</c:v>
                </c:pt>
                <c:pt idx="5">
                  <c:v>3341183.34</c:v>
                </c:pt>
                <c:pt idx="6">
                  <c:v>2423321.54</c:v>
                </c:pt>
                <c:pt idx="7">
                  <c:v>7399756.54</c:v>
                </c:pt>
                <c:pt idx="8">
                  <c:v>3876785.2800000003</c:v>
                </c:pt>
                <c:pt idx="9">
                  <c:v>5174458.54</c:v>
                </c:pt>
                <c:pt idx="10">
                  <c:v>3413607.7199999997</c:v>
                </c:pt>
                <c:pt idx="11">
                  <c:v>3935698.81</c:v>
                </c:pt>
                <c:pt idx="12">
                  <c:v>4668514.3899000008</c:v>
                </c:pt>
                <c:pt idx="13">
                  <c:v>3771378.1900000004</c:v>
                </c:pt>
                <c:pt idx="14">
                  <c:v>4548380.88</c:v>
                </c:pt>
                <c:pt idx="15">
                  <c:v>3370388.79</c:v>
                </c:pt>
                <c:pt idx="16">
                  <c:v>3945028.9899999998</c:v>
                </c:pt>
                <c:pt idx="17">
                  <c:v>2542602.0200000005</c:v>
                </c:pt>
                <c:pt idx="18">
                  <c:v>2435490.1800000002</c:v>
                </c:pt>
                <c:pt idx="19">
                  <c:v>3719167.4398999996</c:v>
                </c:pt>
                <c:pt idx="20">
                  <c:v>2908661.29</c:v>
                </c:pt>
                <c:pt idx="21">
                  <c:v>3835900.38</c:v>
                </c:pt>
                <c:pt idx="22">
                  <c:v>2151467.0999999996</c:v>
                </c:pt>
                <c:pt idx="23">
                  <c:v>265961.57997391466</c:v>
                </c:pt>
                <c:pt idx="24">
                  <c:v>2498094.3200000003</c:v>
                </c:pt>
                <c:pt idx="25">
                  <c:v>3661305.7800000003</c:v>
                </c:pt>
                <c:pt idx="26">
                  <c:v>2983471.76</c:v>
                </c:pt>
                <c:pt idx="27">
                  <c:v>3360250.0799999996</c:v>
                </c:pt>
                <c:pt idx="28">
                  <c:v>3549431.95</c:v>
                </c:pt>
                <c:pt idx="29">
                  <c:v>4237782.7300000004</c:v>
                </c:pt>
                <c:pt idx="30">
                  <c:v>2888964.1799999997</c:v>
                </c:pt>
                <c:pt idx="31">
                  <c:v>3202829.8899999997</c:v>
                </c:pt>
                <c:pt idx="32">
                  <c:v>3128749.86</c:v>
                </c:pt>
                <c:pt idx="33">
                  <c:v>3202773.4000000004</c:v>
                </c:pt>
                <c:pt idx="34">
                  <c:v>3136219.21</c:v>
                </c:pt>
              </c:numCache>
            </c:numRef>
          </c:val>
        </c:ser>
        <c:ser>
          <c:idx val="1"/>
          <c:order val="1"/>
          <c:tx>
            <c:strRef>
              <c:f>LegalAidJurisdictions!$I$6</c:f>
              <c:strCache>
                <c:ptCount val="1"/>
                <c:pt idx="0">
                  <c:v>Forecast</c:v>
                </c:pt>
              </c:strCache>
            </c:strRef>
          </c:tx>
          <c:spPr>
            <a:ln>
              <a:solidFill>
                <a:schemeClr val="accent2">
                  <a:alpha val="39000"/>
                </a:schemeClr>
              </a:solidFill>
            </a:ln>
          </c:spPr>
          <c:marker>
            <c:symbol val="none"/>
          </c:marker>
          <c:cat>
            <c:numRef>
              <c:f>LegalAidJurisdictions!$A$7:$A$58</c:f>
              <c:numCache>
                <c:formatCode>mmm\ yyyy</c:formatCode>
                <c:ptCount val="52"/>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numCache>
            </c:numRef>
          </c:cat>
          <c:val>
            <c:numRef>
              <c:f>LegalAidJurisdictions!$I$7:$I$58</c:f>
              <c:numCache>
                <c:formatCode>"$"#,##0</c:formatCode>
                <c:ptCount val="52"/>
                <c:pt idx="32">
                  <c:v>3236265.5204186626</c:v>
                </c:pt>
                <c:pt idx="33">
                  <c:v>4134847.5512190033</c:v>
                </c:pt>
                <c:pt idx="34">
                  <c:v>3083088.5871425741</c:v>
                </c:pt>
                <c:pt idx="35">
                  <c:v>3424807.0911197634</c:v>
                </c:pt>
                <c:pt idx="36">
                  <c:v>3088331.4103437951</c:v>
                </c:pt>
                <c:pt idx="37">
                  <c:v>3893839.4498835057</c:v>
                </c:pt>
                <c:pt idx="38">
                  <c:v>2710565.6838352885</c:v>
                </c:pt>
                <c:pt idx="39">
                  <c:v>3039953.1442850232</c:v>
                </c:pt>
                <c:pt idx="40">
                  <c:v>2650489.0275766971</c:v>
                </c:pt>
                <c:pt idx="41">
                  <c:v>3497202.9669068791</c:v>
                </c:pt>
                <c:pt idx="42">
                  <c:v>2372153.6916923923</c:v>
                </c:pt>
                <c:pt idx="43">
                  <c:v>2707000.3758954243</c:v>
                </c:pt>
                <c:pt idx="44">
                  <c:v>2340995.4033745266</c:v>
                </c:pt>
                <c:pt idx="45">
                  <c:v>3169466.5860060323</c:v>
                </c:pt>
                <c:pt idx="46">
                  <c:v>2018640.0501180715</c:v>
                </c:pt>
                <c:pt idx="47">
                  <c:v>2351069.8160836315</c:v>
                </c:pt>
                <c:pt idx="48">
                  <c:v>2349678.9652796104</c:v>
                </c:pt>
                <c:pt idx="49">
                  <c:v>3186226.6169036478</c:v>
                </c:pt>
                <c:pt idx="50">
                  <c:v>2046812.2403718887</c:v>
                </c:pt>
                <c:pt idx="51">
                  <c:v>2380312.0291155218</c:v>
                </c:pt>
              </c:numCache>
            </c:numRef>
          </c:val>
        </c:ser>
        <c:marker val="1"/>
        <c:axId val="155244032"/>
        <c:axId val="155245952"/>
      </c:lineChart>
      <c:dateAx>
        <c:axId val="155244032"/>
        <c:scaling>
          <c:orientation val="minMax"/>
          <c:max val="43983"/>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77170467171718893"/>
              <c:y val="0.9511020833333333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155245952"/>
        <c:crosses val="autoZero"/>
        <c:auto val="1"/>
        <c:lblOffset val="100"/>
        <c:majorUnit val="24"/>
        <c:majorTimeUnit val="months"/>
        <c:minorUnit val="12"/>
        <c:minorTimeUnit val="months"/>
      </c:dateAx>
      <c:valAx>
        <c:axId val="155245952"/>
        <c:scaling>
          <c:orientation val="minMax"/>
          <c:max val="10000000"/>
          <c:min val="0"/>
        </c:scaling>
        <c:axPos val="l"/>
        <c:majorGridlines>
          <c:spPr>
            <a:ln>
              <a:solidFill>
                <a:sysClr val="windowText" lastClr="000000">
                  <a:alpha val="10000"/>
                </a:sysClr>
              </a:solidFill>
            </a:ln>
          </c:spPr>
        </c:majorGridlines>
        <c:title>
          <c:tx>
            <c:rich>
              <a:bodyPr rot="0" vert="horz"/>
              <a:lstStyle/>
              <a:p>
                <a:pPr>
                  <a:defRPr sz="1400" b="0">
                    <a:latin typeface="Calibri Light" pitchFamily="34" charset="0"/>
                  </a:defRPr>
                </a:pPr>
                <a:r>
                  <a:rPr lang="en-NZ" sz="1400" b="0">
                    <a:latin typeface="Calibri Light" pitchFamily="34" charset="0"/>
                  </a:rPr>
                  <a:t>Waitangi </a:t>
                </a:r>
                <a:r>
                  <a:rPr lang="en-NZ" sz="1400" b="0" baseline="0">
                    <a:latin typeface="Calibri Light" pitchFamily="34" charset="0"/>
                  </a:rPr>
                  <a:t>expenditure ($m)</a:t>
                </a:r>
                <a:endParaRPr lang="en-NZ" sz="1400" b="0">
                  <a:latin typeface="Calibri Light" pitchFamily="34" charset="0"/>
                </a:endParaRPr>
              </a:p>
            </c:rich>
          </c:tx>
          <c:layout>
            <c:manualLayout>
              <c:xMode val="edge"/>
              <c:yMode val="edge"/>
              <c:x val="0"/>
              <c:y val="1.7259259259259261E-3"/>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155244032"/>
        <c:crosses val="autoZero"/>
        <c:crossBetween val="midCat"/>
        <c:majorUnit val="2000000"/>
      </c:valAx>
    </c:plotArea>
    <c:plotVisOnly val="1"/>
  </c:chart>
  <c:spPr>
    <a:ln>
      <a:noFill/>
    </a:ln>
  </c:spPr>
  <c:printSettings>
    <c:headerFooter/>
    <c:pageMargins b="0.75000000000001454" l="0.70000000000000062" r="0.70000000000000062" t="0.75000000000001454"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007739898989941"/>
          <c:y val="0.12328101851851862"/>
          <c:w val="0.7042454545454756"/>
          <c:h val="0.76290925925927777"/>
        </c:manualLayout>
      </c:layout>
      <c:lineChart>
        <c:grouping val="standard"/>
        <c:ser>
          <c:idx val="0"/>
          <c:order val="0"/>
          <c:tx>
            <c:strRef>
              <c:f>LegalAidJurisdictions!$J$5:$K$5</c:f>
              <c:strCache>
                <c:ptCount val="1"/>
                <c:pt idx="0">
                  <c:v>Duty Lawyer</c:v>
                </c:pt>
              </c:strCache>
            </c:strRef>
          </c:tx>
          <c:spPr>
            <a:ln>
              <a:solidFill>
                <a:schemeClr val="accent2"/>
              </a:solidFill>
            </a:ln>
          </c:spPr>
          <c:marker>
            <c:symbol val="none"/>
          </c:marker>
          <c:cat>
            <c:numRef>
              <c:f>LegalAidJurisdictions!$A$7:$A$58</c:f>
              <c:numCache>
                <c:formatCode>mmm\ yyyy</c:formatCode>
                <c:ptCount val="52"/>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numCache>
            </c:numRef>
          </c:cat>
          <c:val>
            <c:numRef>
              <c:f>LegalAidJurisdictions!$J$7:$J$58</c:f>
              <c:numCache>
                <c:formatCode>"$"#,##0</c:formatCode>
                <c:ptCount val="52"/>
                <c:pt idx="0">
                  <c:v>2137034.5098999999</c:v>
                </c:pt>
                <c:pt idx="1">
                  <c:v>2016922.7999999998</c:v>
                </c:pt>
                <c:pt idx="2">
                  <c:v>2080580.0499</c:v>
                </c:pt>
                <c:pt idx="3">
                  <c:v>2229311.7799999998</c:v>
                </c:pt>
                <c:pt idx="4">
                  <c:v>2474728.87</c:v>
                </c:pt>
                <c:pt idx="5">
                  <c:v>2514041.13</c:v>
                </c:pt>
                <c:pt idx="6">
                  <c:v>2715838.55</c:v>
                </c:pt>
                <c:pt idx="7">
                  <c:v>2753860.02</c:v>
                </c:pt>
                <c:pt idx="8">
                  <c:v>2796274.42</c:v>
                </c:pt>
                <c:pt idx="9">
                  <c:v>2506436.2400000002</c:v>
                </c:pt>
                <c:pt idx="10">
                  <c:v>2614670.4</c:v>
                </c:pt>
                <c:pt idx="11">
                  <c:v>2637754.73</c:v>
                </c:pt>
                <c:pt idx="12">
                  <c:v>2542807.31</c:v>
                </c:pt>
                <c:pt idx="13">
                  <c:v>2622554.17</c:v>
                </c:pt>
                <c:pt idx="14">
                  <c:v>2570666.66</c:v>
                </c:pt>
                <c:pt idx="15">
                  <c:v>2612719.1699000001</c:v>
                </c:pt>
                <c:pt idx="16">
                  <c:v>2641408.6997000002</c:v>
                </c:pt>
                <c:pt idx="17">
                  <c:v>2490017.62</c:v>
                </c:pt>
                <c:pt idx="18">
                  <c:v>2255224.29</c:v>
                </c:pt>
                <c:pt idx="19">
                  <c:v>2471739.0399000002</c:v>
                </c:pt>
                <c:pt idx="20">
                  <c:v>2374797.08</c:v>
                </c:pt>
                <c:pt idx="21">
                  <c:v>2407038.9999000002</c:v>
                </c:pt>
                <c:pt idx="22">
                  <c:v>2279577.65</c:v>
                </c:pt>
                <c:pt idx="23">
                  <c:v>2449598.1</c:v>
                </c:pt>
                <c:pt idx="24">
                  <c:v>2281556.5499999998</c:v>
                </c:pt>
                <c:pt idx="25">
                  <c:v>2353502.0499999998</c:v>
                </c:pt>
                <c:pt idx="26">
                  <c:v>2111920.3400000003</c:v>
                </c:pt>
                <c:pt idx="27">
                  <c:v>2443462.31</c:v>
                </c:pt>
                <c:pt idx="28">
                  <c:v>2362706.06</c:v>
                </c:pt>
                <c:pt idx="29">
                  <c:v>2451843.94</c:v>
                </c:pt>
                <c:pt idx="30">
                  <c:v>2311859.2899000002</c:v>
                </c:pt>
                <c:pt idx="31">
                  <c:v>2602243.79</c:v>
                </c:pt>
                <c:pt idx="32">
                  <c:v>2537048</c:v>
                </c:pt>
                <c:pt idx="33">
                  <c:v>2738718.58</c:v>
                </c:pt>
                <c:pt idx="34">
                  <c:v>2488621.64</c:v>
                </c:pt>
              </c:numCache>
            </c:numRef>
          </c:val>
        </c:ser>
        <c:ser>
          <c:idx val="1"/>
          <c:order val="1"/>
          <c:tx>
            <c:strRef>
              <c:f>LegalAidJurisdictions!$K$6</c:f>
              <c:strCache>
                <c:ptCount val="1"/>
                <c:pt idx="0">
                  <c:v>Forecast</c:v>
                </c:pt>
              </c:strCache>
            </c:strRef>
          </c:tx>
          <c:spPr>
            <a:ln>
              <a:solidFill>
                <a:schemeClr val="accent2">
                  <a:alpha val="39000"/>
                </a:schemeClr>
              </a:solidFill>
            </a:ln>
          </c:spPr>
          <c:marker>
            <c:symbol val="none"/>
          </c:marker>
          <c:cat>
            <c:numRef>
              <c:f>LegalAidJurisdictions!$A$7:$A$58</c:f>
              <c:numCache>
                <c:formatCode>mmm\ yyyy</c:formatCode>
                <c:ptCount val="52"/>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numCache>
            </c:numRef>
          </c:cat>
          <c:val>
            <c:numRef>
              <c:f>LegalAidJurisdictions!$K$7:$K$58</c:f>
              <c:numCache>
                <c:formatCode>"$"#,##0</c:formatCode>
                <c:ptCount val="52"/>
                <c:pt idx="32">
                  <c:v>2510947.1409118371</c:v>
                </c:pt>
                <c:pt idx="33">
                  <c:v>2539341.7943019406</c:v>
                </c:pt>
                <c:pt idx="34">
                  <c:v>2411011.7536089225</c:v>
                </c:pt>
                <c:pt idx="35">
                  <c:v>2642935.4662842387</c:v>
                </c:pt>
                <c:pt idx="36">
                  <c:v>2565848.5819332385</c:v>
                </c:pt>
                <c:pt idx="37">
                  <c:v>2593045.2202386158</c:v>
                </c:pt>
                <c:pt idx="38">
                  <c:v>2462196.4171041497</c:v>
                </c:pt>
                <c:pt idx="39">
                  <c:v>2642935.4662842387</c:v>
                </c:pt>
                <c:pt idx="40">
                  <c:v>2565848.5819332385</c:v>
                </c:pt>
                <c:pt idx="41">
                  <c:v>2593045.2202386158</c:v>
                </c:pt>
                <c:pt idx="42">
                  <c:v>2462196.4171041497</c:v>
                </c:pt>
                <c:pt idx="43">
                  <c:v>2642935.4662842387</c:v>
                </c:pt>
                <c:pt idx="44">
                  <c:v>2565848.5819332385</c:v>
                </c:pt>
                <c:pt idx="45">
                  <c:v>2593045.2202386158</c:v>
                </c:pt>
                <c:pt idx="46">
                  <c:v>2462196.4171041497</c:v>
                </c:pt>
                <c:pt idx="47">
                  <c:v>2642935.4662842387</c:v>
                </c:pt>
                <c:pt idx="48">
                  <c:v>2565848.5819332385</c:v>
                </c:pt>
                <c:pt idx="49">
                  <c:v>2593045.2202386158</c:v>
                </c:pt>
                <c:pt idx="50">
                  <c:v>2462196.4171041497</c:v>
                </c:pt>
                <c:pt idx="51">
                  <c:v>2642935.4662842387</c:v>
                </c:pt>
              </c:numCache>
            </c:numRef>
          </c:val>
        </c:ser>
        <c:marker val="1"/>
        <c:axId val="155377024"/>
        <c:axId val="155256320"/>
      </c:lineChart>
      <c:dateAx>
        <c:axId val="155377024"/>
        <c:scaling>
          <c:orientation val="minMax"/>
          <c:max val="43983"/>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77170467171718893"/>
              <c:y val="0.9511020833333333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155256320"/>
        <c:crosses val="autoZero"/>
        <c:auto val="1"/>
        <c:lblOffset val="100"/>
        <c:majorUnit val="24"/>
        <c:majorTimeUnit val="months"/>
        <c:minorUnit val="12"/>
        <c:minorTimeUnit val="months"/>
      </c:dateAx>
      <c:valAx>
        <c:axId val="155256320"/>
        <c:scaling>
          <c:orientation val="minMax"/>
          <c:max val="5000000"/>
          <c:min val="0"/>
        </c:scaling>
        <c:axPos val="l"/>
        <c:majorGridlines>
          <c:spPr>
            <a:ln>
              <a:solidFill>
                <a:sysClr val="windowText" lastClr="000000">
                  <a:alpha val="10000"/>
                </a:sysClr>
              </a:solidFill>
            </a:ln>
          </c:spPr>
        </c:majorGridlines>
        <c:title>
          <c:tx>
            <c:rich>
              <a:bodyPr rot="0" vert="horz"/>
              <a:lstStyle/>
              <a:p>
                <a:pPr>
                  <a:defRPr sz="1400" b="0">
                    <a:latin typeface="Calibri Light" pitchFamily="34" charset="0"/>
                  </a:defRPr>
                </a:pPr>
                <a:r>
                  <a:rPr lang="en-NZ" sz="1400" b="0">
                    <a:latin typeface="Calibri Light" pitchFamily="34" charset="0"/>
                  </a:rPr>
                  <a:t>Duty Lawyer </a:t>
                </a:r>
                <a:r>
                  <a:rPr lang="en-NZ" sz="1400" b="0" baseline="0">
                    <a:latin typeface="Calibri Light" pitchFamily="34" charset="0"/>
                  </a:rPr>
                  <a:t>expenditure ($m)</a:t>
                </a:r>
                <a:endParaRPr lang="en-NZ" sz="1400" b="0">
                  <a:latin typeface="Calibri Light" pitchFamily="34" charset="0"/>
                </a:endParaRPr>
              </a:p>
            </c:rich>
          </c:tx>
          <c:layout>
            <c:manualLayout>
              <c:xMode val="edge"/>
              <c:yMode val="edge"/>
              <c:x val="0"/>
              <c:y val="1.7259259259259261E-3"/>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155377024"/>
        <c:crosses val="autoZero"/>
        <c:crossBetween val="midCat"/>
        <c:majorUnit val="1000000"/>
      </c:valAx>
    </c:plotArea>
    <c:plotVisOnly val="1"/>
  </c:chart>
  <c:spPr>
    <a:ln>
      <a:noFill/>
    </a:ln>
  </c:spPr>
  <c:printSettings>
    <c:headerFooter/>
    <c:pageMargins b="0.75000000000001454" l="0.70000000000000062" r="0.70000000000000062" t="0.7500000000000145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007739898989941"/>
          <c:y val="0.12328101851851862"/>
          <c:w val="0.7042454545454756"/>
          <c:h val="0.76290925925927777"/>
        </c:manualLayout>
      </c:layout>
      <c:lineChart>
        <c:grouping val="standard"/>
        <c:ser>
          <c:idx val="0"/>
          <c:order val="0"/>
          <c:tx>
            <c:strRef>
              <c:f>LegalAidJurisdictions!$L$5:$M$5</c:f>
              <c:strCache>
                <c:ptCount val="1"/>
                <c:pt idx="0">
                  <c:v>PDLA</c:v>
                </c:pt>
              </c:strCache>
            </c:strRef>
          </c:tx>
          <c:spPr>
            <a:ln>
              <a:solidFill>
                <a:schemeClr val="accent2"/>
              </a:solidFill>
            </a:ln>
          </c:spPr>
          <c:marker>
            <c:symbol val="none"/>
          </c:marker>
          <c:cat>
            <c:numRef>
              <c:f>LegalAidJurisdictions!$A$7:$A$58</c:f>
              <c:numCache>
                <c:formatCode>mmm\ yyyy</c:formatCode>
                <c:ptCount val="52"/>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numCache>
            </c:numRef>
          </c:cat>
          <c:val>
            <c:numRef>
              <c:f>LegalAidJurisdictions!$L$7:$L$58</c:f>
              <c:numCache>
                <c:formatCode>"$"#,##0</c:formatCode>
                <c:ptCount val="52"/>
                <c:pt idx="0">
                  <c:v>122324.35990000001</c:v>
                </c:pt>
                <c:pt idx="1">
                  <c:v>118471.73000000001</c:v>
                </c:pt>
                <c:pt idx="2">
                  <c:v>128774.09000000001</c:v>
                </c:pt>
                <c:pt idx="3">
                  <c:v>128270.9399</c:v>
                </c:pt>
                <c:pt idx="4">
                  <c:v>117824.74</c:v>
                </c:pt>
                <c:pt idx="5">
                  <c:v>134629.69990000001</c:v>
                </c:pt>
                <c:pt idx="6">
                  <c:v>154528.19</c:v>
                </c:pt>
                <c:pt idx="7">
                  <c:v>132106.56</c:v>
                </c:pt>
                <c:pt idx="8">
                  <c:v>153898.07</c:v>
                </c:pt>
                <c:pt idx="9">
                  <c:v>132402.45000000001</c:v>
                </c:pt>
                <c:pt idx="10">
                  <c:v>124078.38989999999</c:v>
                </c:pt>
                <c:pt idx="11">
                  <c:v>137823.42989999999</c:v>
                </c:pt>
                <c:pt idx="12">
                  <c:v>121236.74000000002</c:v>
                </c:pt>
                <c:pt idx="13">
                  <c:v>136558.54</c:v>
                </c:pt>
                <c:pt idx="14">
                  <c:v>137174.01999999999</c:v>
                </c:pt>
                <c:pt idx="15">
                  <c:v>152870.29</c:v>
                </c:pt>
                <c:pt idx="16">
                  <c:v>123896.49</c:v>
                </c:pt>
                <c:pt idx="17">
                  <c:v>124806.60980000001</c:v>
                </c:pt>
                <c:pt idx="18">
                  <c:v>112663.36</c:v>
                </c:pt>
                <c:pt idx="19">
                  <c:v>111009.79000000001</c:v>
                </c:pt>
                <c:pt idx="20">
                  <c:v>105787.06</c:v>
                </c:pt>
                <c:pt idx="21">
                  <c:v>107998.48</c:v>
                </c:pt>
                <c:pt idx="22">
                  <c:v>100160.97000000002</c:v>
                </c:pt>
                <c:pt idx="23">
                  <c:v>108121.1</c:v>
                </c:pt>
                <c:pt idx="24">
                  <c:v>93332.9899</c:v>
                </c:pt>
                <c:pt idx="25">
                  <c:v>106735.7699</c:v>
                </c:pt>
                <c:pt idx="26">
                  <c:v>94786.579999999987</c:v>
                </c:pt>
                <c:pt idx="27">
                  <c:v>106199.64</c:v>
                </c:pt>
                <c:pt idx="28">
                  <c:v>104015.94</c:v>
                </c:pt>
                <c:pt idx="29">
                  <c:v>109718.26000000001</c:v>
                </c:pt>
                <c:pt idx="30">
                  <c:v>87770.69</c:v>
                </c:pt>
                <c:pt idx="31">
                  <c:v>94858.390000000014</c:v>
                </c:pt>
                <c:pt idx="32">
                  <c:v>88525.85</c:v>
                </c:pt>
                <c:pt idx="33">
                  <c:v>98100.23000000001</c:v>
                </c:pt>
                <c:pt idx="34">
                  <c:v>89674.5</c:v>
                </c:pt>
              </c:numCache>
            </c:numRef>
          </c:val>
        </c:ser>
        <c:ser>
          <c:idx val="1"/>
          <c:order val="1"/>
          <c:tx>
            <c:strRef>
              <c:f>LegalAidJurisdictions!$M$6</c:f>
              <c:strCache>
                <c:ptCount val="1"/>
                <c:pt idx="0">
                  <c:v>Forecast</c:v>
                </c:pt>
              </c:strCache>
            </c:strRef>
          </c:tx>
          <c:spPr>
            <a:ln>
              <a:solidFill>
                <a:schemeClr val="accent2">
                  <a:alpha val="39000"/>
                </a:schemeClr>
              </a:solidFill>
            </a:ln>
          </c:spPr>
          <c:marker>
            <c:symbol val="none"/>
          </c:marker>
          <c:cat>
            <c:numRef>
              <c:f>LegalAidJurisdictions!$A$7:$A$58</c:f>
              <c:numCache>
                <c:formatCode>mmm\ yyyy</c:formatCode>
                <c:ptCount val="52"/>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numCache>
            </c:numRef>
          </c:cat>
          <c:val>
            <c:numRef>
              <c:f>LegalAidJurisdictions!$M$7:$M$58</c:f>
              <c:numCache>
                <c:formatCode>"$"#,##0</c:formatCode>
                <c:ptCount val="52"/>
                <c:pt idx="32">
                  <c:v>96655.046201964666</c:v>
                </c:pt>
                <c:pt idx="33">
                  <c:v>106327.88928399558</c:v>
                </c:pt>
                <c:pt idx="34">
                  <c:v>89465.563103360619</c:v>
                </c:pt>
                <c:pt idx="35">
                  <c:v>99183.793769726413</c:v>
                </c:pt>
                <c:pt idx="36">
                  <c:v>100710.44188950519</c:v>
                </c:pt>
                <c:pt idx="37">
                  <c:v>108915.9761617473</c:v>
                </c:pt>
                <c:pt idx="38">
                  <c:v>89633.82764636942</c:v>
                </c:pt>
                <c:pt idx="39">
                  <c:v>97789.405972051318</c:v>
                </c:pt>
                <c:pt idx="40">
                  <c:v>98785.640512903279</c:v>
                </c:pt>
                <c:pt idx="41">
                  <c:v>107313.18423420732</c:v>
                </c:pt>
                <c:pt idx="42">
                  <c:v>89053.555339743223</c:v>
                </c:pt>
                <c:pt idx="43">
                  <c:v>98062.258737882279</c:v>
                </c:pt>
                <c:pt idx="44">
                  <c:v>99572.737613254008</c:v>
                </c:pt>
                <c:pt idx="45">
                  <c:v>108171.6601142345</c:v>
                </c:pt>
                <c:pt idx="46">
                  <c:v>89551.34065103835</c:v>
                </c:pt>
                <c:pt idx="47">
                  <c:v>98143.04900041956</c:v>
                </c:pt>
                <c:pt idx="48">
                  <c:v>99314.513926102663</c:v>
                </c:pt>
                <c:pt idx="49">
                  <c:v>107766.65783132971</c:v>
                </c:pt>
                <c:pt idx="50">
                  <c:v>89232.50214999821</c:v>
                </c:pt>
                <c:pt idx="51">
                  <c:v>98002.121547013332</c:v>
                </c:pt>
              </c:numCache>
            </c:numRef>
          </c:val>
        </c:ser>
        <c:marker val="1"/>
        <c:axId val="155293184"/>
        <c:axId val="155295104"/>
      </c:lineChart>
      <c:dateAx>
        <c:axId val="155293184"/>
        <c:scaling>
          <c:orientation val="minMax"/>
          <c:max val="43983"/>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77170467171718893"/>
              <c:y val="0.9511020833333333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155295104"/>
        <c:crosses val="autoZero"/>
        <c:auto val="1"/>
        <c:lblOffset val="100"/>
        <c:majorUnit val="24"/>
        <c:majorTimeUnit val="months"/>
        <c:minorUnit val="12"/>
        <c:minorTimeUnit val="months"/>
      </c:dateAx>
      <c:valAx>
        <c:axId val="155295104"/>
        <c:scaling>
          <c:orientation val="minMax"/>
          <c:max val="200000"/>
          <c:min val="0"/>
        </c:scaling>
        <c:axPos val="l"/>
        <c:majorGridlines>
          <c:spPr>
            <a:ln>
              <a:solidFill>
                <a:sysClr val="windowText" lastClr="000000">
                  <a:alpha val="10000"/>
                </a:sysClr>
              </a:solidFill>
            </a:ln>
          </c:spPr>
        </c:majorGridlines>
        <c:title>
          <c:tx>
            <c:rich>
              <a:bodyPr rot="0" vert="horz"/>
              <a:lstStyle/>
              <a:p>
                <a:pPr>
                  <a:defRPr sz="1400" b="0">
                    <a:latin typeface="Calibri Light" pitchFamily="34" charset="0"/>
                  </a:defRPr>
                </a:pPr>
                <a:r>
                  <a:rPr lang="en-NZ" sz="1400" b="0">
                    <a:latin typeface="Calibri Light" pitchFamily="34" charset="0"/>
                  </a:rPr>
                  <a:t>PDLA </a:t>
                </a:r>
                <a:r>
                  <a:rPr lang="en-NZ" sz="1400" b="0" baseline="0">
                    <a:latin typeface="Calibri Light" pitchFamily="34" charset="0"/>
                  </a:rPr>
                  <a:t>expenditure ($000)</a:t>
                </a:r>
                <a:endParaRPr lang="en-NZ" sz="1400" b="0">
                  <a:latin typeface="Calibri Light" pitchFamily="34" charset="0"/>
                </a:endParaRPr>
              </a:p>
            </c:rich>
          </c:tx>
          <c:layout>
            <c:manualLayout>
              <c:xMode val="edge"/>
              <c:yMode val="edge"/>
              <c:x val="0"/>
              <c:y val="1.7259259259259261E-3"/>
            </c:manualLayout>
          </c:layout>
        </c:title>
        <c:numFmt formatCode="&quot;$&quot;#,##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155293184"/>
        <c:crosses val="autoZero"/>
        <c:crossBetween val="midCat"/>
        <c:majorUnit val="50000"/>
        <c:dispUnits>
          <c:builtInUnit val="thousands"/>
        </c:dispUnits>
      </c:valAx>
    </c:plotArea>
    <c:plotVisOnly val="1"/>
  </c:chart>
  <c:spPr>
    <a:ln>
      <a:noFill/>
    </a:ln>
  </c:spPr>
  <c:printSettings>
    <c:headerFooter/>
    <c:pageMargins b="0.75000000000001454" l="0.70000000000000062" r="0.70000000000000062" t="0.7500000000000145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5.4330890057545433E-2"/>
          <c:y val="9.6052330379474804E-2"/>
          <c:w val="0.85315333333333365"/>
          <c:h val="0.74451111111111112"/>
        </c:manualLayout>
      </c:layout>
      <c:lineChart>
        <c:grouping val="standard"/>
        <c:ser>
          <c:idx val="0"/>
          <c:order val="0"/>
          <c:tx>
            <c:strRef>
              <c:f>LegalAid!$C$6</c:f>
              <c:strCache>
                <c:ptCount val="1"/>
                <c:pt idx="0">
                  <c:v>Actual</c:v>
                </c:pt>
              </c:strCache>
            </c:strRef>
          </c:tx>
          <c:spPr>
            <a:ln>
              <a:solidFill>
                <a:schemeClr val="tx2"/>
              </a:solidFill>
            </a:ln>
          </c:spPr>
          <c:marker>
            <c:symbol val="none"/>
          </c:marker>
          <c:cat>
            <c:numRef>
              <c:f>LegalAid!$B$7:$B$79</c:f>
              <c:numCache>
                <c:formatCode>mmm\ yyyy</c:formatCode>
                <c:ptCount val="73"/>
                <c:pt idx="0">
                  <c:v>38504</c:v>
                </c:pt>
                <c:pt idx="1">
                  <c:v>38596</c:v>
                </c:pt>
                <c:pt idx="2">
                  <c:v>38687</c:v>
                </c:pt>
                <c:pt idx="3">
                  <c:v>38777</c:v>
                </c:pt>
                <c:pt idx="4">
                  <c:v>38869</c:v>
                </c:pt>
                <c:pt idx="5">
                  <c:v>38961</c:v>
                </c:pt>
                <c:pt idx="6">
                  <c:v>39052</c:v>
                </c:pt>
                <c:pt idx="7">
                  <c:v>39142</c:v>
                </c:pt>
                <c:pt idx="8">
                  <c:v>39234</c:v>
                </c:pt>
                <c:pt idx="9">
                  <c:v>39326</c:v>
                </c:pt>
                <c:pt idx="10">
                  <c:v>39417</c:v>
                </c:pt>
                <c:pt idx="11">
                  <c:v>39508</c:v>
                </c:pt>
                <c:pt idx="12">
                  <c:v>39600</c:v>
                </c:pt>
                <c:pt idx="13">
                  <c:v>39692</c:v>
                </c:pt>
                <c:pt idx="14">
                  <c:v>39783</c:v>
                </c:pt>
                <c:pt idx="15">
                  <c:v>39873</c:v>
                </c:pt>
                <c:pt idx="16">
                  <c:v>39965</c:v>
                </c:pt>
                <c:pt idx="17">
                  <c:v>40057</c:v>
                </c:pt>
                <c:pt idx="18">
                  <c:v>40148</c:v>
                </c:pt>
                <c:pt idx="19">
                  <c:v>40238</c:v>
                </c:pt>
                <c:pt idx="20">
                  <c:v>40330</c:v>
                </c:pt>
                <c:pt idx="21">
                  <c:v>40422</c:v>
                </c:pt>
                <c:pt idx="22">
                  <c:v>40513</c:v>
                </c:pt>
                <c:pt idx="23">
                  <c:v>40603</c:v>
                </c:pt>
                <c:pt idx="24">
                  <c:v>40695</c:v>
                </c:pt>
                <c:pt idx="25">
                  <c:v>40787</c:v>
                </c:pt>
                <c:pt idx="26">
                  <c:v>40878</c:v>
                </c:pt>
                <c:pt idx="27">
                  <c:v>40969</c:v>
                </c:pt>
                <c:pt idx="28">
                  <c:v>41061</c:v>
                </c:pt>
                <c:pt idx="29">
                  <c:v>41153</c:v>
                </c:pt>
                <c:pt idx="30">
                  <c:v>41244</c:v>
                </c:pt>
                <c:pt idx="31">
                  <c:v>41334</c:v>
                </c:pt>
                <c:pt idx="32">
                  <c:v>41426</c:v>
                </c:pt>
                <c:pt idx="33">
                  <c:v>41518</c:v>
                </c:pt>
                <c:pt idx="34">
                  <c:v>41609</c:v>
                </c:pt>
                <c:pt idx="35">
                  <c:v>41699</c:v>
                </c:pt>
                <c:pt idx="36">
                  <c:v>41791</c:v>
                </c:pt>
                <c:pt idx="37">
                  <c:v>41883</c:v>
                </c:pt>
                <c:pt idx="38">
                  <c:v>41974</c:v>
                </c:pt>
                <c:pt idx="39">
                  <c:v>42064</c:v>
                </c:pt>
                <c:pt idx="40">
                  <c:v>42156</c:v>
                </c:pt>
                <c:pt idx="41">
                  <c:v>42248</c:v>
                </c:pt>
                <c:pt idx="42">
                  <c:v>42339</c:v>
                </c:pt>
                <c:pt idx="43">
                  <c:v>42430</c:v>
                </c:pt>
                <c:pt idx="44">
                  <c:v>42522</c:v>
                </c:pt>
                <c:pt idx="45">
                  <c:v>42614</c:v>
                </c:pt>
                <c:pt idx="46">
                  <c:v>42705</c:v>
                </c:pt>
                <c:pt idx="47">
                  <c:v>42795</c:v>
                </c:pt>
                <c:pt idx="48">
                  <c:v>42887</c:v>
                </c:pt>
                <c:pt idx="49">
                  <c:v>42979</c:v>
                </c:pt>
                <c:pt idx="50">
                  <c:v>43070</c:v>
                </c:pt>
                <c:pt idx="51">
                  <c:v>43160</c:v>
                </c:pt>
                <c:pt idx="52">
                  <c:v>43252</c:v>
                </c:pt>
                <c:pt idx="53">
                  <c:v>43344</c:v>
                </c:pt>
                <c:pt idx="54">
                  <c:v>43435</c:v>
                </c:pt>
                <c:pt idx="55">
                  <c:v>43525</c:v>
                </c:pt>
                <c:pt idx="56">
                  <c:v>43617</c:v>
                </c:pt>
                <c:pt idx="57">
                  <c:v>43709</c:v>
                </c:pt>
                <c:pt idx="58">
                  <c:v>43800</c:v>
                </c:pt>
                <c:pt idx="59">
                  <c:v>43891</c:v>
                </c:pt>
                <c:pt idx="60">
                  <c:v>43983</c:v>
                </c:pt>
              </c:numCache>
            </c:numRef>
          </c:cat>
          <c:val>
            <c:numRef>
              <c:f>LegalAid!$C$7:$C$79</c:f>
              <c:numCache>
                <c:formatCode>"$"#,##0</c:formatCode>
                <c:ptCount val="73"/>
                <c:pt idx="0">
                  <c:v>24133011.248461623</c:v>
                </c:pt>
                <c:pt idx="1">
                  <c:v>24531194.951633483</c:v>
                </c:pt>
                <c:pt idx="2">
                  <c:v>25113319.424467538</c:v>
                </c:pt>
                <c:pt idx="3">
                  <c:v>27986907.816679832</c:v>
                </c:pt>
                <c:pt idx="4">
                  <c:v>25825580.779898163</c:v>
                </c:pt>
                <c:pt idx="5">
                  <c:v>27527901.295435537</c:v>
                </c:pt>
                <c:pt idx="6">
                  <c:v>25043328.518896233</c:v>
                </c:pt>
                <c:pt idx="7">
                  <c:v>26038037.594789013</c:v>
                </c:pt>
                <c:pt idx="8">
                  <c:v>28453874.622591048</c:v>
                </c:pt>
                <c:pt idx="9">
                  <c:v>30054918.795833502</c:v>
                </c:pt>
                <c:pt idx="10">
                  <c:v>30449637.564407669</c:v>
                </c:pt>
                <c:pt idx="11">
                  <c:v>24854763.50929847</c:v>
                </c:pt>
                <c:pt idx="12">
                  <c:v>32556674.921433203</c:v>
                </c:pt>
                <c:pt idx="13">
                  <c:v>33201697.395900592</c:v>
                </c:pt>
                <c:pt idx="14">
                  <c:v>35951582.439826548</c:v>
                </c:pt>
                <c:pt idx="15">
                  <c:v>34897968.233364075</c:v>
                </c:pt>
                <c:pt idx="16">
                  <c:v>34430105.636838794</c:v>
                </c:pt>
                <c:pt idx="17">
                  <c:v>39127394.670399591</c:v>
                </c:pt>
                <c:pt idx="18">
                  <c:v>40850240.898793161</c:v>
                </c:pt>
                <c:pt idx="19">
                  <c:v>36920206.094724268</c:v>
                </c:pt>
                <c:pt idx="20">
                  <c:v>41078549.570191942</c:v>
                </c:pt>
                <c:pt idx="21">
                  <c:v>41771556.690937661</c:v>
                </c:pt>
                <c:pt idx="22">
                  <c:v>45452589.135361925</c:v>
                </c:pt>
                <c:pt idx="23">
                  <c:v>43191440.311742797</c:v>
                </c:pt>
                <c:pt idx="24">
                  <c:v>39404288.282567665</c:v>
                </c:pt>
                <c:pt idx="25">
                  <c:v>38195296.650000006</c:v>
                </c:pt>
                <c:pt idx="26">
                  <c:v>35534612.800000004</c:v>
                </c:pt>
                <c:pt idx="27">
                  <c:v>30573559.16</c:v>
                </c:pt>
                <c:pt idx="28">
                  <c:v>32924944.739999998</c:v>
                </c:pt>
                <c:pt idx="29">
                  <c:v>32102534.310000002</c:v>
                </c:pt>
                <c:pt idx="30">
                  <c:v>34301617</c:v>
                </c:pt>
                <c:pt idx="31">
                  <c:v>24566036</c:v>
                </c:pt>
                <c:pt idx="32">
                  <c:v>21231877.760000002</c:v>
                </c:pt>
                <c:pt idx="33">
                  <c:v>29279821</c:v>
                </c:pt>
                <c:pt idx="34">
                  <c:v>33894141.019999996</c:v>
                </c:pt>
                <c:pt idx="35">
                  <c:v>26767468</c:v>
                </c:pt>
                <c:pt idx="36">
                  <c:v>29182141</c:v>
                </c:pt>
                <c:pt idx="37">
                  <c:v>34323555.329999998</c:v>
                </c:pt>
                <c:pt idx="38">
                  <c:v>34972779.420000002</c:v>
                </c:pt>
                <c:pt idx="39">
                  <c:v>27948362.510000002</c:v>
                </c:pt>
                <c:pt idx="40">
                  <c:v>35865344.560000002</c:v>
                </c:pt>
                <c:pt idx="41">
                  <c:v>34323555.329999998</c:v>
                </c:pt>
                <c:pt idx="42">
                  <c:v>35339121.00999999</c:v>
                </c:pt>
                <c:pt idx="43" formatCode="&quot;$&quot;#,##0;\-&quot;$&quot;#,##0">
                  <c:v>29103084.319999997</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numCache>
            </c:numRef>
          </c:val>
        </c:ser>
        <c:ser>
          <c:idx val="1"/>
          <c:order val="1"/>
          <c:tx>
            <c:strRef>
              <c:f>LegalAid!$D$6</c:f>
              <c:strCache>
                <c:ptCount val="1"/>
                <c:pt idx="0">
                  <c:v>Forecast</c:v>
                </c:pt>
              </c:strCache>
            </c:strRef>
          </c:tx>
          <c:spPr>
            <a:ln>
              <a:solidFill>
                <a:srgbClr val="1F497D">
                  <a:alpha val="39000"/>
                </a:srgbClr>
              </a:solidFill>
            </a:ln>
          </c:spPr>
          <c:marker>
            <c:symbol val="none"/>
          </c:marker>
          <c:cat>
            <c:numRef>
              <c:f>LegalAid!$B$7:$B$79</c:f>
              <c:numCache>
                <c:formatCode>mmm\ yyyy</c:formatCode>
                <c:ptCount val="73"/>
                <c:pt idx="0">
                  <c:v>38504</c:v>
                </c:pt>
                <c:pt idx="1">
                  <c:v>38596</c:v>
                </c:pt>
                <c:pt idx="2">
                  <c:v>38687</c:v>
                </c:pt>
                <c:pt idx="3">
                  <c:v>38777</c:v>
                </c:pt>
                <c:pt idx="4">
                  <c:v>38869</c:v>
                </c:pt>
                <c:pt idx="5">
                  <c:v>38961</c:v>
                </c:pt>
                <c:pt idx="6">
                  <c:v>39052</c:v>
                </c:pt>
                <c:pt idx="7">
                  <c:v>39142</c:v>
                </c:pt>
                <c:pt idx="8">
                  <c:v>39234</c:v>
                </c:pt>
                <c:pt idx="9">
                  <c:v>39326</c:v>
                </c:pt>
                <c:pt idx="10">
                  <c:v>39417</c:v>
                </c:pt>
                <c:pt idx="11">
                  <c:v>39508</c:v>
                </c:pt>
                <c:pt idx="12">
                  <c:v>39600</c:v>
                </c:pt>
                <c:pt idx="13">
                  <c:v>39692</c:v>
                </c:pt>
                <c:pt idx="14">
                  <c:v>39783</c:v>
                </c:pt>
                <c:pt idx="15">
                  <c:v>39873</c:v>
                </c:pt>
                <c:pt idx="16">
                  <c:v>39965</c:v>
                </c:pt>
                <c:pt idx="17">
                  <c:v>40057</c:v>
                </c:pt>
                <c:pt idx="18">
                  <c:v>40148</c:v>
                </c:pt>
                <c:pt idx="19">
                  <c:v>40238</c:v>
                </c:pt>
                <c:pt idx="20">
                  <c:v>40330</c:v>
                </c:pt>
                <c:pt idx="21">
                  <c:v>40422</c:v>
                </c:pt>
                <c:pt idx="22">
                  <c:v>40513</c:v>
                </c:pt>
                <c:pt idx="23">
                  <c:v>40603</c:v>
                </c:pt>
                <c:pt idx="24">
                  <c:v>40695</c:v>
                </c:pt>
                <c:pt idx="25">
                  <c:v>40787</c:v>
                </c:pt>
                <c:pt idx="26">
                  <c:v>40878</c:v>
                </c:pt>
                <c:pt idx="27">
                  <c:v>40969</c:v>
                </c:pt>
                <c:pt idx="28">
                  <c:v>41061</c:v>
                </c:pt>
                <c:pt idx="29">
                  <c:v>41153</c:v>
                </c:pt>
                <c:pt idx="30">
                  <c:v>41244</c:v>
                </c:pt>
                <c:pt idx="31">
                  <c:v>41334</c:v>
                </c:pt>
                <c:pt idx="32">
                  <c:v>41426</c:v>
                </c:pt>
                <c:pt idx="33">
                  <c:v>41518</c:v>
                </c:pt>
                <c:pt idx="34">
                  <c:v>41609</c:v>
                </c:pt>
                <c:pt idx="35">
                  <c:v>41699</c:v>
                </c:pt>
                <c:pt idx="36">
                  <c:v>41791</c:v>
                </c:pt>
                <c:pt idx="37">
                  <c:v>41883</c:v>
                </c:pt>
                <c:pt idx="38">
                  <c:v>41974</c:v>
                </c:pt>
                <c:pt idx="39">
                  <c:v>42064</c:v>
                </c:pt>
                <c:pt idx="40">
                  <c:v>42156</c:v>
                </c:pt>
                <c:pt idx="41">
                  <c:v>42248</c:v>
                </c:pt>
                <c:pt idx="42">
                  <c:v>42339</c:v>
                </c:pt>
                <c:pt idx="43">
                  <c:v>42430</c:v>
                </c:pt>
                <c:pt idx="44">
                  <c:v>42522</c:v>
                </c:pt>
                <c:pt idx="45">
                  <c:v>42614</c:v>
                </c:pt>
                <c:pt idx="46">
                  <c:v>42705</c:v>
                </c:pt>
                <c:pt idx="47">
                  <c:v>42795</c:v>
                </c:pt>
                <c:pt idx="48">
                  <c:v>42887</c:v>
                </c:pt>
                <c:pt idx="49">
                  <c:v>42979</c:v>
                </c:pt>
                <c:pt idx="50">
                  <c:v>43070</c:v>
                </c:pt>
                <c:pt idx="51">
                  <c:v>43160</c:v>
                </c:pt>
                <c:pt idx="52">
                  <c:v>43252</c:v>
                </c:pt>
                <c:pt idx="53">
                  <c:v>43344</c:v>
                </c:pt>
                <c:pt idx="54">
                  <c:v>43435</c:v>
                </c:pt>
                <c:pt idx="55">
                  <c:v>43525</c:v>
                </c:pt>
                <c:pt idx="56">
                  <c:v>43617</c:v>
                </c:pt>
                <c:pt idx="57">
                  <c:v>43709</c:v>
                </c:pt>
                <c:pt idx="58">
                  <c:v>43800</c:v>
                </c:pt>
                <c:pt idx="59">
                  <c:v>43891</c:v>
                </c:pt>
                <c:pt idx="60">
                  <c:v>43983</c:v>
                </c:pt>
              </c:numCache>
            </c:numRef>
          </c:cat>
          <c:val>
            <c:numRef>
              <c:f>LegalAid!$D$7:$D$79</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34874083.195526369</c:v>
                </c:pt>
                <c:pt idx="42">
                  <c:v>35163315.630898841</c:v>
                </c:pt>
                <c:pt idx="43">
                  <c:v>28545755.893048763</c:v>
                </c:pt>
                <c:pt idx="44">
                  <c:v>34749072.69556763</c:v>
                </c:pt>
                <c:pt idx="45">
                  <c:v>35935555.352183051</c:v>
                </c:pt>
                <c:pt idx="46">
                  <c:v>35868063.254500382</c:v>
                </c:pt>
                <c:pt idx="47">
                  <c:v>29009233.339902319</c:v>
                </c:pt>
                <c:pt idx="48">
                  <c:v>35017123.776757829</c:v>
                </c:pt>
                <c:pt idx="49">
                  <c:v>35865545.025462627</c:v>
                </c:pt>
                <c:pt idx="50">
                  <c:v>35969911.940019481</c:v>
                </c:pt>
                <c:pt idx="51">
                  <c:v>29080233.09777607</c:v>
                </c:pt>
                <c:pt idx="52">
                  <c:v>34950695.183757335</c:v>
                </c:pt>
                <c:pt idx="53">
                  <c:v>35949370.365439303</c:v>
                </c:pt>
                <c:pt idx="54">
                  <c:v>35939396.257977173</c:v>
                </c:pt>
                <c:pt idx="55">
                  <c:v>29107683.632591553</c:v>
                </c:pt>
                <c:pt idx="56">
                  <c:v>35041037.048086576</c:v>
                </c:pt>
                <c:pt idx="57">
                  <c:v>35830512.803044192</c:v>
                </c:pt>
                <c:pt idx="58">
                  <c:v>35898182.642178833</c:v>
                </c:pt>
                <c:pt idx="59">
                  <c:v>28989369.510631278</c:v>
                </c:pt>
                <c:pt idx="60">
                  <c:v>34914920.440152012</c:v>
                </c:pt>
              </c:numCache>
            </c:numRef>
          </c:val>
        </c:ser>
        <c:marker val="1"/>
        <c:axId val="155406720"/>
        <c:axId val="155408640"/>
      </c:lineChart>
      <c:dateAx>
        <c:axId val="155406720"/>
        <c:scaling>
          <c:orientation val="minMax"/>
          <c:min val="39234"/>
        </c:scaling>
        <c:axPos val="b"/>
        <c:title>
          <c:tx>
            <c:rich>
              <a:bodyPr/>
              <a:lstStyle/>
              <a:p>
                <a:pPr>
                  <a:defRPr sz="1800" b="0"/>
                </a:pPr>
                <a:r>
                  <a:rPr lang="en-NZ" sz="1800" b="0"/>
                  <a:t>Quarterly data</a:t>
                </a:r>
              </a:p>
            </c:rich>
          </c:tx>
          <c:layout>
            <c:manualLayout>
              <c:xMode val="edge"/>
              <c:yMode val="edge"/>
              <c:x val="0.7325440656565656"/>
              <c:y val="0.92657800925925926"/>
            </c:manualLayout>
          </c:layout>
        </c:title>
        <c:numFmt formatCode="yyyy" sourceLinked="0"/>
        <c:majorTickMark val="in"/>
        <c:tickLblPos val="nextTo"/>
        <c:txPr>
          <a:bodyPr rot="0"/>
          <a:lstStyle/>
          <a:p>
            <a:pPr>
              <a:defRPr sz="1800"/>
            </a:pPr>
            <a:endParaRPr lang="en-US"/>
          </a:p>
        </c:txPr>
        <c:crossAx val="155408640"/>
        <c:crosses val="autoZero"/>
        <c:auto val="1"/>
        <c:lblOffset val="100"/>
        <c:majorUnit val="2"/>
        <c:majorTimeUnit val="years"/>
        <c:minorUnit val="12"/>
        <c:minorTimeUnit val="months"/>
      </c:dateAx>
      <c:valAx>
        <c:axId val="155408640"/>
        <c:scaling>
          <c:orientation val="minMax"/>
          <c:max val="50000000"/>
          <c:min val="0"/>
        </c:scaling>
        <c:axPos val="l"/>
        <c:majorGridlines>
          <c:spPr>
            <a:ln>
              <a:solidFill>
                <a:sysClr val="windowText" lastClr="000000">
                  <a:alpha val="10000"/>
                </a:sysClr>
              </a:solidFill>
            </a:ln>
          </c:spPr>
        </c:majorGridlines>
        <c:numFmt formatCode="0,," sourceLinked="0"/>
        <c:majorTickMark val="none"/>
        <c:tickLblPos val="nextTo"/>
        <c:txPr>
          <a:bodyPr/>
          <a:lstStyle/>
          <a:p>
            <a:pPr>
              <a:defRPr sz="1800"/>
            </a:pPr>
            <a:endParaRPr lang="en-US"/>
          </a:p>
        </c:txPr>
        <c:crossAx val="155406720"/>
        <c:crosses val="autoZero"/>
        <c:crossBetween val="midCat"/>
        <c:majorUnit val="10000000"/>
      </c:valAx>
    </c:plotArea>
    <c:plotVisOnly val="1"/>
  </c:chart>
  <c:spPr>
    <a:ln>
      <a:noFill/>
    </a:ln>
  </c:spPr>
  <c:txPr>
    <a:bodyPr/>
    <a:lstStyle/>
    <a:p>
      <a:pPr>
        <a:defRPr sz="2000">
          <a:latin typeface="Calibri Light" pitchFamily="34" charset="0"/>
        </a:defRPr>
      </a:pPr>
      <a:endParaRPr lang="en-US"/>
    </a:p>
  </c:txPr>
  <c:printSettings>
    <c:headerFooter/>
    <c:pageMargins b="0.75000000000000611" l="0.70000000000000062" r="0.70000000000000062" t="0.75000000000000611"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6.3892826867252436E-2"/>
          <c:y val="0.10225948114739573"/>
          <c:w val="0.786167469705504"/>
          <c:h val="0.70423500545771522"/>
        </c:manualLayout>
      </c:layout>
      <c:lineChart>
        <c:grouping val="standard"/>
        <c:ser>
          <c:idx val="4"/>
          <c:order val="4"/>
          <c:tx>
            <c:strRef>
              <c:f>SentenceMix!$R$3</c:f>
              <c:strCache>
                <c:ptCount val="1"/>
                <c:pt idx="0">
                  <c:v>Imprisonment</c:v>
                </c:pt>
              </c:strCache>
            </c:strRef>
          </c:tx>
          <c:spPr>
            <a:ln>
              <a:solidFill>
                <a:srgbClr val="1F497D">
                  <a:alpha val="54000"/>
                </a:srgbClr>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SentenceMix!$R$4:$R$104</c:f>
              <c:numCache>
                <c:formatCode>General</c:formatCode>
                <c:ptCount val="101"/>
                <c:pt idx="62" formatCode="0.00%">
                  <c:v>0.1104554548636041</c:v>
                </c:pt>
                <c:pt idx="63" formatCode="0.00%">
                  <c:v>0.10419011114503125</c:v>
                </c:pt>
                <c:pt idx="64" formatCode="0.00%">
                  <c:v>0.10419011114503125</c:v>
                </c:pt>
                <c:pt idx="65" formatCode="0.00%">
                  <c:v>0.10619011114503125</c:v>
                </c:pt>
                <c:pt idx="66" formatCode="0.00%">
                  <c:v>0.10619011114503125</c:v>
                </c:pt>
                <c:pt idx="67" formatCode="0.00%">
                  <c:v>0.10619011114503125</c:v>
                </c:pt>
                <c:pt idx="68" formatCode="0.00%">
                  <c:v>0.10619011114503125</c:v>
                </c:pt>
                <c:pt idx="69" formatCode="0.00%">
                  <c:v>0.10619011114503125</c:v>
                </c:pt>
                <c:pt idx="70" formatCode="0.00%">
                  <c:v>0.10619011114503125</c:v>
                </c:pt>
                <c:pt idx="71" formatCode="0.00%">
                  <c:v>0.10619011114503125</c:v>
                </c:pt>
                <c:pt idx="72" formatCode="0.00%">
                  <c:v>0.10619011114503125</c:v>
                </c:pt>
                <c:pt idx="73" formatCode="0.00%">
                  <c:v>0.10619011114503125</c:v>
                </c:pt>
                <c:pt idx="74" formatCode="0.00%">
                  <c:v>0.10619011114503125</c:v>
                </c:pt>
                <c:pt idx="75" formatCode="0.00%">
                  <c:v>0.10619011114503125</c:v>
                </c:pt>
                <c:pt idx="76" formatCode="0.00%">
                  <c:v>0.10619011114503125</c:v>
                </c:pt>
                <c:pt idx="77" formatCode="0.00%">
                  <c:v>0.10619011114503125</c:v>
                </c:pt>
                <c:pt idx="78" formatCode="0.00%">
                  <c:v>0.10619011114503125</c:v>
                </c:pt>
                <c:pt idx="79" formatCode="0.00%">
                  <c:v>0.10619011114503125</c:v>
                </c:pt>
                <c:pt idx="80" formatCode="0.00%">
                  <c:v>0.10619011114503125</c:v>
                </c:pt>
                <c:pt idx="81" formatCode="0.00%">
                  <c:v>0.10619011114503125</c:v>
                </c:pt>
                <c:pt idx="82" formatCode="0.00%">
                  <c:v>0.10619011114503125</c:v>
                </c:pt>
                <c:pt idx="83" formatCode="0.00%">
                  <c:v>0.10619011114503125</c:v>
                </c:pt>
                <c:pt idx="84" formatCode="0.00%">
                  <c:v>0.10619011114503125</c:v>
                </c:pt>
                <c:pt idx="85" formatCode="0.00%">
                  <c:v>0.10619011114503125</c:v>
                </c:pt>
                <c:pt idx="86" formatCode="0.00%">
                  <c:v>0.10619011114503125</c:v>
                </c:pt>
                <c:pt idx="87" formatCode="0.00%">
                  <c:v>0.10619011114503125</c:v>
                </c:pt>
                <c:pt idx="88" formatCode="0.00%">
                  <c:v>0.10619011114503125</c:v>
                </c:pt>
                <c:pt idx="89" formatCode="0.00%">
                  <c:v>0.10619011114503125</c:v>
                </c:pt>
                <c:pt idx="90" formatCode="0.00%">
                  <c:v>0.10619011114503125</c:v>
                </c:pt>
                <c:pt idx="91" formatCode="0.00%">
                  <c:v>0.10619011114503125</c:v>
                </c:pt>
                <c:pt idx="92" formatCode="0.00%">
                  <c:v>0.10619011114503125</c:v>
                </c:pt>
                <c:pt idx="93" formatCode="0.00%">
                  <c:v>0.10619011114503125</c:v>
                </c:pt>
                <c:pt idx="94" formatCode="0.00%">
                  <c:v>0.10619011114503125</c:v>
                </c:pt>
                <c:pt idx="95" formatCode="0.00%">
                  <c:v>0.10619011114503125</c:v>
                </c:pt>
                <c:pt idx="96" formatCode="0.00%">
                  <c:v>0.10619011114503125</c:v>
                </c:pt>
                <c:pt idx="97" formatCode="0.00%">
                  <c:v>0.10619011114503125</c:v>
                </c:pt>
                <c:pt idx="98" formatCode="0.00%">
                  <c:v>0.10619011114503125</c:v>
                </c:pt>
                <c:pt idx="99" formatCode="0.00%">
                  <c:v>0.10619011114503125</c:v>
                </c:pt>
                <c:pt idx="100" formatCode="0.00%">
                  <c:v>0.10619011114503125</c:v>
                </c:pt>
              </c:numCache>
            </c:numRef>
          </c:val>
        </c:ser>
        <c:ser>
          <c:idx val="5"/>
          <c:order val="5"/>
          <c:tx>
            <c:strRef>
              <c:f>SentenceMix!$Q$3</c:f>
              <c:strCache>
                <c:ptCount val="1"/>
                <c:pt idx="0">
                  <c:v>Community</c:v>
                </c:pt>
              </c:strCache>
            </c:strRef>
          </c:tx>
          <c:spPr>
            <a:ln>
              <a:solidFill>
                <a:srgbClr val="F79646">
                  <a:alpha val="54000"/>
                </a:srgbClr>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SentenceMix!$Q$4:$Q$104</c:f>
              <c:numCache>
                <c:formatCode>General</c:formatCode>
                <c:ptCount val="101"/>
                <c:pt idx="62" formatCode="0.00%">
                  <c:v>0.43195681157102267</c:v>
                </c:pt>
                <c:pt idx="63" formatCode="0.00%">
                  <c:v>0.40217993509944255</c:v>
                </c:pt>
                <c:pt idx="64" formatCode="0.00%">
                  <c:v>0.40217993509944255</c:v>
                </c:pt>
                <c:pt idx="65" formatCode="0.00%">
                  <c:v>0.40217993509944255</c:v>
                </c:pt>
                <c:pt idx="66" formatCode="0.00%">
                  <c:v>0.40217993509944255</c:v>
                </c:pt>
                <c:pt idx="67" formatCode="0.00%">
                  <c:v>0.40217993509944255</c:v>
                </c:pt>
                <c:pt idx="68" formatCode="0.00%">
                  <c:v>0.40217993509944255</c:v>
                </c:pt>
                <c:pt idx="69" formatCode="0.00%">
                  <c:v>0.40217993509944255</c:v>
                </c:pt>
                <c:pt idx="70" formatCode="0.00%">
                  <c:v>0.40217993509944255</c:v>
                </c:pt>
                <c:pt idx="71" formatCode="0.00%">
                  <c:v>0.40217993509944255</c:v>
                </c:pt>
                <c:pt idx="72" formatCode="0.00%">
                  <c:v>0.40217993509944255</c:v>
                </c:pt>
                <c:pt idx="73" formatCode="0.00%">
                  <c:v>0.40217993509944255</c:v>
                </c:pt>
                <c:pt idx="74" formatCode="0.00%">
                  <c:v>0.40217993509944255</c:v>
                </c:pt>
                <c:pt idx="75" formatCode="0.00%">
                  <c:v>0.40217993509944255</c:v>
                </c:pt>
                <c:pt idx="76" formatCode="0.00%">
                  <c:v>0.40217993509944255</c:v>
                </c:pt>
                <c:pt idx="77" formatCode="0.00%">
                  <c:v>0.40217993509944255</c:v>
                </c:pt>
                <c:pt idx="78" formatCode="0.00%">
                  <c:v>0.40217993509944255</c:v>
                </c:pt>
                <c:pt idx="79" formatCode="0.00%">
                  <c:v>0.40217993509944255</c:v>
                </c:pt>
                <c:pt idx="80" formatCode="0.00%">
                  <c:v>0.40217993509944255</c:v>
                </c:pt>
                <c:pt idx="81" formatCode="0.00%">
                  <c:v>0.40217993509944255</c:v>
                </c:pt>
                <c:pt idx="82" formatCode="0.00%">
                  <c:v>0.40217993509944255</c:v>
                </c:pt>
                <c:pt idx="83" formatCode="0.00%">
                  <c:v>0.40217993509944255</c:v>
                </c:pt>
                <c:pt idx="84" formatCode="0.00%">
                  <c:v>0.40217993509944255</c:v>
                </c:pt>
                <c:pt idx="85" formatCode="0.00%">
                  <c:v>0.40217993509944255</c:v>
                </c:pt>
                <c:pt idx="86" formatCode="0.00%">
                  <c:v>0.40217993509944255</c:v>
                </c:pt>
                <c:pt idx="87" formatCode="0.00%">
                  <c:v>0.40217993509944255</c:v>
                </c:pt>
                <c:pt idx="88" formatCode="0.00%">
                  <c:v>0.40217993509944255</c:v>
                </c:pt>
                <c:pt idx="89" formatCode="0.00%">
                  <c:v>0.40217993509944255</c:v>
                </c:pt>
                <c:pt idx="90" formatCode="0.00%">
                  <c:v>0.40217993509944255</c:v>
                </c:pt>
                <c:pt idx="91" formatCode="0.00%">
                  <c:v>0.40217993509944255</c:v>
                </c:pt>
                <c:pt idx="92" formatCode="0.00%">
                  <c:v>0.40217993509944255</c:v>
                </c:pt>
                <c:pt idx="93" formatCode="0.00%">
                  <c:v>0.40217993509944255</c:v>
                </c:pt>
                <c:pt idx="94" formatCode="0.00%">
                  <c:v>0.40217993509944255</c:v>
                </c:pt>
                <c:pt idx="95" formatCode="0.00%">
                  <c:v>0.40217993509944255</c:v>
                </c:pt>
                <c:pt idx="96" formatCode="0.00%">
                  <c:v>0.40217993509944255</c:v>
                </c:pt>
                <c:pt idx="97" formatCode="0.00%">
                  <c:v>0.40217993509944255</c:v>
                </c:pt>
                <c:pt idx="98" formatCode="0.00%">
                  <c:v>0.40217993509944255</c:v>
                </c:pt>
                <c:pt idx="99" formatCode="0.00%">
                  <c:v>0.40217993509944255</c:v>
                </c:pt>
                <c:pt idx="100" formatCode="0.00%">
                  <c:v>0.40217993509944255</c:v>
                </c:pt>
              </c:numCache>
            </c:numRef>
          </c:val>
        </c:ser>
        <c:ser>
          <c:idx val="6"/>
          <c:order val="6"/>
          <c:tx>
            <c:strRef>
              <c:f>SentenceMix!$P$3</c:f>
              <c:strCache>
                <c:ptCount val="1"/>
                <c:pt idx="0">
                  <c:v>Monetary</c:v>
                </c:pt>
              </c:strCache>
            </c:strRef>
          </c:tx>
          <c:spPr>
            <a:ln>
              <a:solidFill>
                <a:srgbClr val="008000">
                  <a:alpha val="54000"/>
                </a:srgbClr>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SentenceMix!$P$4:$P$104</c:f>
              <c:numCache>
                <c:formatCode>General</c:formatCode>
                <c:ptCount val="101"/>
                <c:pt idx="62" formatCode="0.00%">
                  <c:v>0.32630893044266229</c:v>
                </c:pt>
                <c:pt idx="63" formatCode="0.00%">
                  <c:v>0.35685259432628924</c:v>
                </c:pt>
                <c:pt idx="64" formatCode="0.00%">
                  <c:v>0.35685259432628924</c:v>
                </c:pt>
                <c:pt idx="65" formatCode="0.00%">
                  <c:v>0.35485259432628924</c:v>
                </c:pt>
                <c:pt idx="66" formatCode="0.00%">
                  <c:v>0.35485259432628924</c:v>
                </c:pt>
                <c:pt idx="67" formatCode="0.00%">
                  <c:v>0.35485259432628924</c:v>
                </c:pt>
                <c:pt idx="68" formatCode="0.00%">
                  <c:v>0.35485259432628924</c:v>
                </c:pt>
                <c:pt idx="69" formatCode="0.00%">
                  <c:v>0.35485259432628924</c:v>
                </c:pt>
                <c:pt idx="70" formatCode="0.00%">
                  <c:v>0.35485259432628924</c:v>
                </c:pt>
                <c:pt idx="71" formatCode="0.00%">
                  <c:v>0.35485259432628924</c:v>
                </c:pt>
                <c:pt idx="72" formatCode="0.00%">
                  <c:v>0.35485259432628924</c:v>
                </c:pt>
                <c:pt idx="73" formatCode="0.00%">
                  <c:v>0.35485259432628924</c:v>
                </c:pt>
                <c:pt idx="74" formatCode="0.00%">
                  <c:v>0.35485259432628924</c:v>
                </c:pt>
                <c:pt idx="75" formatCode="0.00%">
                  <c:v>0.35485259432628924</c:v>
                </c:pt>
                <c:pt idx="76" formatCode="0.00%">
                  <c:v>0.35485259432628924</c:v>
                </c:pt>
                <c:pt idx="77" formatCode="0.00%">
                  <c:v>0.35485259432628924</c:v>
                </c:pt>
                <c:pt idx="78" formatCode="0.00%">
                  <c:v>0.35485259432628924</c:v>
                </c:pt>
                <c:pt idx="79" formatCode="0.00%">
                  <c:v>0.35485259432628924</c:v>
                </c:pt>
                <c:pt idx="80" formatCode="0.00%">
                  <c:v>0.35485259432628924</c:v>
                </c:pt>
                <c:pt idx="81" formatCode="0.00%">
                  <c:v>0.35485259432628924</c:v>
                </c:pt>
                <c:pt idx="82" formatCode="0.00%">
                  <c:v>0.35485259432628924</c:v>
                </c:pt>
                <c:pt idx="83" formatCode="0.00%">
                  <c:v>0.35485259432628924</c:v>
                </c:pt>
                <c:pt idx="84" formatCode="0.00%">
                  <c:v>0.35485259432628924</c:v>
                </c:pt>
                <c:pt idx="85" formatCode="0.00%">
                  <c:v>0.35485259432628924</c:v>
                </c:pt>
                <c:pt idx="86" formatCode="0.00%">
                  <c:v>0.35485259432628924</c:v>
                </c:pt>
                <c:pt idx="87" formatCode="0.00%">
                  <c:v>0.35485259432628924</c:v>
                </c:pt>
                <c:pt idx="88" formatCode="0.00%">
                  <c:v>0.35485259432628924</c:v>
                </c:pt>
                <c:pt idx="89" formatCode="0.00%">
                  <c:v>0.35485259432628924</c:v>
                </c:pt>
                <c:pt idx="90" formatCode="0.00%">
                  <c:v>0.35485259432628924</c:v>
                </c:pt>
                <c:pt idx="91" formatCode="0.00%">
                  <c:v>0.35485259432628924</c:v>
                </c:pt>
                <c:pt idx="92" formatCode="0.00%">
                  <c:v>0.35485259432628924</c:v>
                </c:pt>
                <c:pt idx="93" formatCode="0.00%">
                  <c:v>0.35485259432628924</c:v>
                </c:pt>
                <c:pt idx="94" formatCode="0.00%">
                  <c:v>0.35485259432628924</c:v>
                </c:pt>
                <c:pt idx="95" formatCode="0.00%">
                  <c:v>0.35485259432628924</c:v>
                </c:pt>
                <c:pt idx="96" formatCode="0.00%">
                  <c:v>0.35485259432628924</c:v>
                </c:pt>
                <c:pt idx="97" formatCode="0.00%">
                  <c:v>0.35485259432628924</c:v>
                </c:pt>
                <c:pt idx="98" formatCode="0.00%">
                  <c:v>0.35485259432628924</c:v>
                </c:pt>
                <c:pt idx="99" formatCode="0.00%">
                  <c:v>0.35485259432628924</c:v>
                </c:pt>
                <c:pt idx="100" formatCode="0.00%">
                  <c:v>0.35485259432628924</c:v>
                </c:pt>
              </c:numCache>
            </c:numRef>
          </c:val>
        </c:ser>
        <c:ser>
          <c:idx val="7"/>
          <c:order val="7"/>
          <c:tx>
            <c:strRef>
              <c:f>SentenceMix!$O$3</c:f>
              <c:strCache>
                <c:ptCount val="1"/>
                <c:pt idx="0">
                  <c:v>Other</c:v>
                </c:pt>
              </c:strCache>
            </c:strRef>
          </c:tx>
          <c:spPr>
            <a:ln>
              <a:solidFill>
                <a:srgbClr val="C0504D">
                  <a:alpha val="54000"/>
                </a:srgbClr>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SentenceMix!$O$4:$O$104</c:f>
              <c:numCache>
                <c:formatCode>General</c:formatCode>
                <c:ptCount val="101"/>
                <c:pt idx="62" formatCode="0.00%">
                  <c:v>0.1312788031227109</c:v>
                </c:pt>
                <c:pt idx="63" formatCode="0.00%">
                  <c:v>0.13677735942923691</c:v>
                </c:pt>
                <c:pt idx="64" formatCode="0.00%">
                  <c:v>0.13677735942923691</c:v>
                </c:pt>
                <c:pt idx="65" formatCode="0.00%">
                  <c:v>0.13677735942923691</c:v>
                </c:pt>
                <c:pt idx="66" formatCode="0.00%">
                  <c:v>0.13677735942923691</c:v>
                </c:pt>
                <c:pt idx="67" formatCode="0.00%">
                  <c:v>0.13677735942923691</c:v>
                </c:pt>
                <c:pt idx="68" formatCode="0.00%">
                  <c:v>0.13677735942923691</c:v>
                </c:pt>
                <c:pt idx="69" formatCode="0.00%">
                  <c:v>0.13677735942923691</c:v>
                </c:pt>
                <c:pt idx="70" formatCode="0.00%">
                  <c:v>0.13677735942923691</c:v>
                </c:pt>
                <c:pt idx="71" formatCode="0.00%">
                  <c:v>0.13677735942923691</c:v>
                </c:pt>
                <c:pt idx="72" formatCode="0.00%">
                  <c:v>0.13677735942923691</c:v>
                </c:pt>
                <c:pt idx="73" formatCode="0.00%">
                  <c:v>0.13677735942923691</c:v>
                </c:pt>
                <c:pt idx="74" formatCode="0.00%">
                  <c:v>0.13677735942923691</c:v>
                </c:pt>
                <c:pt idx="75" formatCode="0.00%">
                  <c:v>0.13677735942923691</c:v>
                </c:pt>
                <c:pt idx="76" formatCode="0.00%">
                  <c:v>0.13677735942923691</c:v>
                </c:pt>
                <c:pt idx="77" formatCode="0.00%">
                  <c:v>0.13677735942923691</c:v>
                </c:pt>
                <c:pt idx="78" formatCode="0.00%">
                  <c:v>0.13677735942923691</c:v>
                </c:pt>
                <c:pt idx="79" formatCode="0.00%">
                  <c:v>0.13677735942923691</c:v>
                </c:pt>
                <c:pt idx="80" formatCode="0.00%">
                  <c:v>0.13677735942923691</c:v>
                </c:pt>
                <c:pt idx="81" formatCode="0.00%">
                  <c:v>0.13677735942923691</c:v>
                </c:pt>
                <c:pt idx="82" formatCode="0.00%">
                  <c:v>0.13677735942923691</c:v>
                </c:pt>
                <c:pt idx="83" formatCode="0.00%">
                  <c:v>0.13677735942923691</c:v>
                </c:pt>
                <c:pt idx="84" formatCode="0.00%">
                  <c:v>0.13677735942923691</c:v>
                </c:pt>
                <c:pt idx="85" formatCode="0.00%">
                  <c:v>0.13677735942923691</c:v>
                </c:pt>
                <c:pt idx="86" formatCode="0.00%">
                  <c:v>0.13677735942923691</c:v>
                </c:pt>
                <c:pt idx="87" formatCode="0.00%">
                  <c:v>0.13677735942923691</c:v>
                </c:pt>
                <c:pt idx="88" formatCode="0.00%">
                  <c:v>0.13677735942923691</c:v>
                </c:pt>
                <c:pt idx="89" formatCode="0.00%">
                  <c:v>0.13677735942923691</c:v>
                </c:pt>
                <c:pt idx="90" formatCode="0.00%">
                  <c:v>0.13677735942923691</c:v>
                </c:pt>
                <c:pt idx="91" formatCode="0.00%">
                  <c:v>0.13677735942923691</c:v>
                </c:pt>
                <c:pt idx="92" formatCode="0.00%">
                  <c:v>0.13677735942923691</c:v>
                </c:pt>
                <c:pt idx="93" formatCode="0.00%">
                  <c:v>0.13677735942923691</c:v>
                </c:pt>
                <c:pt idx="94" formatCode="0.00%">
                  <c:v>0.13677735942923691</c:v>
                </c:pt>
                <c:pt idx="95" formatCode="0.00%">
                  <c:v>0.13677735942923691</c:v>
                </c:pt>
                <c:pt idx="96" formatCode="0.00%">
                  <c:v>0.13677735942923691</c:v>
                </c:pt>
                <c:pt idx="97" formatCode="0.00%">
                  <c:v>0.13677735942923691</c:v>
                </c:pt>
                <c:pt idx="98" formatCode="0.00%">
                  <c:v>0.13677735942923691</c:v>
                </c:pt>
                <c:pt idx="99" formatCode="0.00%">
                  <c:v>0.13677735942923691</c:v>
                </c:pt>
                <c:pt idx="100" formatCode="0.00%">
                  <c:v>0.13677735942923691</c:v>
                </c:pt>
              </c:numCache>
            </c:numRef>
          </c:val>
        </c:ser>
        <c:ser>
          <c:idx val="3"/>
          <c:order val="0"/>
          <c:tx>
            <c:strRef>
              <c:f>SentenceMix!$N$3</c:f>
              <c:strCache>
                <c:ptCount val="1"/>
                <c:pt idx="0">
                  <c:v>Imprisonment</c:v>
                </c:pt>
              </c:strCache>
            </c:strRef>
          </c:tx>
          <c:spPr>
            <a:ln>
              <a:solidFill>
                <a:schemeClr val="tx2"/>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SentenceMix!$N$4:$N$104</c:f>
              <c:numCache>
                <c:formatCode>0.00%</c:formatCode>
                <c:ptCount val="101"/>
                <c:pt idx="0">
                  <c:v>9.5003360967958778E-2</c:v>
                </c:pt>
                <c:pt idx="1">
                  <c:v>9.3571721494428273E-2</c:v>
                </c:pt>
                <c:pt idx="2">
                  <c:v>9.1463464139002706E-2</c:v>
                </c:pt>
                <c:pt idx="3">
                  <c:v>7.9589757243642686E-2</c:v>
                </c:pt>
                <c:pt idx="4">
                  <c:v>8.7861229819538311E-2</c:v>
                </c:pt>
                <c:pt idx="5">
                  <c:v>8.6107658926460731E-2</c:v>
                </c:pt>
                <c:pt idx="6">
                  <c:v>8.6221984104835128E-2</c:v>
                </c:pt>
                <c:pt idx="7">
                  <c:v>7.6695430539576531E-2</c:v>
                </c:pt>
                <c:pt idx="8">
                  <c:v>9.1706360662358002E-2</c:v>
                </c:pt>
                <c:pt idx="9">
                  <c:v>8.7287111290389061E-2</c:v>
                </c:pt>
                <c:pt idx="10">
                  <c:v>8.6216366295846517E-2</c:v>
                </c:pt>
                <c:pt idx="11">
                  <c:v>7.3632205721211333E-2</c:v>
                </c:pt>
                <c:pt idx="12">
                  <c:v>8.4918723772251792E-2</c:v>
                </c:pt>
                <c:pt idx="13">
                  <c:v>9.3093706538730905E-2</c:v>
                </c:pt>
                <c:pt idx="14">
                  <c:v>9.3507103795978305E-2</c:v>
                </c:pt>
                <c:pt idx="15">
                  <c:v>7.9913865683852489E-2</c:v>
                </c:pt>
                <c:pt idx="16">
                  <c:v>9.9253483378419952E-2</c:v>
                </c:pt>
                <c:pt idx="17">
                  <c:v>0.10303366163240253</c:v>
                </c:pt>
                <c:pt idx="18">
                  <c:v>0.10102306944813359</c:v>
                </c:pt>
                <c:pt idx="19">
                  <c:v>8.267205539409217E-2</c:v>
                </c:pt>
                <c:pt idx="20">
                  <c:v>0.10059361160424524</c:v>
                </c:pt>
                <c:pt idx="21">
                  <c:v>0.10033474598146773</c:v>
                </c:pt>
                <c:pt idx="22">
                  <c:v>0.11143824331109993</c:v>
                </c:pt>
                <c:pt idx="23">
                  <c:v>8.8833865370597009E-2</c:v>
                </c:pt>
                <c:pt idx="24">
                  <c:v>9.2062247606676292E-2</c:v>
                </c:pt>
                <c:pt idx="25">
                  <c:v>9.9429543726344494E-2</c:v>
                </c:pt>
                <c:pt idx="26">
                  <c:v>0.10051483711021252</c:v>
                </c:pt>
                <c:pt idx="27">
                  <c:v>8.2235437700317132E-2</c:v>
                </c:pt>
                <c:pt idx="28">
                  <c:v>9.6202956945056053E-2</c:v>
                </c:pt>
                <c:pt idx="29">
                  <c:v>9.7191204436402501E-2</c:v>
                </c:pt>
                <c:pt idx="30">
                  <c:v>6.9478665639525011E-2</c:v>
                </c:pt>
                <c:pt idx="31">
                  <c:v>6.2671139002230106E-2</c:v>
                </c:pt>
                <c:pt idx="32">
                  <c:v>7.1754783247106158E-2</c:v>
                </c:pt>
                <c:pt idx="33">
                  <c:v>7.7238911846098698E-2</c:v>
                </c:pt>
                <c:pt idx="34">
                  <c:v>7.861349417397212E-2</c:v>
                </c:pt>
                <c:pt idx="35">
                  <c:v>7.1086588150447105E-2</c:v>
                </c:pt>
                <c:pt idx="36">
                  <c:v>7.6187049425465933E-2</c:v>
                </c:pt>
                <c:pt idx="37">
                  <c:v>7.9657993068198166E-2</c:v>
                </c:pt>
                <c:pt idx="38">
                  <c:v>7.8508497857095308E-2</c:v>
                </c:pt>
                <c:pt idx="39">
                  <c:v>6.9998519193761891E-2</c:v>
                </c:pt>
                <c:pt idx="40">
                  <c:v>8.2545677476213372E-2</c:v>
                </c:pt>
                <c:pt idx="41">
                  <c:v>8.5366838594803526E-2</c:v>
                </c:pt>
                <c:pt idx="42">
                  <c:v>8.29855198259698E-2</c:v>
                </c:pt>
                <c:pt idx="43">
                  <c:v>8.2248447406874411E-2</c:v>
                </c:pt>
                <c:pt idx="44">
                  <c:v>8.5949672049942374E-2</c:v>
                </c:pt>
                <c:pt idx="45">
                  <c:v>8.3401440443604757E-2</c:v>
                </c:pt>
                <c:pt idx="46">
                  <c:v>9.0156251058149617E-2</c:v>
                </c:pt>
                <c:pt idx="47">
                  <c:v>8.3346800491437903E-2</c:v>
                </c:pt>
                <c:pt idx="48">
                  <c:v>8.2898131377748041E-2</c:v>
                </c:pt>
                <c:pt idx="49">
                  <c:v>8.7095150849428163E-2</c:v>
                </c:pt>
                <c:pt idx="50">
                  <c:v>9.4466216773632039E-2</c:v>
                </c:pt>
                <c:pt idx="51">
                  <c:v>8.9374859199786258E-2</c:v>
                </c:pt>
                <c:pt idx="52">
                  <c:v>9.5750904824903296E-2</c:v>
                </c:pt>
                <c:pt idx="53">
                  <c:v>8.7092467071865021E-2</c:v>
                </c:pt>
                <c:pt idx="54">
                  <c:v>9.1433102035495026E-2</c:v>
                </c:pt>
                <c:pt idx="55">
                  <c:v>9.4851935949053626E-2</c:v>
                </c:pt>
                <c:pt idx="56">
                  <c:v>9.7017236874528068E-2</c:v>
                </c:pt>
                <c:pt idx="57">
                  <c:v>0.10330717170901715</c:v>
                </c:pt>
                <c:pt idx="58">
                  <c:v>0.1026072620797716</c:v>
                </c:pt>
                <c:pt idx="59">
                  <c:v>9.9438933132151533E-2</c:v>
                </c:pt>
                <c:pt idx="60">
                  <c:v>0.1033808581388993</c:v>
                </c:pt>
                <c:pt idx="61">
                  <c:v>0.10246392290298388</c:v>
                </c:pt>
                <c:pt idx="62">
                  <c:v>0.1104554548636041</c:v>
                </c:pt>
                <c:pt idx="63">
                  <c:v>0.11159999999999999</c:v>
                </c:pt>
              </c:numCache>
            </c:numRef>
          </c:val>
        </c:ser>
        <c:ser>
          <c:idx val="2"/>
          <c:order val="1"/>
          <c:tx>
            <c:strRef>
              <c:f>SentenceMix!$M$3</c:f>
              <c:strCache>
                <c:ptCount val="1"/>
                <c:pt idx="0">
                  <c:v>Community</c:v>
                </c:pt>
              </c:strCache>
            </c:strRef>
          </c:tx>
          <c:spPr>
            <a:ln>
              <a:solidFill>
                <a:schemeClr val="accent6">
                  <a:lumMod val="75000"/>
                </a:schemeClr>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SentenceMix!$M$4:$M$104</c:f>
              <c:numCache>
                <c:formatCode>0.00%</c:formatCode>
                <c:ptCount val="101"/>
                <c:pt idx="0">
                  <c:v>0.2946448577190231</c:v>
                </c:pt>
                <c:pt idx="1">
                  <c:v>0.29747140654449683</c:v>
                </c:pt>
                <c:pt idx="2">
                  <c:v>0.28861740787107915</c:v>
                </c:pt>
                <c:pt idx="3">
                  <c:v>0.27738829664387227</c:v>
                </c:pt>
                <c:pt idx="4">
                  <c:v>0.28514418453084661</c:v>
                </c:pt>
                <c:pt idx="5">
                  <c:v>0.2853071872996033</c:v>
                </c:pt>
                <c:pt idx="6">
                  <c:v>0.2787181060711712</c:v>
                </c:pt>
                <c:pt idx="7">
                  <c:v>0.25798129808835352</c:v>
                </c:pt>
                <c:pt idx="8">
                  <c:v>0.2670531708937095</c:v>
                </c:pt>
                <c:pt idx="9">
                  <c:v>0.26489464318631106</c:v>
                </c:pt>
                <c:pt idx="10">
                  <c:v>0.25200339518635378</c:v>
                </c:pt>
                <c:pt idx="11">
                  <c:v>0.22827384797070049</c:v>
                </c:pt>
                <c:pt idx="12">
                  <c:v>0.25336716951088473</c:v>
                </c:pt>
                <c:pt idx="13">
                  <c:v>0.25947771692262772</c:v>
                </c:pt>
                <c:pt idx="14">
                  <c:v>0.25595744491912259</c:v>
                </c:pt>
                <c:pt idx="15">
                  <c:v>0.23124090038479098</c:v>
                </c:pt>
                <c:pt idx="16">
                  <c:v>0.2436890246525599</c:v>
                </c:pt>
                <c:pt idx="17">
                  <c:v>0.25832960386317882</c:v>
                </c:pt>
                <c:pt idx="18">
                  <c:v>0.25551535128334829</c:v>
                </c:pt>
                <c:pt idx="19">
                  <c:v>0.24168808740704917</c:v>
                </c:pt>
                <c:pt idx="20">
                  <c:v>0.25086132489060986</c:v>
                </c:pt>
                <c:pt idx="21">
                  <c:v>0.26001339120440509</c:v>
                </c:pt>
                <c:pt idx="22">
                  <c:v>0.25820412521560449</c:v>
                </c:pt>
                <c:pt idx="23">
                  <c:v>0.24109013828375078</c:v>
                </c:pt>
                <c:pt idx="24">
                  <c:v>0.2514558033570724</c:v>
                </c:pt>
                <c:pt idx="25">
                  <c:v>0.26294488911169028</c:v>
                </c:pt>
                <c:pt idx="26">
                  <c:v>0.25715238867071899</c:v>
                </c:pt>
                <c:pt idx="27">
                  <c:v>0.24504219361384982</c:v>
                </c:pt>
                <c:pt idx="28">
                  <c:v>0.25551636332495625</c:v>
                </c:pt>
                <c:pt idx="29">
                  <c:v>0.25970365963858255</c:v>
                </c:pt>
                <c:pt idx="30">
                  <c:v>0.28070624831315105</c:v>
                </c:pt>
                <c:pt idx="31">
                  <c:v>0.2783542997591999</c:v>
                </c:pt>
                <c:pt idx="32">
                  <c:v>0.29851858777956158</c:v>
                </c:pt>
                <c:pt idx="33">
                  <c:v>0.29947497243716875</c:v>
                </c:pt>
                <c:pt idx="34">
                  <c:v>0.29662942121768349</c:v>
                </c:pt>
                <c:pt idx="35">
                  <c:v>0.29857968694861153</c:v>
                </c:pt>
                <c:pt idx="36">
                  <c:v>0.31310403108156676</c:v>
                </c:pt>
                <c:pt idx="37">
                  <c:v>0.32488162937909693</c:v>
                </c:pt>
                <c:pt idx="38">
                  <c:v>0.32965843268263978</c:v>
                </c:pt>
                <c:pt idx="39">
                  <c:v>0.31572460268550062</c:v>
                </c:pt>
                <c:pt idx="40">
                  <c:v>0.34142200811948853</c:v>
                </c:pt>
                <c:pt idx="41">
                  <c:v>0.35675611683836167</c:v>
                </c:pt>
                <c:pt idx="42">
                  <c:v>0.3604653314338358</c:v>
                </c:pt>
                <c:pt idx="43">
                  <c:v>0.35735943333021153</c:v>
                </c:pt>
                <c:pt idx="44">
                  <c:v>0.36986336226392108</c:v>
                </c:pt>
                <c:pt idx="45">
                  <c:v>0.37257719860753208</c:v>
                </c:pt>
                <c:pt idx="46">
                  <c:v>0.38343187706366466</c:v>
                </c:pt>
                <c:pt idx="47">
                  <c:v>0.38740227850395975</c:v>
                </c:pt>
                <c:pt idx="48">
                  <c:v>0.38827116663260153</c:v>
                </c:pt>
                <c:pt idx="49">
                  <c:v>0.39787260394112051</c:v>
                </c:pt>
                <c:pt idx="50">
                  <c:v>0.39359285171623881</c:v>
                </c:pt>
                <c:pt idx="51">
                  <c:v>0.3821585929601809</c:v>
                </c:pt>
                <c:pt idx="52">
                  <c:v>0.38384713596517495</c:v>
                </c:pt>
                <c:pt idx="53">
                  <c:v>0.38907390927823643</c:v>
                </c:pt>
                <c:pt idx="54">
                  <c:v>0.39472358252784301</c:v>
                </c:pt>
                <c:pt idx="55">
                  <c:v>0.39108110646089522</c:v>
                </c:pt>
                <c:pt idx="56">
                  <c:v>0.39619627802384505</c:v>
                </c:pt>
                <c:pt idx="57">
                  <c:v>0.40508832176975601</c:v>
                </c:pt>
                <c:pt idx="58">
                  <c:v>0.40237199684911501</c:v>
                </c:pt>
                <c:pt idx="59">
                  <c:v>0.38649204773577828</c:v>
                </c:pt>
                <c:pt idx="60">
                  <c:v>0.41209765394612735</c:v>
                </c:pt>
                <c:pt idx="61">
                  <c:v>0.43488064305617913</c:v>
                </c:pt>
                <c:pt idx="62">
                  <c:v>0.43195681157102267</c:v>
                </c:pt>
                <c:pt idx="63">
                  <c:v>0.41930000000000001</c:v>
                </c:pt>
              </c:numCache>
            </c:numRef>
          </c:val>
        </c:ser>
        <c:ser>
          <c:idx val="1"/>
          <c:order val="2"/>
          <c:tx>
            <c:strRef>
              <c:f>SentenceMix!$L$3</c:f>
              <c:strCache>
                <c:ptCount val="1"/>
                <c:pt idx="0">
                  <c:v>Monetary</c:v>
                </c:pt>
              </c:strCache>
            </c:strRef>
          </c:tx>
          <c:spPr>
            <a:ln>
              <a:solidFill>
                <a:srgbClr val="008000"/>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SentenceMix!$L$4:$L$104</c:f>
              <c:numCache>
                <c:formatCode>0.00%</c:formatCode>
                <c:ptCount val="101"/>
                <c:pt idx="0">
                  <c:v>0.46896706251400405</c:v>
                </c:pt>
                <c:pt idx="1">
                  <c:v>0.46592423700518509</c:v>
                </c:pt>
                <c:pt idx="2">
                  <c:v>0.47842107043898169</c:v>
                </c:pt>
                <c:pt idx="3">
                  <c:v>0.5022966739481759</c:v>
                </c:pt>
                <c:pt idx="4">
                  <c:v>0.49133503778066451</c:v>
                </c:pt>
                <c:pt idx="5">
                  <c:v>0.48880410451033313</c:v>
                </c:pt>
                <c:pt idx="6">
                  <c:v>0.49725106218751652</c:v>
                </c:pt>
                <c:pt idx="7">
                  <c:v>0.53344930307731708</c:v>
                </c:pt>
                <c:pt idx="8">
                  <c:v>0.50353088666924328</c:v>
                </c:pt>
                <c:pt idx="9">
                  <c:v>0.49670579683962696</c:v>
                </c:pt>
                <c:pt idx="10">
                  <c:v>0.5029957730246023</c:v>
                </c:pt>
                <c:pt idx="11">
                  <c:v>0.54062978799288486</c:v>
                </c:pt>
                <c:pt idx="12">
                  <c:v>0.51707585416628998</c:v>
                </c:pt>
                <c:pt idx="13">
                  <c:v>0.52126401869755112</c:v>
                </c:pt>
                <c:pt idx="14">
                  <c:v>0.52793951136315298</c:v>
                </c:pt>
                <c:pt idx="15">
                  <c:v>0.58266270428551381</c:v>
                </c:pt>
                <c:pt idx="16">
                  <c:v>0.54368258544579584</c:v>
                </c:pt>
                <c:pt idx="17">
                  <c:v>0.51132727448817838</c:v>
                </c:pt>
                <c:pt idx="18">
                  <c:v>0.5136356091797798</c:v>
                </c:pt>
                <c:pt idx="19">
                  <c:v>0.55363216852211139</c:v>
                </c:pt>
                <c:pt idx="20">
                  <c:v>0.51817324563272449</c:v>
                </c:pt>
                <c:pt idx="21">
                  <c:v>0.50739599205761465</c:v>
                </c:pt>
                <c:pt idx="22">
                  <c:v>0.49267674399550959</c:v>
                </c:pt>
                <c:pt idx="23">
                  <c:v>0.5380060305395894</c:v>
                </c:pt>
                <c:pt idx="24">
                  <c:v>0.51528152375064173</c:v>
                </c:pt>
                <c:pt idx="25">
                  <c:v>0.50188472542249551</c:v>
                </c:pt>
                <c:pt idx="26">
                  <c:v>0.50849878657791836</c:v>
                </c:pt>
                <c:pt idx="27">
                  <c:v>0.54628884663306276</c:v>
                </c:pt>
                <c:pt idx="28">
                  <c:v>0.51198037228502713</c:v>
                </c:pt>
                <c:pt idx="29">
                  <c:v>0.50075394336995993</c:v>
                </c:pt>
                <c:pt idx="30">
                  <c:v>0.50109152757325581</c:v>
                </c:pt>
                <c:pt idx="31">
                  <c:v>0.51989604412435741</c:v>
                </c:pt>
                <c:pt idx="32">
                  <c:v>0.48422687930922609</c:v>
                </c:pt>
                <c:pt idx="33">
                  <c:v>0.47811269246985549</c:v>
                </c:pt>
                <c:pt idx="34">
                  <c:v>0.46453427128029273</c:v>
                </c:pt>
                <c:pt idx="35">
                  <c:v>0.47814739708385656</c:v>
                </c:pt>
                <c:pt idx="36">
                  <c:v>0.45401236593809191</c:v>
                </c:pt>
                <c:pt idx="37">
                  <c:v>0.44071196242960031</c:v>
                </c:pt>
                <c:pt idx="38">
                  <c:v>0.43412340024879748</c:v>
                </c:pt>
                <c:pt idx="39">
                  <c:v>0.46488879681469492</c:v>
                </c:pt>
                <c:pt idx="40">
                  <c:v>0.42875401077682329</c:v>
                </c:pt>
                <c:pt idx="41">
                  <c:v>0.41164396196254582</c:v>
                </c:pt>
                <c:pt idx="42">
                  <c:v>0.4103631132528141</c:v>
                </c:pt>
                <c:pt idx="43">
                  <c:v>0.41639155823679813</c:v>
                </c:pt>
                <c:pt idx="44">
                  <c:v>0.39379650008909411</c:v>
                </c:pt>
                <c:pt idx="45">
                  <c:v>0.40109058355821675</c:v>
                </c:pt>
                <c:pt idx="46">
                  <c:v>0.37669521644702925</c:v>
                </c:pt>
                <c:pt idx="47">
                  <c:v>0.3824381987191538</c:v>
                </c:pt>
                <c:pt idx="48">
                  <c:v>0.38488797605070929</c:v>
                </c:pt>
                <c:pt idx="49">
                  <c:v>0.37417685795175409</c:v>
                </c:pt>
                <c:pt idx="50">
                  <c:v>0.36909289840851894</c:v>
                </c:pt>
                <c:pt idx="51">
                  <c:v>0.39546967209556089</c:v>
                </c:pt>
                <c:pt idx="52">
                  <c:v>0.38014490184289002</c:v>
                </c:pt>
                <c:pt idx="53">
                  <c:v>0.38098770384775033</c:v>
                </c:pt>
                <c:pt idx="54">
                  <c:v>0.38344436070171711</c:v>
                </c:pt>
                <c:pt idx="55">
                  <c:v>0.3855854404512174</c:v>
                </c:pt>
                <c:pt idx="56">
                  <c:v>0.36914245891498071</c:v>
                </c:pt>
                <c:pt idx="57">
                  <c:v>0.35580724795849999</c:v>
                </c:pt>
                <c:pt idx="58">
                  <c:v>0.35496976051163437</c:v>
                </c:pt>
                <c:pt idx="59">
                  <c:v>0.37247603586684602</c:v>
                </c:pt>
                <c:pt idx="60">
                  <c:v>0.35423380561690426</c:v>
                </c:pt>
                <c:pt idx="61">
                  <c:v>0.33194642969229277</c:v>
                </c:pt>
                <c:pt idx="62">
                  <c:v>0.32630893044266229</c:v>
                </c:pt>
                <c:pt idx="63">
                  <c:v>0.33563333333333328</c:v>
                </c:pt>
              </c:numCache>
            </c:numRef>
          </c:val>
        </c:ser>
        <c:ser>
          <c:idx val="0"/>
          <c:order val="3"/>
          <c:tx>
            <c:strRef>
              <c:f>SentenceMix!$K$3</c:f>
              <c:strCache>
                <c:ptCount val="1"/>
                <c:pt idx="0">
                  <c:v>Other</c:v>
                </c:pt>
              </c:strCache>
            </c:strRef>
          </c:tx>
          <c:spPr>
            <a:ln>
              <a:solidFill>
                <a:schemeClr val="accent2"/>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SentenceMix!$K$4:$K$104</c:f>
              <c:numCache>
                <c:formatCode>0.00%</c:formatCode>
                <c:ptCount val="101"/>
                <c:pt idx="0">
                  <c:v>0.14138471879901413</c:v>
                </c:pt>
                <c:pt idx="1">
                  <c:v>0.14303263495588978</c:v>
                </c:pt>
                <c:pt idx="2">
                  <c:v>0.14149805755093645</c:v>
                </c:pt>
                <c:pt idx="3">
                  <c:v>0.14072527216430916</c:v>
                </c:pt>
                <c:pt idx="4">
                  <c:v>0.1356595478689506</c:v>
                </c:pt>
                <c:pt idx="5">
                  <c:v>0.13978104926360288</c:v>
                </c:pt>
                <c:pt idx="6">
                  <c:v>0.13780884763647719</c:v>
                </c:pt>
                <c:pt idx="7">
                  <c:v>0.13187396829475292</c:v>
                </c:pt>
                <c:pt idx="8">
                  <c:v>0.13770958177468917</c:v>
                </c:pt>
                <c:pt idx="9">
                  <c:v>0.15111244868367282</c:v>
                </c:pt>
                <c:pt idx="10">
                  <c:v>0.15878446549319744</c:v>
                </c:pt>
                <c:pt idx="11">
                  <c:v>0.15746415831520336</c:v>
                </c:pt>
                <c:pt idx="12">
                  <c:v>0.14463825255057358</c:v>
                </c:pt>
                <c:pt idx="13">
                  <c:v>0.12616455784109026</c:v>
                </c:pt>
                <c:pt idx="14">
                  <c:v>0.12259593992174618</c:v>
                </c:pt>
                <c:pt idx="15">
                  <c:v>0.10618252964584278</c:v>
                </c:pt>
                <c:pt idx="16">
                  <c:v>0.11337490652322435</c:v>
                </c:pt>
                <c:pt idx="17">
                  <c:v>0.1273094600162403</c:v>
                </c:pt>
                <c:pt idx="18">
                  <c:v>0.12982597008873845</c:v>
                </c:pt>
                <c:pt idx="19">
                  <c:v>0.12200768867674727</c:v>
                </c:pt>
                <c:pt idx="20">
                  <c:v>0.13037181787242039</c:v>
                </c:pt>
                <c:pt idx="21">
                  <c:v>0.13225587075651246</c:v>
                </c:pt>
                <c:pt idx="22">
                  <c:v>0.13768088747778595</c:v>
                </c:pt>
                <c:pt idx="23">
                  <c:v>0.13206996580606287</c:v>
                </c:pt>
                <c:pt idx="24">
                  <c:v>0.14120042528560953</c:v>
                </c:pt>
                <c:pt idx="25">
                  <c:v>0.13574084173946976</c:v>
                </c:pt>
                <c:pt idx="26">
                  <c:v>0.13383398764115018</c:v>
                </c:pt>
                <c:pt idx="27">
                  <c:v>0.12643352205277025</c:v>
                </c:pt>
                <c:pt idx="28">
                  <c:v>0.13630030744496061</c:v>
                </c:pt>
                <c:pt idx="29">
                  <c:v>0.14235119255505502</c:v>
                </c:pt>
                <c:pt idx="30">
                  <c:v>0.14872355847406821</c:v>
                </c:pt>
                <c:pt idx="31">
                  <c:v>0.13907851711421257</c:v>
                </c:pt>
                <c:pt idx="32">
                  <c:v>0.14549974966410617</c:v>
                </c:pt>
                <c:pt idx="33">
                  <c:v>0.1451734232468771</c:v>
                </c:pt>
                <c:pt idx="34">
                  <c:v>0.16022281332805169</c:v>
                </c:pt>
                <c:pt idx="35">
                  <c:v>0.15218632781708474</c:v>
                </c:pt>
                <c:pt idx="36">
                  <c:v>0.1566965535548753</c:v>
                </c:pt>
                <c:pt idx="37">
                  <c:v>0.15474841512310458</c:v>
                </c:pt>
                <c:pt idx="38">
                  <c:v>0.15770966921146737</c:v>
                </c:pt>
                <c:pt idx="39">
                  <c:v>0.14938808130604253</c:v>
                </c:pt>
                <c:pt idx="40">
                  <c:v>0.14727830362747482</c:v>
                </c:pt>
                <c:pt idx="41">
                  <c:v>0.14623308260428894</c:v>
                </c:pt>
                <c:pt idx="42">
                  <c:v>0.14618603548738027</c:v>
                </c:pt>
                <c:pt idx="43">
                  <c:v>0.14400056102611591</c:v>
                </c:pt>
                <c:pt idx="44">
                  <c:v>0.15039046559704247</c:v>
                </c:pt>
                <c:pt idx="45">
                  <c:v>0.14293077739064639</c:v>
                </c:pt>
                <c:pt idx="46">
                  <c:v>0.14971665543115653</c:v>
                </c:pt>
                <c:pt idx="47">
                  <c:v>0.1468127222854485</c:v>
                </c:pt>
                <c:pt idx="48">
                  <c:v>0.14394272593894117</c:v>
                </c:pt>
                <c:pt idx="49">
                  <c:v>0.14085538725769728</c:v>
                </c:pt>
                <c:pt idx="50">
                  <c:v>0.14284803310161018</c:v>
                </c:pt>
                <c:pt idx="51">
                  <c:v>0.13299687574447192</c:v>
                </c:pt>
                <c:pt idx="52">
                  <c:v>0.14025705736703165</c:v>
                </c:pt>
                <c:pt idx="53">
                  <c:v>0.14284591980214822</c:v>
                </c:pt>
                <c:pt idx="54">
                  <c:v>0.13039895473494487</c:v>
                </c:pt>
                <c:pt idx="55">
                  <c:v>0.1284815171388338</c:v>
                </c:pt>
                <c:pt idx="56">
                  <c:v>0.13764402618664615</c:v>
                </c:pt>
                <c:pt idx="57">
                  <c:v>0.13579725856272681</c:v>
                </c:pt>
                <c:pt idx="58">
                  <c:v>0.14005098055947907</c:v>
                </c:pt>
                <c:pt idx="59">
                  <c:v>0.14159298326522418</c:v>
                </c:pt>
                <c:pt idx="60">
                  <c:v>0.1302876822980692</c:v>
                </c:pt>
                <c:pt idx="61">
                  <c:v>0.13070900434854427</c:v>
                </c:pt>
                <c:pt idx="62">
                  <c:v>0.1312788031227109</c:v>
                </c:pt>
                <c:pt idx="63">
                  <c:v>0.13343333333333332</c:v>
                </c:pt>
              </c:numCache>
            </c:numRef>
          </c:val>
        </c:ser>
        <c:marker val="1"/>
        <c:axId val="156769664"/>
        <c:axId val="156784128"/>
      </c:lineChart>
      <c:dateAx>
        <c:axId val="156769664"/>
        <c:scaling>
          <c:orientation val="minMax"/>
          <c:max val="45809"/>
          <c:min val="38352"/>
        </c:scaling>
        <c:axPos val="b"/>
        <c:title>
          <c:tx>
            <c:rich>
              <a:bodyPr/>
              <a:lstStyle/>
              <a:p>
                <a:pPr>
                  <a:defRPr sz="2000" b="0"/>
                </a:pPr>
                <a:r>
                  <a:rPr lang="en-NZ" sz="2000" b="0"/>
                  <a:t>Quarterly data</a:t>
                </a:r>
              </a:p>
            </c:rich>
          </c:tx>
          <c:layout>
            <c:manualLayout>
              <c:xMode val="edge"/>
              <c:yMode val="edge"/>
              <c:x val="0.69501339750320379"/>
              <c:y val="0.90101329510924821"/>
            </c:manualLayout>
          </c:layout>
        </c:title>
        <c:numFmt formatCode="yyyy" sourceLinked="0"/>
        <c:majorTickMark val="in"/>
        <c:tickLblPos val="nextTo"/>
        <c:txPr>
          <a:bodyPr rot="0"/>
          <a:lstStyle/>
          <a:p>
            <a:pPr>
              <a:defRPr sz="1800"/>
            </a:pPr>
            <a:endParaRPr lang="en-US"/>
          </a:p>
        </c:txPr>
        <c:crossAx val="156784128"/>
        <c:crosses val="autoZero"/>
        <c:auto val="1"/>
        <c:lblOffset val="100"/>
        <c:majorUnit val="4"/>
        <c:majorTimeUnit val="years"/>
        <c:minorUnit val="12"/>
        <c:minorTimeUnit val="months"/>
      </c:dateAx>
      <c:valAx>
        <c:axId val="156784128"/>
        <c:scaling>
          <c:orientation val="minMax"/>
          <c:max val="0.60000000000000064"/>
          <c:min val="0"/>
        </c:scaling>
        <c:axPos val="l"/>
        <c:majorGridlines>
          <c:spPr>
            <a:ln>
              <a:solidFill>
                <a:sysClr val="windowText" lastClr="000000">
                  <a:alpha val="10000"/>
                </a:sysClr>
              </a:solidFill>
            </a:ln>
          </c:spPr>
        </c:majorGridlines>
        <c:numFmt formatCode="0%" sourceLinked="0"/>
        <c:majorTickMark val="none"/>
        <c:tickLblPos val="nextTo"/>
        <c:txPr>
          <a:bodyPr/>
          <a:lstStyle/>
          <a:p>
            <a:pPr>
              <a:defRPr sz="1800"/>
            </a:pPr>
            <a:endParaRPr lang="en-US"/>
          </a:p>
        </c:txPr>
        <c:crossAx val="156769664"/>
        <c:crosses val="autoZero"/>
        <c:crossBetween val="midCat"/>
      </c:valAx>
    </c:plotArea>
    <c:plotVisOnly val="1"/>
  </c:chart>
  <c:spPr>
    <a:ln>
      <a:noFill/>
    </a:ln>
  </c:spPr>
  <c:txPr>
    <a:bodyPr/>
    <a:lstStyle/>
    <a:p>
      <a:pPr>
        <a:defRPr sz="2000">
          <a:latin typeface="Calibri Light" pitchFamily="34" charset="0"/>
        </a:defRPr>
      </a:pPr>
      <a:endParaRPr lang="en-US"/>
    </a:p>
  </c:txPr>
  <c:printSettings>
    <c:headerFooter/>
    <c:pageMargins b="0.750000000000006" l="0.70000000000000062" r="0.70000000000000062" t="0.75000000000000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9.8841888888889673E-2"/>
          <c:y val="0.10321351851851852"/>
          <c:w val="0.8754823333333337"/>
          <c:h val="0.72989092592592597"/>
        </c:manualLayout>
      </c:layout>
      <c:lineChart>
        <c:grouping val="standard"/>
        <c:ser>
          <c:idx val="1"/>
          <c:order val="0"/>
          <c:tx>
            <c:strRef>
              <c:f>PoliceProceedings!$D$36</c:f>
              <c:strCache>
                <c:ptCount val="1"/>
                <c:pt idx="0">
                  <c:v>Court action</c:v>
                </c:pt>
              </c:strCache>
            </c:strRef>
          </c:tx>
          <c:spPr>
            <a:ln>
              <a:solidFill>
                <a:srgbClr val="C0504D"/>
              </a:solidFill>
            </a:ln>
          </c:spPr>
          <c:marker>
            <c:symbol val="none"/>
          </c:marker>
          <c:cat>
            <c:numRef>
              <c:f>PoliceProceedings!$B$37:$B$63</c:f>
              <c:numCache>
                <c:formatCode>mmm\ yyyy</c:formatCode>
                <c:ptCount val="27"/>
                <c:pt idx="0">
                  <c:v>40086</c:v>
                </c:pt>
                <c:pt idx="1">
                  <c:v>40178</c:v>
                </c:pt>
                <c:pt idx="2">
                  <c:v>40268</c:v>
                </c:pt>
                <c:pt idx="3">
                  <c:v>40359</c:v>
                </c:pt>
                <c:pt idx="4">
                  <c:v>40451</c:v>
                </c:pt>
                <c:pt idx="5">
                  <c:v>40543</c:v>
                </c:pt>
                <c:pt idx="6">
                  <c:v>40633</c:v>
                </c:pt>
                <c:pt idx="7">
                  <c:v>40724</c:v>
                </c:pt>
                <c:pt idx="8">
                  <c:v>40816</c:v>
                </c:pt>
                <c:pt idx="9">
                  <c:v>40908</c:v>
                </c:pt>
                <c:pt idx="10">
                  <c:v>40999</c:v>
                </c:pt>
                <c:pt idx="11">
                  <c:v>41090</c:v>
                </c:pt>
                <c:pt idx="12">
                  <c:v>41182</c:v>
                </c:pt>
                <c:pt idx="13">
                  <c:v>41274</c:v>
                </c:pt>
                <c:pt idx="14">
                  <c:v>41364</c:v>
                </c:pt>
                <c:pt idx="15">
                  <c:v>41455</c:v>
                </c:pt>
                <c:pt idx="16">
                  <c:v>41547</c:v>
                </c:pt>
                <c:pt idx="17">
                  <c:v>41639</c:v>
                </c:pt>
                <c:pt idx="18">
                  <c:v>41729</c:v>
                </c:pt>
                <c:pt idx="19">
                  <c:v>41820</c:v>
                </c:pt>
                <c:pt idx="20">
                  <c:v>41912</c:v>
                </c:pt>
                <c:pt idx="21">
                  <c:v>42004</c:v>
                </c:pt>
                <c:pt idx="22">
                  <c:v>42094</c:v>
                </c:pt>
                <c:pt idx="23">
                  <c:v>42185</c:v>
                </c:pt>
                <c:pt idx="24">
                  <c:v>42277</c:v>
                </c:pt>
                <c:pt idx="25">
                  <c:v>42369</c:v>
                </c:pt>
                <c:pt idx="26">
                  <c:v>42460</c:v>
                </c:pt>
              </c:numCache>
            </c:numRef>
          </c:cat>
          <c:val>
            <c:numRef>
              <c:f>PoliceProceedings!$F$37:$F$63</c:f>
              <c:numCache>
                <c:formatCode>0%</c:formatCode>
                <c:ptCount val="27"/>
                <c:pt idx="0">
                  <c:v>0.73980995819080198</c:v>
                </c:pt>
                <c:pt idx="1">
                  <c:v>0.71725679188774194</c:v>
                </c:pt>
                <c:pt idx="2">
                  <c:v>0.70783070296730721</c:v>
                </c:pt>
                <c:pt idx="3">
                  <c:v>0.70157816866677625</c:v>
                </c:pt>
                <c:pt idx="4">
                  <c:v>0.70176676179177222</c:v>
                </c:pt>
                <c:pt idx="5">
                  <c:v>0.66689417576703069</c:v>
                </c:pt>
                <c:pt idx="6">
                  <c:v>0.66453531342924421</c:v>
                </c:pt>
                <c:pt idx="7">
                  <c:v>0.6684307290503273</c:v>
                </c:pt>
                <c:pt idx="8">
                  <c:v>0.65092423148598966</c:v>
                </c:pt>
                <c:pt idx="9">
                  <c:v>0.62462482831126109</c:v>
                </c:pt>
                <c:pt idx="10">
                  <c:v>0.62182947049070447</c:v>
                </c:pt>
                <c:pt idx="11">
                  <c:v>0.62210570700496814</c:v>
                </c:pt>
                <c:pt idx="12">
                  <c:v>0.62683127572016462</c:v>
                </c:pt>
                <c:pt idx="13">
                  <c:v>0.6219452634625473</c:v>
                </c:pt>
                <c:pt idx="14">
                  <c:v>0.62636451568329421</c:v>
                </c:pt>
                <c:pt idx="15">
                  <c:v>0.6377894101067042</c:v>
                </c:pt>
                <c:pt idx="16">
                  <c:v>0.6145385482322494</c:v>
                </c:pt>
                <c:pt idx="17">
                  <c:v>0.6400716020969186</c:v>
                </c:pt>
                <c:pt idx="18">
                  <c:v>0.65502911291243293</c:v>
                </c:pt>
                <c:pt idx="19">
                  <c:v>0.65566894695525402</c:v>
                </c:pt>
                <c:pt idx="20">
                  <c:v>0.66867549668874171</c:v>
                </c:pt>
                <c:pt idx="21">
                  <c:v>0.66475276952175089</c:v>
                </c:pt>
                <c:pt idx="22">
                  <c:v>0.66883701600055412</c:v>
                </c:pt>
                <c:pt idx="23">
                  <c:v>0.67560321715817695</c:v>
                </c:pt>
                <c:pt idx="24">
                  <c:v>0.68493150684931503</c:v>
                </c:pt>
                <c:pt idx="25">
                  <c:v>0.68347873500545253</c:v>
                </c:pt>
                <c:pt idx="26">
                  <c:v>0.69237199582027165</c:v>
                </c:pt>
              </c:numCache>
            </c:numRef>
          </c:val>
        </c:ser>
        <c:ser>
          <c:idx val="2"/>
          <c:order val="1"/>
          <c:spPr>
            <a:ln>
              <a:solidFill>
                <a:schemeClr val="accent3">
                  <a:lumMod val="75000"/>
                </a:schemeClr>
              </a:solidFill>
            </a:ln>
          </c:spPr>
          <c:marker>
            <c:symbol val="none"/>
          </c:marker>
          <c:cat>
            <c:numRef>
              <c:f>PoliceProceedings!$B$37:$B$63</c:f>
              <c:numCache>
                <c:formatCode>mmm\ yyyy</c:formatCode>
                <c:ptCount val="27"/>
                <c:pt idx="0">
                  <c:v>40086</c:v>
                </c:pt>
                <c:pt idx="1">
                  <c:v>40178</c:v>
                </c:pt>
                <c:pt idx="2">
                  <c:v>40268</c:v>
                </c:pt>
                <c:pt idx="3">
                  <c:v>40359</c:v>
                </c:pt>
                <c:pt idx="4">
                  <c:v>40451</c:v>
                </c:pt>
                <c:pt idx="5">
                  <c:v>40543</c:v>
                </c:pt>
                <c:pt idx="6">
                  <c:v>40633</c:v>
                </c:pt>
                <c:pt idx="7">
                  <c:v>40724</c:v>
                </c:pt>
                <c:pt idx="8">
                  <c:v>40816</c:v>
                </c:pt>
                <c:pt idx="9">
                  <c:v>40908</c:v>
                </c:pt>
                <c:pt idx="10">
                  <c:v>40999</c:v>
                </c:pt>
                <c:pt idx="11">
                  <c:v>41090</c:v>
                </c:pt>
                <c:pt idx="12">
                  <c:v>41182</c:v>
                </c:pt>
                <c:pt idx="13">
                  <c:v>41274</c:v>
                </c:pt>
                <c:pt idx="14">
                  <c:v>41364</c:v>
                </c:pt>
                <c:pt idx="15">
                  <c:v>41455</c:v>
                </c:pt>
                <c:pt idx="16">
                  <c:v>41547</c:v>
                </c:pt>
                <c:pt idx="17">
                  <c:v>41639</c:v>
                </c:pt>
                <c:pt idx="18">
                  <c:v>41729</c:v>
                </c:pt>
                <c:pt idx="19">
                  <c:v>41820</c:v>
                </c:pt>
                <c:pt idx="20">
                  <c:v>41912</c:v>
                </c:pt>
                <c:pt idx="21">
                  <c:v>42004</c:v>
                </c:pt>
                <c:pt idx="22">
                  <c:v>42094</c:v>
                </c:pt>
                <c:pt idx="23">
                  <c:v>42185</c:v>
                </c:pt>
                <c:pt idx="24">
                  <c:v>42277</c:v>
                </c:pt>
                <c:pt idx="25">
                  <c:v>42369</c:v>
                </c:pt>
                <c:pt idx="26">
                  <c:v>42460</c:v>
                </c:pt>
              </c:numCache>
            </c:numRef>
          </c:cat>
          <c:val>
            <c:numRef>
              <c:f>PoliceProceedings!$G$37:$G$63</c:f>
              <c:numCache>
                <c:formatCode>0%</c:formatCode>
                <c:ptCount val="27"/>
                <c:pt idx="0">
                  <c:v>0.26019004180919802</c:v>
                </c:pt>
                <c:pt idx="1">
                  <c:v>0.28274320811225806</c:v>
                </c:pt>
                <c:pt idx="2">
                  <c:v>0.29216929703269279</c:v>
                </c:pt>
                <c:pt idx="3">
                  <c:v>0.29842183133322375</c:v>
                </c:pt>
                <c:pt idx="4">
                  <c:v>0.29823323820822778</c:v>
                </c:pt>
                <c:pt idx="5">
                  <c:v>0.33310582423296931</c:v>
                </c:pt>
                <c:pt idx="6">
                  <c:v>0.33546468657075579</c:v>
                </c:pt>
                <c:pt idx="7">
                  <c:v>0.3315692709496727</c:v>
                </c:pt>
                <c:pt idx="8">
                  <c:v>0.34907576851401034</c:v>
                </c:pt>
                <c:pt idx="9">
                  <c:v>0.37537517168873891</c:v>
                </c:pt>
                <c:pt idx="10">
                  <c:v>0.37817052950929553</c:v>
                </c:pt>
                <c:pt idx="11">
                  <c:v>0.37789429299503186</c:v>
                </c:pt>
                <c:pt idx="12">
                  <c:v>0.37316872427983538</c:v>
                </c:pt>
                <c:pt idx="13">
                  <c:v>0.3780547365374527</c:v>
                </c:pt>
                <c:pt idx="14">
                  <c:v>0.37363548431670579</c:v>
                </c:pt>
                <c:pt idx="15">
                  <c:v>0.3622105898932958</c:v>
                </c:pt>
                <c:pt idx="16">
                  <c:v>0.3854614517677506</c:v>
                </c:pt>
                <c:pt idx="17">
                  <c:v>0.3599283979030814</c:v>
                </c:pt>
                <c:pt idx="18">
                  <c:v>0.34497088708756707</c:v>
                </c:pt>
                <c:pt idx="19">
                  <c:v>0.34433105304474598</c:v>
                </c:pt>
                <c:pt idx="20">
                  <c:v>0.33132450331125829</c:v>
                </c:pt>
                <c:pt idx="21">
                  <c:v>0.33524723047824911</c:v>
                </c:pt>
                <c:pt idx="22">
                  <c:v>0.33116298399944588</c:v>
                </c:pt>
                <c:pt idx="23">
                  <c:v>0.32439678284182305</c:v>
                </c:pt>
                <c:pt idx="24">
                  <c:v>0.31506849315068497</c:v>
                </c:pt>
                <c:pt idx="25">
                  <c:v>0.31652126499454747</c:v>
                </c:pt>
                <c:pt idx="26">
                  <c:v>0.30762800417972835</c:v>
                </c:pt>
              </c:numCache>
            </c:numRef>
          </c:val>
        </c:ser>
        <c:marker val="1"/>
        <c:axId val="151426944"/>
        <c:axId val="151445504"/>
      </c:lineChart>
      <c:dateAx>
        <c:axId val="151426944"/>
        <c:scaling>
          <c:orientation val="minMax"/>
        </c:scaling>
        <c:axPos val="b"/>
        <c:title>
          <c:tx>
            <c:rich>
              <a:bodyPr/>
              <a:lstStyle/>
              <a:p>
                <a:pPr>
                  <a:defRPr sz="2000" b="0"/>
                </a:pPr>
                <a:r>
                  <a:rPr lang="en-NZ" sz="2000" b="0"/>
                  <a:t>Quarterly data</a:t>
                </a:r>
              </a:p>
            </c:rich>
          </c:tx>
          <c:layout>
            <c:manualLayout>
              <c:xMode val="edge"/>
              <c:yMode val="edge"/>
              <c:x val="0.81108311111111109"/>
              <c:y val="0.91521555555555567"/>
            </c:manualLayout>
          </c:layout>
        </c:title>
        <c:numFmt formatCode="yyyy" sourceLinked="0"/>
        <c:majorTickMark val="in"/>
        <c:tickLblPos val="nextTo"/>
        <c:txPr>
          <a:bodyPr rot="0"/>
          <a:lstStyle/>
          <a:p>
            <a:pPr>
              <a:defRPr sz="2000"/>
            </a:pPr>
            <a:endParaRPr lang="en-US"/>
          </a:p>
        </c:txPr>
        <c:crossAx val="151445504"/>
        <c:crosses val="autoZero"/>
        <c:lblOffset val="100"/>
        <c:baseTimeUnit val="months"/>
        <c:majorUnit val="12"/>
        <c:majorTimeUnit val="months"/>
        <c:minorUnit val="3"/>
        <c:minorTimeUnit val="months"/>
      </c:dateAx>
      <c:valAx>
        <c:axId val="151445504"/>
        <c:scaling>
          <c:orientation val="minMax"/>
          <c:max val="1"/>
        </c:scaling>
        <c:axPos val="l"/>
        <c:numFmt formatCode="0%" sourceLinked="0"/>
        <c:majorTickMark val="none"/>
        <c:tickLblPos val="nextTo"/>
        <c:txPr>
          <a:bodyPr/>
          <a:lstStyle/>
          <a:p>
            <a:pPr>
              <a:defRPr sz="2000"/>
            </a:pPr>
            <a:endParaRPr lang="en-US"/>
          </a:p>
        </c:txPr>
        <c:crossAx val="151426944"/>
        <c:crossesAt val="0"/>
        <c:crossBetween val="between"/>
      </c:valAx>
    </c:plotArea>
    <c:plotVisOnly val="1"/>
  </c:chart>
  <c:spPr>
    <a:ln>
      <a:noFill/>
    </a:ln>
  </c:spPr>
  <c:txPr>
    <a:bodyPr/>
    <a:lstStyle/>
    <a:p>
      <a:pPr>
        <a:defRPr sz="2000">
          <a:latin typeface="Calibri Light" pitchFamily="34" charset="0"/>
        </a:defRPr>
      </a:pPr>
      <a:endParaRPr lang="en-US"/>
    </a:p>
  </c:txPr>
  <c:printSettings>
    <c:headerFooter/>
    <c:pageMargins b="0.75000000000000666" l="0.70000000000000062" r="0.70000000000000062" t="0.75000000000000666"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304716164532691"/>
          <c:y val="9.5574836119486806E-2"/>
          <c:w val="0.78364133571582972"/>
          <c:h val="0.65898122879731968"/>
        </c:manualLayout>
      </c:layout>
      <c:lineChart>
        <c:grouping val="standard"/>
        <c:ser>
          <c:idx val="0"/>
          <c:order val="0"/>
          <c:tx>
            <c:strRef>
              <c:f>Monetary!$O$3</c:f>
              <c:strCache>
                <c:ptCount val="1"/>
                <c:pt idx="0">
                  <c:v>Impositions</c:v>
                </c:pt>
              </c:strCache>
            </c:strRef>
          </c:tx>
          <c:spPr>
            <a:ln w="28575">
              <a:solidFill>
                <a:schemeClr val="tx2"/>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Monetary!$O$4:$O$76</c:f>
              <c:numCache>
                <c:formatCode>"$"#,##0</c:formatCode>
                <c:ptCount val="73"/>
                <c:pt idx="0">
                  <c:v>#N/A</c:v>
                </c:pt>
                <c:pt idx="1">
                  <c:v>12076069.35</c:v>
                </c:pt>
                <c:pt idx="2">
                  <c:v>11501303.689999999</c:v>
                </c:pt>
                <c:pt idx="3">
                  <c:v>11484786.800000001</c:v>
                </c:pt>
                <c:pt idx="4">
                  <c:v>12061909.699999999</c:v>
                </c:pt>
                <c:pt idx="5">
                  <c:v>14247240.989999998</c:v>
                </c:pt>
                <c:pt idx="6">
                  <c:v>11721993.739999998</c:v>
                </c:pt>
                <c:pt idx="7">
                  <c:v>13491491.830000002</c:v>
                </c:pt>
                <c:pt idx="8">
                  <c:v>12924154.23</c:v>
                </c:pt>
                <c:pt idx="9">
                  <c:v>13267603.330000002</c:v>
                </c:pt>
                <c:pt idx="10">
                  <c:v>13198495.66</c:v>
                </c:pt>
                <c:pt idx="11">
                  <c:v>12853386</c:v>
                </c:pt>
                <c:pt idx="12">
                  <c:v>12862087.470000001</c:v>
                </c:pt>
                <c:pt idx="13">
                  <c:v>13532111.649999999</c:v>
                </c:pt>
                <c:pt idx="14">
                  <c:v>11977712.359999999</c:v>
                </c:pt>
                <c:pt idx="15">
                  <c:v>11791300.16</c:v>
                </c:pt>
                <c:pt idx="16">
                  <c:v>15151222.009999998</c:v>
                </c:pt>
                <c:pt idx="17">
                  <c:v>13612693.09</c:v>
                </c:pt>
                <c:pt idx="18">
                  <c:v>12668778.17</c:v>
                </c:pt>
                <c:pt idx="19">
                  <c:v>13630918.409999998</c:v>
                </c:pt>
                <c:pt idx="20">
                  <c:v>14205272.390000001</c:v>
                </c:pt>
                <c:pt idx="21">
                  <c:v>14636876.52</c:v>
                </c:pt>
                <c:pt idx="22">
                  <c:v>14274109.43</c:v>
                </c:pt>
                <c:pt idx="23">
                  <c:v>13894555.630000001</c:v>
                </c:pt>
                <c:pt idx="24">
                  <c:v>14803664.16</c:v>
                </c:pt>
                <c:pt idx="25">
                  <c:v>15693694.219999999</c:v>
                </c:pt>
                <c:pt idx="26">
                  <c:v>14393940.67</c:v>
                </c:pt>
                <c:pt idx="27">
                  <c:v>14571868.340000002</c:v>
                </c:pt>
                <c:pt idx="28">
                  <c:v>15709523.080000002</c:v>
                </c:pt>
                <c:pt idx="29">
                  <c:v>15777995.079999998</c:v>
                </c:pt>
                <c:pt idx="30">
                  <c:v>13978757.870000001</c:v>
                </c:pt>
                <c:pt idx="31">
                  <c:v>14022023.920000002</c:v>
                </c:pt>
                <c:pt idx="32">
                  <c:v>14810217.859999999</c:v>
                </c:pt>
                <c:pt idx="33">
                  <c:v>14224504.23</c:v>
                </c:pt>
                <c:pt idx="34">
                  <c:v>12062347.41</c:v>
                </c:pt>
                <c:pt idx="35">
                  <c:v>11911134.960000001</c:v>
                </c:pt>
                <c:pt idx="36">
                  <c:v>13464951.970000001</c:v>
                </c:pt>
                <c:pt idx="37">
                  <c:v>12894077.800000001</c:v>
                </c:pt>
                <c:pt idx="38">
                  <c:v>13108243.380000001</c:v>
                </c:pt>
                <c:pt idx="39">
                  <c:v>12649105.34</c:v>
                </c:pt>
                <c:pt idx="40">
                  <c:v>14096580.719999999</c:v>
                </c:pt>
                <c:pt idx="41">
                  <c:v>14124847.720000001</c:v>
                </c:pt>
                <c:pt idx="42">
                  <c:v>12636195.640000001</c:v>
                </c:pt>
                <c:pt idx="43">
                  <c:v>12902468.969999999</c:v>
                </c:pt>
                <c:pt idx="44">
                  <c:v>14057315.220000001</c:v>
                </c:pt>
                <c:pt idx="45">
                  <c:v>12977397.970000001</c:v>
                </c:pt>
                <c:pt idx="46">
                  <c:v>11945396.899999999</c:v>
                </c:pt>
                <c:pt idx="47">
                  <c:v>11323631.5</c:v>
                </c:pt>
                <c:pt idx="48">
                  <c:v>11829842.84</c:v>
                </c:pt>
                <c:pt idx="49">
                  <c:v>11650160.879999999</c:v>
                </c:pt>
                <c:pt idx="50">
                  <c:v>11777174.26</c:v>
                </c:pt>
                <c:pt idx="51">
                  <c:v>10345379.67</c:v>
                </c:pt>
                <c:pt idx="52">
                  <c:v>10673041.17</c:v>
                </c:pt>
                <c:pt idx="53">
                  <c:v>11755008.27</c:v>
                </c:pt>
                <c:pt idx="54">
                  <c:v>10957401.549999999</c:v>
                </c:pt>
                <c:pt idx="55">
                  <c:v>11067416.42</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1"/>
          <c:order val="1"/>
          <c:tx>
            <c:strRef>
              <c:f>Monetary!$P$3</c:f>
              <c:strCache>
                <c:ptCount val="1"/>
                <c:pt idx="0">
                  <c:v>Receipts</c:v>
                </c:pt>
              </c:strCache>
            </c:strRef>
          </c:tx>
          <c:spPr>
            <a:ln w="28575">
              <a:solidFill>
                <a:schemeClr val="accent6">
                  <a:lumMod val="75000"/>
                </a:scheme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Monetary!$P$4:$P$76</c:f>
              <c:numCache>
                <c:formatCode>"$"#,##0</c:formatCode>
                <c:ptCount val="73"/>
                <c:pt idx="0">
                  <c:v>#N/A</c:v>
                </c:pt>
                <c:pt idx="1">
                  <c:v>7706075.3400000008</c:v>
                </c:pt>
                <c:pt idx="2">
                  <c:v>8347969.4800000004</c:v>
                </c:pt>
                <c:pt idx="3">
                  <c:v>8714213.5</c:v>
                </c:pt>
                <c:pt idx="4">
                  <c:v>9162106.0800000001</c:v>
                </c:pt>
                <c:pt idx="5">
                  <c:v>10121277.82</c:v>
                </c:pt>
                <c:pt idx="6">
                  <c:v>9319871.620000001</c:v>
                </c:pt>
                <c:pt idx="7">
                  <c:v>9619880.1499999985</c:v>
                </c:pt>
                <c:pt idx="8">
                  <c:v>10025002.58</c:v>
                </c:pt>
                <c:pt idx="9">
                  <c:v>9988337.5099999998</c:v>
                </c:pt>
                <c:pt idx="10">
                  <c:v>10116092.140000001</c:v>
                </c:pt>
                <c:pt idx="11">
                  <c:v>9357044.5999999996</c:v>
                </c:pt>
                <c:pt idx="12">
                  <c:v>10105840.469999999</c:v>
                </c:pt>
                <c:pt idx="13">
                  <c:v>10162957.949999999</c:v>
                </c:pt>
                <c:pt idx="14">
                  <c:v>10090031.75</c:v>
                </c:pt>
                <c:pt idx="15">
                  <c:v>9153296.5999999996</c:v>
                </c:pt>
                <c:pt idx="16">
                  <c:v>10057024.15</c:v>
                </c:pt>
                <c:pt idx="17">
                  <c:v>10562228.029999999</c:v>
                </c:pt>
                <c:pt idx="18">
                  <c:v>10469568.58</c:v>
                </c:pt>
                <c:pt idx="19">
                  <c:v>9874394.0099999998</c:v>
                </c:pt>
                <c:pt idx="20">
                  <c:v>10759953.630000001</c:v>
                </c:pt>
                <c:pt idx="21">
                  <c:v>11022050.619999999</c:v>
                </c:pt>
                <c:pt idx="22">
                  <c:v>12156028.98</c:v>
                </c:pt>
                <c:pt idx="23">
                  <c:v>10847800.439999999</c:v>
                </c:pt>
                <c:pt idx="24">
                  <c:v>11375651.189999999</c:v>
                </c:pt>
                <c:pt idx="25">
                  <c:v>11862473.719999999</c:v>
                </c:pt>
                <c:pt idx="26">
                  <c:v>11893393.01</c:v>
                </c:pt>
                <c:pt idx="27">
                  <c:v>10981572.289999999</c:v>
                </c:pt>
                <c:pt idx="28">
                  <c:v>11732560.6</c:v>
                </c:pt>
                <c:pt idx="29">
                  <c:v>12458145.84</c:v>
                </c:pt>
                <c:pt idx="30">
                  <c:v>12341145.189999999</c:v>
                </c:pt>
                <c:pt idx="31">
                  <c:v>11694309.75</c:v>
                </c:pt>
                <c:pt idx="32">
                  <c:v>12084635.26</c:v>
                </c:pt>
                <c:pt idx="33">
                  <c:v>12270921.25</c:v>
                </c:pt>
                <c:pt idx="34">
                  <c:v>11719683.74</c:v>
                </c:pt>
                <c:pt idx="35">
                  <c:v>11050242.989999998</c:v>
                </c:pt>
                <c:pt idx="36">
                  <c:v>11474821.309999999</c:v>
                </c:pt>
                <c:pt idx="37">
                  <c:v>11479961.75</c:v>
                </c:pt>
                <c:pt idx="38">
                  <c:v>11431347.960000001</c:v>
                </c:pt>
                <c:pt idx="39">
                  <c:v>10583603.26</c:v>
                </c:pt>
                <c:pt idx="40">
                  <c:v>10970647.76</c:v>
                </c:pt>
                <c:pt idx="41">
                  <c:v>11323105.02</c:v>
                </c:pt>
                <c:pt idx="42">
                  <c:v>10953811.940000001</c:v>
                </c:pt>
                <c:pt idx="43">
                  <c:v>10273751.449999999</c:v>
                </c:pt>
                <c:pt idx="44">
                  <c:v>10528930.67</c:v>
                </c:pt>
                <c:pt idx="45">
                  <c:v>10780051.210000001</c:v>
                </c:pt>
                <c:pt idx="46">
                  <c:v>10459766.359999999</c:v>
                </c:pt>
                <c:pt idx="47">
                  <c:v>9819491.6499999985</c:v>
                </c:pt>
                <c:pt idx="48">
                  <c:v>9894404.25</c:v>
                </c:pt>
                <c:pt idx="49">
                  <c:v>10301969.82</c:v>
                </c:pt>
                <c:pt idx="50">
                  <c:v>10067112.560000001</c:v>
                </c:pt>
                <c:pt idx="51">
                  <c:v>8970205.4600000009</c:v>
                </c:pt>
                <c:pt idx="52">
                  <c:v>8914644.9699999988</c:v>
                </c:pt>
                <c:pt idx="53">
                  <c:v>8999967.5199999996</c:v>
                </c:pt>
                <c:pt idx="54">
                  <c:v>8895000.8499999996</c:v>
                </c:pt>
                <c:pt idx="55">
                  <c:v>8375923.5099999998</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2"/>
          <c:order val="2"/>
          <c:tx>
            <c:strRef>
              <c:f>Monetary!$R$3</c:f>
              <c:strCache>
                <c:ptCount val="1"/>
                <c:pt idx="0">
                  <c:v>Impositions Forecast</c:v>
                </c:pt>
              </c:strCache>
            </c:strRef>
          </c:tx>
          <c:spPr>
            <a:ln w="28575">
              <a:solidFill>
                <a:schemeClr val="tx2">
                  <a:alpha val="51000"/>
                </a:scheme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Monetary!$R$4:$R$76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11181472.6766</c:v>
                </c:pt>
                <c:pt idx="54">
                  <c:v>10750145.290000001</c:v>
                </c:pt>
                <c:pt idx="55">
                  <c:v>10366379.635299999</c:v>
                </c:pt>
                <c:pt idx="56">
                  <c:v>11349663.853500001</c:v>
                </c:pt>
                <c:pt idx="57">
                  <c:v>11643684.9999</c:v>
                </c:pt>
                <c:pt idx="58">
                  <c:v>11107556.365700001</c:v>
                </c:pt>
                <c:pt idx="59">
                  <c:v>10675604.335200001</c:v>
                </c:pt>
                <c:pt idx="60">
                  <c:v>11667158.8148</c:v>
                </c:pt>
                <c:pt idx="61">
                  <c:v>11955651.923599999</c:v>
                </c:pt>
                <c:pt idx="62">
                  <c:v>11443394.168200001</c:v>
                </c:pt>
                <c:pt idx="63">
                  <c:v>11001430.5715</c:v>
                </c:pt>
                <c:pt idx="64">
                  <c:v>11940887.667200001</c:v>
                </c:pt>
                <c:pt idx="65">
                  <c:v>12142850.3125</c:v>
                </c:pt>
                <c:pt idx="66">
                  <c:v>11561857.464299999</c:v>
                </c:pt>
                <c:pt idx="67">
                  <c:v>11046335.9286</c:v>
                </c:pt>
                <c:pt idx="68">
                  <c:v>12000365.898599999</c:v>
                </c:pt>
                <c:pt idx="69">
                  <c:v>12190565.3566</c:v>
                </c:pt>
                <c:pt idx="70">
                  <c:v>11636843.340500001</c:v>
                </c:pt>
                <c:pt idx="71">
                  <c:v>11085617.2881</c:v>
                </c:pt>
                <c:pt idx="72">
                  <c:v>12027275.1394</c:v>
                </c:pt>
              </c:numCache>
            </c:numRef>
          </c:val>
        </c:ser>
        <c:ser>
          <c:idx val="3"/>
          <c:order val="3"/>
          <c:tx>
            <c:strRef>
              <c:f>Monetary!$S$3</c:f>
              <c:strCache>
                <c:ptCount val="1"/>
                <c:pt idx="0">
                  <c:v>Receipts Forecast</c:v>
                </c:pt>
              </c:strCache>
            </c:strRef>
          </c:tx>
          <c:spPr>
            <a:ln w="28575">
              <a:solidFill>
                <a:schemeClr val="accent6">
                  <a:lumMod val="75000"/>
                  <a:alpha val="54000"/>
                </a:scheme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Monetary!$S$4:$S$76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9579369.5982337203</c:v>
                </c:pt>
                <c:pt idx="54">
                  <c:v>9422358.2082260493</c:v>
                </c:pt>
                <c:pt idx="55">
                  <c:v>8862029.3854502402</c:v>
                </c:pt>
                <c:pt idx="56">
                  <c:v>9162554.2067371402</c:v>
                </c:pt>
                <c:pt idx="57">
                  <c:v>9769322.5443764199</c:v>
                </c:pt>
                <c:pt idx="58">
                  <c:v>9576905.472481411</c:v>
                </c:pt>
                <c:pt idx="59">
                  <c:v>8993341.4335938897</c:v>
                </c:pt>
                <c:pt idx="60">
                  <c:v>9282308.9207993597</c:v>
                </c:pt>
                <c:pt idx="61">
                  <c:v>9877328.0759759601</c:v>
                </c:pt>
                <c:pt idx="62">
                  <c:v>9679697.6066691801</c:v>
                </c:pt>
                <c:pt idx="63">
                  <c:v>9086840.8009734098</c:v>
                </c:pt>
                <c:pt idx="64">
                  <c:v>9360863.3373214789</c:v>
                </c:pt>
                <c:pt idx="65">
                  <c:v>9936340.1267840602</c:v>
                </c:pt>
                <c:pt idx="66">
                  <c:v>9722938.2207887806</c:v>
                </c:pt>
                <c:pt idx="67">
                  <c:v>9114247.77085899</c:v>
                </c:pt>
                <c:pt idx="68">
                  <c:v>9387444.3738549296</c:v>
                </c:pt>
                <c:pt idx="69">
                  <c:v>9958305.036480831</c:v>
                </c:pt>
                <c:pt idx="70">
                  <c:v>9747094.4815355204</c:v>
                </c:pt>
                <c:pt idx="71">
                  <c:v>9130668.7854399495</c:v>
                </c:pt>
                <c:pt idx="72">
                  <c:v>9400245.8752235398</c:v>
                </c:pt>
              </c:numCache>
            </c:numRef>
          </c:val>
        </c:ser>
        <c:ser>
          <c:idx val="4"/>
          <c:order val="4"/>
          <c:tx>
            <c:strRef>
              <c:f>Monetary!$W$3</c:f>
              <c:strCache>
                <c:ptCount val="1"/>
                <c:pt idx="0">
                  <c:v>Dfference ($)=Receipts-Impositions</c:v>
                </c:pt>
              </c:strCache>
            </c:strRef>
          </c:tx>
          <c:spPr>
            <a:ln>
              <a:solidFill>
                <a:schemeClr val="tx1"/>
              </a:solidFill>
              <a:prstDash val="lgDash"/>
            </a:ln>
          </c:spPr>
          <c:marker>
            <c:symbol val="none"/>
          </c:marker>
          <c:val>
            <c:numRef>
              <c:f>Monetary!$W$4:$W$76</c:f>
              <c:numCache>
                <c:formatCode>"$"#,##0</c:formatCode>
                <c:ptCount val="73"/>
                <c:pt idx="0">
                  <c:v>#N/A</c:v>
                </c:pt>
                <c:pt idx="1">
                  <c:v>4369994.01</c:v>
                </c:pt>
                <c:pt idx="2">
                  <c:v>3153334.2099999995</c:v>
                </c:pt>
                <c:pt idx="3">
                  <c:v>2770573.3000000003</c:v>
                </c:pt>
                <c:pt idx="4">
                  <c:v>2899803.6199999996</c:v>
                </c:pt>
                <c:pt idx="5">
                  <c:v>4125963.169999999</c:v>
                </c:pt>
                <c:pt idx="6">
                  <c:v>2402122.1199999996</c:v>
                </c:pt>
                <c:pt idx="7">
                  <c:v>3871611.68</c:v>
                </c:pt>
                <c:pt idx="8">
                  <c:v>2899151.6499999994</c:v>
                </c:pt>
                <c:pt idx="9">
                  <c:v>3279265.82</c:v>
                </c:pt>
                <c:pt idx="10">
                  <c:v>3082403.52</c:v>
                </c:pt>
                <c:pt idx="11">
                  <c:v>3496341.4</c:v>
                </c:pt>
                <c:pt idx="12">
                  <c:v>2756247</c:v>
                </c:pt>
                <c:pt idx="13">
                  <c:v>3369153.6999999997</c:v>
                </c:pt>
                <c:pt idx="14">
                  <c:v>1887680.6100000003</c:v>
                </c:pt>
                <c:pt idx="15">
                  <c:v>2638003.5599999996</c:v>
                </c:pt>
                <c:pt idx="16">
                  <c:v>5094197.8599999994</c:v>
                </c:pt>
                <c:pt idx="17">
                  <c:v>3050465.06</c:v>
                </c:pt>
                <c:pt idx="18">
                  <c:v>2199209.5900000003</c:v>
                </c:pt>
                <c:pt idx="19">
                  <c:v>3756524.3999999994</c:v>
                </c:pt>
                <c:pt idx="20">
                  <c:v>3445318.7599999993</c:v>
                </c:pt>
                <c:pt idx="21">
                  <c:v>3614825.8999999994</c:v>
                </c:pt>
                <c:pt idx="22">
                  <c:v>2118080.4500000007</c:v>
                </c:pt>
                <c:pt idx="23">
                  <c:v>3046755.1900000009</c:v>
                </c:pt>
                <c:pt idx="24">
                  <c:v>3428012.97</c:v>
                </c:pt>
                <c:pt idx="25">
                  <c:v>3831220.4999999995</c:v>
                </c:pt>
                <c:pt idx="26">
                  <c:v>2500547.66</c:v>
                </c:pt>
                <c:pt idx="27">
                  <c:v>3590296.0500000007</c:v>
                </c:pt>
                <c:pt idx="28">
                  <c:v>3976962.4800000014</c:v>
                </c:pt>
                <c:pt idx="29">
                  <c:v>3319849.24</c:v>
                </c:pt>
                <c:pt idx="30">
                  <c:v>1637612.6800000006</c:v>
                </c:pt>
                <c:pt idx="31">
                  <c:v>2327714.17</c:v>
                </c:pt>
                <c:pt idx="32">
                  <c:v>2725582.5999999992</c:v>
                </c:pt>
                <c:pt idx="33">
                  <c:v>1953582.9800000004</c:v>
                </c:pt>
                <c:pt idx="34">
                  <c:v>342663.66999999946</c:v>
                </c:pt>
                <c:pt idx="35">
                  <c:v>860891.96999999974</c:v>
                </c:pt>
                <c:pt idx="36">
                  <c:v>1990130.6599999997</c:v>
                </c:pt>
                <c:pt idx="37">
                  <c:v>1414116.0499999998</c:v>
                </c:pt>
                <c:pt idx="38">
                  <c:v>1676895.4200000009</c:v>
                </c:pt>
                <c:pt idx="39">
                  <c:v>2065502.0799999996</c:v>
                </c:pt>
                <c:pt idx="40">
                  <c:v>3125932.959999999</c:v>
                </c:pt>
                <c:pt idx="41">
                  <c:v>2801742.7000000007</c:v>
                </c:pt>
                <c:pt idx="42">
                  <c:v>1682383.6999999993</c:v>
                </c:pt>
                <c:pt idx="43">
                  <c:v>2628717.5199999991</c:v>
                </c:pt>
                <c:pt idx="44">
                  <c:v>3528384.5500000007</c:v>
                </c:pt>
                <c:pt idx="45">
                  <c:v>2197346.7600000007</c:v>
                </c:pt>
                <c:pt idx="46">
                  <c:v>1485630.54</c:v>
                </c:pt>
                <c:pt idx="47">
                  <c:v>1504139.85</c:v>
                </c:pt>
                <c:pt idx="48">
                  <c:v>1935438.5899999999</c:v>
                </c:pt>
                <c:pt idx="49">
                  <c:v>1348191.0599999996</c:v>
                </c:pt>
                <c:pt idx="50">
                  <c:v>1710061.7000000007</c:v>
                </c:pt>
                <c:pt idx="51">
                  <c:v>1375174.21</c:v>
                </c:pt>
                <c:pt idx="52">
                  <c:v>1758396.1999999997</c:v>
                </c:pt>
                <c:pt idx="53">
                  <c:v>2755040.7500000005</c:v>
                </c:pt>
                <c:pt idx="54">
                  <c:v>2062400.6999999997</c:v>
                </c:pt>
                <c:pt idx="55">
                  <c:v>634130.56000000006</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5"/>
          <c:order val="5"/>
          <c:tx>
            <c:strRef>
              <c:f>Monetary!$X$3</c:f>
              <c:strCache>
                <c:ptCount val="1"/>
                <c:pt idx="0">
                  <c:v>Dfference ($)=Receipts-Impositions Forecast</c:v>
                </c:pt>
              </c:strCache>
            </c:strRef>
          </c:tx>
          <c:spPr>
            <a:ln>
              <a:solidFill>
                <a:schemeClr val="tx1">
                  <a:alpha val="40000"/>
                </a:schemeClr>
              </a:solidFill>
              <a:prstDash val="lgDash"/>
            </a:ln>
          </c:spPr>
          <c:marker>
            <c:symbol val="none"/>
          </c:marker>
          <c:val>
            <c:numRef>
              <c:f>Monetary!$X$4:$X$76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1602103.0783662801</c:v>
                </c:pt>
                <c:pt idx="54">
                  <c:v>1327787.0817739503</c:v>
                </c:pt>
                <c:pt idx="55">
                  <c:v>1504350.24984976</c:v>
                </c:pt>
                <c:pt idx="56">
                  <c:v>2187109.64676286</c:v>
                </c:pt>
                <c:pt idx="57">
                  <c:v>1874362.4555235803</c:v>
                </c:pt>
                <c:pt idx="58">
                  <c:v>1530650.8932185899</c:v>
                </c:pt>
                <c:pt idx="59">
                  <c:v>1682262.9016061104</c:v>
                </c:pt>
                <c:pt idx="60">
                  <c:v>2384849.8940006397</c:v>
                </c:pt>
                <c:pt idx="61">
                  <c:v>2078323.8476240402</c:v>
                </c:pt>
                <c:pt idx="62">
                  <c:v>1763696.5615308206</c:v>
                </c:pt>
                <c:pt idx="63">
                  <c:v>1914589.7705265894</c:v>
                </c:pt>
                <c:pt idx="64">
                  <c:v>2580024.3298785202</c:v>
                </c:pt>
                <c:pt idx="65">
                  <c:v>2206510.1857159394</c:v>
                </c:pt>
                <c:pt idx="66">
                  <c:v>1838919.2435112204</c:v>
                </c:pt>
                <c:pt idx="67">
                  <c:v>1932088.1577410107</c:v>
                </c:pt>
                <c:pt idx="68">
                  <c:v>2612921.5247450704</c:v>
                </c:pt>
                <c:pt idx="69">
                  <c:v>2232260.3201191695</c:v>
                </c:pt>
                <c:pt idx="70">
                  <c:v>1889748.85896448</c:v>
                </c:pt>
                <c:pt idx="71">
                  <c:v>1954948.5026600501</c:v>
                </c:pt>
                <c:pt idx="72">
                  <c:v>2627029.2641764595</c:v>
                </c:pt>
              </c:numCache>
            </c:numRef>
          </c:val>
        </c:ser>
        <c:marker val="1"/>
        <c:axId val="152650880"/>
        <c:axId val="152652800"/>
      </c:lineChart>
      <c:dateAx>
        <c:axId val="152650880"/>
        <c:scaling>
          <c:orientation val="minMax"/>
          <c:max val="43983"/>
          <c:min val="38352"/>
        </c:scaling>
        <c:axPos val="b"/>
        <c:title>
          <c:tx>
            <c:rich>
              <a:bodyPr/>
              <a:lstStyle/>
              <a:p>
                <a:pPr>
                  <a:defRPr sz="1800" b="0">
                    <a:latin typeface="Calibri Light" pitchFamily="34" charset="0"/>
                  </a:defRPr>
                </a:pPr>
                <a:r>
                  <a:rPr lang="en-NZ" sz="1800" b="0">
                    <a:latin typeface="Calibri Light" pitchFamily="34" charset="0"/>
                  </a:rPr>
                  <a:t>Quarterly data</a:t>
                </a:r>
              </a:p>
            </c:rich>
          </c:tx>
          <c:layout>
            <c:manualLayout>
              <c:xMode val="edge"/>
              <c:yMode val="edge"/>
              <c:x val="0.66508579108597365"/>
              <c:y val="0.89451582017856401"/>
            </c:manualLayout>
          </c:layout>
        </c:title>
        <c:numFmt formatCode="yyyy" sourceLinked="0"/>
        <c:majorTickMark val="in"/>
        <c:tickLblPos val="nextTo"/>
        <c:spPr>
          <a:ln>
            <a:solidFill>
              <a:schemeClr val="tx1"/>
            </a:solidFill>
          </a:ln>
        </c:spPr>
        <c:txPr>
          <a:bodyPr rot="0"/>
          <a:lstStyle/>
          <a:p>
            <a:pPr>
              <a:defRPr sz="1800">
                <a:latin typeface="Calibri Light" pitchFamily="34" charset="0"/>
              </a:defRPr>
            </a:pPr>
            <a:endParaRPr lang="en-US"/>
          </a:p>
        </c:txPr>
        <c:crossAx val="152652800"/>
        <c:crosses val="autoZero"/>
        <c:auto val="1"/>
        <c:lblOffset val="100"/>
        <c:majorUnit val="24"/>
        <c:majorTimeUnit val="months"/>
        <c:minorUnit val="12"/>
        <c:minorTimeUnit val="months"/>
      </c:dateAx>
      <c:valAx>
        <c:axId val="152652800"/>
        <c:scaling>
          <c:orientation val="minMax"/>
          <c:max val="16000000"/>
          <c:min val="0"/>
        </c:scaling>
        <c:axPos val="l"/>
        <c:majorGridlines>
          <c:spPr>
            <a:ln>
              <a:solidFill>
                <a:sysClr val="windowText" lastClr="000000">
                  <a:alpha val="20000"/>
                </a:sysClr>
              </a:solidFill>
            </a:ln>
          </c:spPr>
        </c:majorGridlines>
        <c:numFmt formatCode="0,," sourceLinked="0"/>
        <c:majorTickMark val="none"/>
        <c:tickLblPos val="nextTo"/>
        <c:txPr>
          <a:bodyPr/>
          <a:lstStyle/>
          <a:p>
            <a:pPr>
              <a:defRPr sz="1800">
                <a:latin typeface="Calibri Light" pitchFamily="34" charset="0"/>
              </a:defRPr>
            </a:pPr>
            <a:endParaRPr lang="en-US"/>
          </a:p>
        </c:txPr>
        <c:crossAx val="152650880"/>
        <c:crosses val="autoZero"/>
        <c:crossBetween val="between"/>
        <c:majorUnit val="5000000"/>
      </c:valAx>
    </c:plotArea>
    <c:plotVisOnly val="1"/>
    <c:dispBlanksAs val="gap"/>
  </c:chart>
  <c:spPr>
    <a:ln>
      <a:noFill/>
    </a:ln>
  </c:spPr>
  <c:txPr>
    <a:bodyPr/>
    <a:lstStyle/>
    <a:p>
      <a:pPr>
        <a:defRPr sz="3200"/>
      </a:pPr>
      <a:endParaRPr lang="en-US"/>
    </a:p>
  </c:txPr>
  <c:printSettings>
    <c:headerFooter/>
    <c:pageMargins b="0.750000000000006" l="0.70000000000000062" r="0.70000000000000062" t="0.750000000000006"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6.1036480692011924E-2"/>
          <c:y val="0.11148321221111419"/>
          <c:w val="0.78446449675113639"/>
          <c:h val="0.67957662037037581"/>
        </c:manualLayout>
      </c:layout>
      <c:lineChart>
        <c:grouping val="standard"/>
        <c:ser>
          <c:idx val="0"/>
          <c:order val="0"/>
          <c:tx>
            <c:strRef>
              <c:f>Monetary!$U$3</c:f>
              <c:strCache>
                <c:ptCount val="1"/>
                <c:pt idx="0">
                  <c:v>Receipts/imposed</c:v>
                </c:pt>
              </c:strCache>
            </c:strRef>
          </c:tx>
          <c:spPr>
            <a:ln w="28575">
              <a:solidFill>
                <a:schemeClr val="tx1"/>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Monetary!$U$4:$U$76</c:f>
              <c:numCache>
                <c:formatCode>0.0%</c:formatCode>
                <c:ptCount val="73"/>
                <c:pt idx="0">
                  <c:v>#N/A</c:v>
                </c:pt>
                <c:pt idx="1">
                  <c:v>0.63812778120556268</c:v>
                </c:pt>
                <c:pt idx="2">
                  <c:v>0.72582810653528629</c:v>
                </c:pt>
                <c:pt idx="3">
                  <c:v>0.7587614512791826</c:v>
                </c:pt>
                <c:pt idx="4">
                  <c:v>0.75959000754250383</c:v>
                </c:pt>
                <c:pt idx="5">
                  <c:v>0.71040265459846075</c:v>
                </c:pt>
                <c:pt idx="6">
                  <c:v>0.79507563531594261</c:v>
                </c:pt>
                <c:pt idx="7">
                  <c:v>0.71303309309419771</c:v>
                </c:pt>
                <c:pt idx="8">
                  <c:v>0.77567958425701944</c:v>
                </c:pt>
                <c:pt idx="9">
                  <c:v>0.75283660971495125</c:v>
                </c:pt>
                <c:pt idx="10">
                  <c:v>0.76645796616491069</c:v>
                </c:pt>
                <c:pt idx="11">
                  <c:v>0.72798285214495229</c:v>
                </c:pt>
                <c:pt idx="12">
                  <c:v>0.78570764610108801</c:v>
                </c:pt>
                <c:pt idx="13">
                  <c:v>0.7510252806700719</c:v>
                </c:pt>
                <c:pt idx="14">
                  <c:v>0.84240057255808076</c:v>
                </c:pt>
                <c:pt idx="15">
                  <c:v>0.7762754298335155</c:v>
                </c:pt>
                <c:pt idx="16">
                  <c:v>0.66377643620839544</c:v>
                </c:pt>
                <c:pt idx="17">
                  <c:v>0.77591024495800187</c:v>
                </c:pt>
                <c:pt idx="18">
                  <c:v>0.82640712778381531</c:v>
                </c:pt>
                <c:pt idx="19">
                  <c:v>0.72441149693595741</c:v>
                </c:pt>
                <c:pt idx="20">
                  <c:v>0.75746197148423711</c:v>
                </c:pt>
                <c:pt idx="21">
                  <c:v>0.7530329715454892</c:v>
                </c:pt>
                <c:pt idx="22">
                  <c:v>0.85161382849227607</c:v>
                </c:pt>
                <c:pt idx="23">
                  <c:v>0.78072309247359495</c:v>
                </c:pt>
                <c:pt idx="24">
                  <c:v>0.7684348325556718</c:v>
                </c:pt>
                <c:pt idx="25">
                  <c:v>0.75587516576450786</c:v>
                </c:pt>
                <c:pt idx="26">
                  <c:v>0.82627775691672345</c:v>
                </c:pt>
                <c:pt idx="27">
                  <c:v>0.753614569784124</c:v>
                </c:pt>
                <c:pt idx="28">
                  <c:v>0.74684384371520962</c:v>
                </c:pt>
                <c:pt idx="29">
                  <c:v>0.78958991790989974</c:v>
                </c:pt>
                <c:pt idx="30">
                  <c:v>0.88284991447526939</c:v>
                </c:pt>
                <c:pt idx="31">
                  <c:v>0.83399584943797456</c:v>
                </c:pt>
                <c:pt idx="32">
                  <c:v>0.81596606979284503</c:v>
                </c:pt>
                <c:pt idx="33">
                  <c:v>0.86266073330838322</c:v>
                </c:pt>
                <c:pt idx="34">
                  <c:v>0.97159228976310841</c:v>
                </c:pt>
                <c:pt idx="35">
                  <c:v>0.92772376663592082</c:v>
                </c:pt>
                <c:pt idx="36">
                  <c:v>0.85219920097494395</c:v>
                </c:pt>
                <c:pt idx="37">
                  <c:v>0.89032825209104904</c:v>
                </c:pt>
                <c:pt idx="38">
                  <c:v>0.87207321596129839</c:v>
                </c:pt>
                <c:pt idx="39">
                  <c:v>0.83670765445613715</c:v>
                </c:pt>
                <c:pt idx="40">
                  <c:v>0.77824885182511128</c:v>
                </c:pt>
                <c:pt idx="41">
                  <c:v>0.80164439606432791</c:v>
                </c:pt>
                <c:pt idx="42">
                  <c:v>0.86685995152889239</c:v>
                </c:pt>
                <c:pt idx="43">
                  <c:v>0.79626244200919016</c:v>
                </c:pt>
                <c:pt idx="44">
                  <c:v>0.74900011170127256</c:v>
                </c:pt>
                <c:pt idx="45">
                  <c:v>0.83067894156597255</c:v>
                </c:pt>
                <c:pt idx="46">
                  <c:v>0.87563154640763763</c:v>
                </c:pt>
                <c:pt idx="47">
                  <c:v>0.86716806794710677</c:v>
                </c:pt>
                <c:pt idx="48">
                  <c:v>0.83639355009385741</c:v>
                </c:pt>
                <c:pt idx="49">
                  <c:v>0.88427704356302428</c:v>
                </c:pt>
                <c:pt idx="50">
                  <c:v>0.85479864165650887</c:v>
                </c:pt>
                <c:pt idx="51">
                  <c:v>0.86707358706343163</c:v>
                </c:pt>
                <c:pt idx="52">
                  <c:v>0.83524881315528543</c:v>
                </c:pt>
                <c:pt idx="53">
                  <c:v>0.76562834438567351</c:v>
                </c:pt>
                <c:pt idx="54">
                  <c:v>0.81178012956913137</c:v>
                </c:pt>
                <c:pt idx="55">
                  <c:v>0.75680928521527524</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2"/>
          <c:order val="1"/>
          <c:tx>
            <c:strRef>
              <c:f>Monetary!$V$3</c:f>
              <c:strCache>
                <c:ptCount val="1"/>
                <c:pt idx="0">
                  <c:v>Receipts/imposed forecast</c:v>
                </c:pt>
              </c:strCache>
            </c:strRef>
          </c:tx>
          <c:spPr>
            <a:ln w="28575">
              <a:solidFill>
                <a:prstClr val="black">
                  <a:alpha val="40000"/>
                </a:prst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Monetary!$V$4:$V$76</c:f>
              <c:numCache>
                <c:formatCode>0.0%</c:formatCode>
                <c:ptCount val="73"/>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0.85671806168081266</c:v>
                </c:pt>
                <c:pt idx="54">
                  <c:v>0.8764865919524748</c:v>
                </c:pt>
                <c:pt idx="55">
                  <c:v>0.85488180996892227</c:v>
                </c:pt>
                <c:pt idx="56">
                  <c:v>0.80729740765948754</c:v>
                </c:pt>
                <c:pt idx="57">
                  <c:v>0.83902325977217029</c:v>
                </c:pt>
                <c:pt idx="58">
                  <c:v>0.86219733280443023</c:v>
                </c:pt>
                <c:pt idx="59">
                  <c:v>0.84241989036074605</c:v>
                </c:pt>
                <c:pt idx="60">
                  <c:v>0.79559291753400874</c:v>
                </c:pt>
                <c:pt idx="61">
                  <c:v>0.82616390466156786</c:v>
                </c:pt>
                <c:pt idx="62">
                  <c:v>0.84587644752883284</c:v>
                </c:pt>
                <c:pt idx="63">
                  <c:v>0.82596901756699959</c:v>
                </c:pt>
                <c:pt idx="64">
                  <c:v>0.7839336235474772</c:v>
                </c:pt>
                <c:pt idx="65">
                  <c:v>0.81828729425705504</c:v>
                </c:pt>
                <c:pt idx="66">
                  <c:v>0.84094949715568434</c:v>
                </c:pt>
                <c:pt idx="67">
                  <c:v>0.82509239532190459</c:v>
                </c:pt>
                <c:pt idx="68">
                  <c:v>0.78226317873774986</c:v>
                </c:pt>
                <c:pt idx="69">
                  <c:v>0.81688623498412094</c:v>
                </c:pt>
                <c:pt idx="70">
                  <c:v>0.83760640203967174</c:v>
                </c:pt>
                <c:pt idx="71">
                  <c:v>0.82365000957063383</c:v>
                </c:pt>
                <c:pt idx="72">
                  <c:v>0.78157735366254255</c:v>
                </c:pt>
              </c:numCache>
            </c:numRef>
          </c:val>
        </c:ser>
        <c:ser>
          <c:idx val="3"/>
          <c:order val="2"/>
          <c:tx>
            <c:strRef>
              <c:f>Monetary!$S$3</c:f>
              <c:strCache>
                <c:ptCount val="1"/>
                <c:pt idx="0">
                  <c:v>Receipts Forecast</c:v>
                </c:pt>
              </c:strCache>
            </c:strRef>
          </c:tx>
          <c:spPr>
            <a:ln w="28575">
              <a:solidFill>
                <a:schemeClr val="accent6">
                  <a:lumMod val="75000"/>
                  <a:alpha val="54000"/>
                </a:scheme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Monetary!$S$4:$S$76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9579369.5982337203</c:v>
                </c:pt>
                <c:pt idx="54">
                  <c:v>9422358.2082260493</c:v>
                </c:pt>
                <c:pt idx="55">
                  <c:v>8862029.3854502402</c:v>
                </c:pt>
                <c:pt idx="56">
                  <c:v>9162554.2067371402</c:v>
                </c:pt>
                <c:pt idx="57">
                  <c:v>9769322.5443764199</c:v>
                </c:pt>
                <c:pt idx="58">
                  <c:v>9576905.472481411</c:v>
                </c:pt>
                <c:pt idx="59">
                  <c:v>8993341.4335938897</c:v>
                </c:pt>
                <c:pt idx="60">
                  <c:v>9282308.9207993597</c:v>
                </c:pt>
                <c:pt idx="61">
                  <c:v>9877328.0759759601</c:v>
                </c:pt>
                <c:pt idx="62">
                  <c:v>9679697.6066691801</c:v>
                </c:pt>
                <c:pt idx="63">
                  <c:v>9086840.8009734098</c:v>
                </c:pt>
                <c:pt idx="64">
                  <c:v>9360863.3373214789</c:v>
                </c:pt>
                <c:pt idx="65">
                  <c:v>9936340.1267840602</c:v>
                </c:pt>
                <c:pt idx="66">
                  <c:v>9722938.2207887806</c:v>
                </c:pt>
                <c:pt idx="67">
                  <c:v>9114247.77085899</c:v>
                </c:pt>
                <c:pt idx="68">
                  <c:v>9387444.3738549296</c:v>
                </c:pt>
                <c:pt idx="69">
                  <c:v>9958305.036480831</c:v>
                </c:pt>
                <c:pt idx="70">
                  <c:v>9747094.4815355204</c:v>
                </c:pt>
                <c:pt idx="71">
                  <c:v>9130668.7854399495</c:v>
                </c:pt>
                <c:pt idx="72">
                  <c:v>9400245.8752235398</c:v>
                </c:pt>
              </c:numCache>
            </c:numRef>
          </c:val>
        </c:ser>
        <c:marker val="1"/>
        <c:axId val="156786048"/>
        <c:axId val="155100672"/>
      </c:lineChart>
      <c:dateAx>
        <c:axId val="156786048"/>
        <c:scaling>
          <c:orientation val="minMax"/>
          <c:max val="43983"/>
          <c:min val="38352"/>
        </c:scaling>
        <c:axPos val="b"/>
        <c:title>
          <c:tx>
            <c:rich>
              <a:bodyPr/>
              <a:lstStyle/>
              <a:p>
                <a:pPr>
                  <a:defRPr sz="1800" b="0">
                    <a:solidFill>
                      <a:sysClr val="windowText" lastClr="000000"/>
                    </a:solidFill>
                    <a:latin typeface="Calibri Light" pitchFamily="34" charset="0"/>
                  </a:defRPr>
                </a:pPr>
                <a:r>
                  <a:rPr lang="en-NZ" sz="1800" b="0">
                    <a:solidFill>
                      <a:sysClr val="windowText" lastClr="000000"/>
                    </a:solidFill>
                    <a:latin typeface="Calibri Light" pitchFamily="34" charset="0"/>
                  </a:rPr>
                  <a:t>Quarterly data</a:t>
                </a:r>
              </a:p>
            </c:rich>
          </c:tx>
          <c:layout>
            <c:manualLayout>
              <c:xMode val="edge"/>
              <c:yMode val="edge"/>
              <c:x val="0.68407094543109004"/>
              <c:y val="0.89594772942584333"/>
            </c:manualLayout>
          </c:layout>
        </c:title>
        <c:numFmt formatCode="yyyy" sourceLinked="0"/>
        <c:majorTickMark val="in"/>
        <c:tickLblPos val="nextTo"/>
        <c:spPr>
          <a:ln>
            <a:solidFill>
              <a:schemeClr val="tx1"/>
            </a:solidFill>
          </a:ln>
        </c:spPr>
        <c:txPr>
          <a:bodyPr rot="0"/>
          <a:lstStyle/>
          <a:p>
            <a:pPr>
              <a:defRPr sz="1800" b="0" i="0">
                <a:solidFill>
                  <a:sysClr val="windowText" lastClr="000000"/>
                </a:solidFill>
                <a:latin typeface="Calibri Light" pitchFamily="34" charset="0"/>
                <a:cs typeface="Arial" pitchFamily="34" charset="0"/>
              </a:defRPr>
            </a:pPr>
            <a:endParaRPr lang="en-US"/>
          </a:p>
        </c:txPr>
        <c:crossAx val="155100672"/>
        <c:crosses val="autoZero"/>
        <c:auto val="1"/>
        <c:lblOffset val="100"/>
        <c:majorUnit val="24"/>
        <c:majorTimeUnit val="months"/>
        <c:minorUnit val="12"/>
        <c:minorTimeUnit val="months"/>
      </c:dateAx>
      <c:valAx>
        <c:axId val="155100672"/>
        <c:scaling>
          <c:orientation val="minMax"/>
          <c:max val="1"/>
          <c:min val="0.60000000000000064"/>
        </c:scaling>
        <c:axPos val="l"/>
        <c:majorGridlines>
          <c:spPr>
            <a:ln>
              <a:solidFill>
                <a:sysClr val="windowText" lastClr="000000">
                  <a:alpha val="20000"/>
                </a:sysClr>
              </a:solidFill>
            </a:ln>
          </c:spPr>
        </c:majorGridlines>
        <c:numFmt formatCode="0%" sourceLinked="0"/>
        <c:majorTickMark val="none"/>
        <c:tickLblPos val="nextTo"/>
        <c:txPr>
          <a:bodyPr/>
          <a:lstStyle/>
          <a:p>
            <a:pPr>
              <a:defRPr sz="1800" b="0">
                <a:solidFill>
                  <a:sysClr val="windowText" lastClr="000000"/>
                </a:solidFill>
                <a:latin typeface="Calibri Light" pitchFamily="34" charset="0"/>
                <a:cs typeface="Arial" pitchFamily="34" charset="0"/>
              </a:defRPr>
            </a:pPr>
            <a:endParaRPr lang="en-US"/>
          </a:p>
        </c:txPr>
        <c:crossAx val="156786048"/>
        <c:crosses val="autoZero"/>
        <c:crossBetween val="midCat"/>
        <c:majorUnit val="0.1"/>
      </c:valAx>
    </c:plotArea>
    <c:plotVisOnly val="1"/>
  </c:chart>
  <c:spPr>
    <a:ln>
      <a:noFill/>
    </a:ln>
  </c:spPr>
  <c:printSettings>
    <c:headerFooter/>
    <c:pageMargins b="0.750000000000006" l="0.70000000000000062" r="0.70000000000000062" t="0.750000000000006"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3079461265173634"/>
          <c:y val="0.12816628617394976"/>
          <c:w val="0.79669957982491868"/>
          <c:h val="0.62366255265881942"/>
        </c:manualLayout>
      </c:layout>
      <c:lineChart>
        <c:grouping val="standard"/>
        <c:ser>
          <c:idx val="1"/>
          <c:order val="0"/>
          <c:tx>
            <c:strRef>
              <c:f>Monetary!$Q$3</c:f>
              <c:strCache>
                <c:ptCount val="1"/>
                <c:pt idx="0">
                  <c:v>Remittals</c:v>
                </c:pt>
              </c:strCache>
            </c:strRef>
          </c:tx>
          <c:spPr>
            <a:ln w="28575">
              <a:solidFill>
                <a:srgbClr val="008000"/>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Monetary!$Q$4:$Q$75</c:f>
              <c:numCache>
                <c:formatCode>General</c:formatCode>
                <c:ptCount val="72"/>
                <c:pt idx="0">
                  <c:v>#N/A</c:v>
                </c:pt>
                <c:pt idx="1">
                  <c:v>#N/A</c:v>
                </c:pt>
                <c:pt idx="2">
                  <c:v>#N/A</c:v>
                </c:pt>
                <c:pt idx="3">
                  <c:v>#N/A</c:v>
                </c:pt>
                <c:pt idx="4">
                  <c:v>#N/A</c:v>
                </c:pt>
                <c:pt idx="5">
                  <c:v>#N/A</c:v>
                </c:pt>
                <c:pt idx="6">
                  <c:v>#N/A</c:v>
                </c:pt>
                <c:pt idx="7">
                  <c:v>#N/A</c:v>
                </c:pt>
                <c:pt idx="8">
                  <c:v>#N/A</c:v>
                </c:pt>
                <c:pt idx="9">
                  <c:v>872</c:v>
                </c:pt>
                <c:pt idx="10">
                  <c:v>757</c:v>
                </c:pt>
                <c:pt idx="11">
                  <c:v>621</c:v>
                </c:pt>
                <c:pt idx="12">
                  <c:v>688</c:v>
                </c:pt>
                <c:pt idx="13">
                  <c:v>732</c:v>
                </c:pt>
                <c:pt idx="14">
                  <c:v>638</c:v>
                </c:pt>
                <c:pt idx="15">
                  <c:v>600</c:v>
                </c:pt>
                <c:pt idx="16">
                  <c:v>760</c:v>
                </c:pt>
                <c:pt idx="17">
                  <c:v>880</c:v>
                </c:pt>
                <c:pt idx="18">
                  <c:v>777</c:v>
                </c:pt>
                <c:pt idx="19">
                  <c:v>801</c:v>
                </c:pt>
                <c:pt idx="20">
                  <c:v>1013</c:v>
                </c:pt>
                <c:pt idx="21">
                  <c:v>1197</c:v>
                </c:pt>
                <c:pt idx="22">
                  <c:v>1158</c:v>
                </c:pt>
                <c:pt idx="23">
                  <c:v>1083</c:v>
                </c:pt>
                <c:pt idx="24">
                  <c:v>1471</c:v>
                </c:pt>
                <c:pt idx="25">
                  <c:v>1725</c:v>
                </c:pt>
                <c:pt idx="26">
                  <c:v>1699</c:v>
                </c:pt>
                <c:pt idx="27">
                  <c:v>1732</c:v>
                </c:pt>
                <c:pt idx="28">
                  <c:v>2096</c:v>
                </c:pt>
                <c:pt idx="29">
                  <c:v>2218</c:v>
                </c:pt>
                <c:pt idx="30">
                  <c:v>1962</c:v>
                </c:pt>
                <c:pt idx="31">
                  <c:v>1865</c:v>
                </c:pt>
                <c:pt idx="32">
                  <c:v>2114</c:v>
                </c:pt>
                <c:pt idx="33">
                  <c:v>2528</c:v>
                </c:pt>
                <c:pt idx="34">
                  <c:v>1991</c:v>
                </c:pt>
                <c:pt idx="35">
                  <c:v>1694</c:v>
                </c:pt>
                <c:pt idx="36">
                  <c:v>1774</c:v>
                </c:pt>
                <c:pt idx="37">
                  <c:v>1787</c:v>
                </c:pt>
                <c:pt idx="38">
                  <c:v>1690</c:v>
                </c:pt>
                <c:pt idx="39">
                  <c:v>1684</c:v>
                </c:pt>
                <c:pt idx="40">
                  <c:v>1780</c:v>
                </c:pt>
                <c:pt idx="41">
                  <c:v>1696</c:v>
                </c:pt>
                <c:pt idx="42">
                  <c:v>1321</c:v>
                </c:pt>
                <c:pt idx="43">
                  <c:v>1020</c:v>
                </c:pt>
                <c:pt idx="44">
                  <c:v>1113</c:v>
                </c:pt>
                <c:pt idx="45">
                  <c:v>1111</c:v>
                </c:pt>
                <c:pt idx="46">
                  <c:v>962</c:v>
                </c:pt>
                <c:pt idx="47">
                  <c:v>869</c:v>
                </c:pt>
                <c:pt idx="48">
                  <c:v>873</c:v>
                </c:pt>
                <c:pt idx="49">
                  <c:v>1008</c:v>
                </c:pt>
                <c:pt idx="50">
                  <c:v>935</c:v>
                </c:pt>
                <c:pt idx="51">
                  <c:v>691</c:v>
                </c:pt>
                <c:pt idx="52">
                  <c:v>728</c:v>
                </c:pt>
                <c:pt idx="53">
                  <c:v>823</c:v>
                </c:pt>
                <c:pt idx="54">
                  <c:v>572</c:v>
                </c:pt>
                <c:pt idx="55">
                  <c:v>571</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numCache>
            </c:numRef>
          </c:val>
        </c:ser>
        <c:ser>
          <c:idx val="2"/>
          <c:order val="1"/>
          <c:tx>
            <c:strRef>
              <c:f>Monetary!$T$3</c:f>
              <c:strCache>
                <c:ptCount val="1"/>
                <c:pt idx="0">
                  <c:v>Remittals Forecast</c:v>
                </c:pt>
              </c:strCache>
            </c:strRef>
          </c:tx>
          <c:spPr>
            <a:ln w="28575">
              <a:solidFill>
                <a:srgbClr val="008000">
                  <a:alpha val="40000"/>
                </a:srgb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Monetary!$T$4:$T$76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814.77731860817403</c:v>
                </c:pt>
                <c:pt idx="54">
                  <c:v>672.75631687901637</c:v>
                </c:pt>
                <c:pt idx="55">
                  <c:v>545.90669005042082</c:v>
                </c:pt>
                <c:pt idx="56">
                  <c:v>684.97117685115052</c:v>
                </c:pt>
                <c:pt idx="57">
                  <c:v>811.41101808796952</c:v>
                </c:pt>
                <c:pt idx="58">
                  <c:v>667.73437026115744</c:v>
                </c:pt>
                <c:pt idx="59">
                  <c:v>537.79231487635343</c:v>
                </c:pt>
                <c:pt idx="60">
                  <c:v>673.67688091484297</c:v>
                </c:pt>
                <c:pt idx="61">
                  <c:v>797.34106653154549</c:v>
                </c:pt>
                <c:pt idx="62">
                  <c:v>651.36799562642852</c:v>
                </c:pt>
                <c:pt idx="63">
                  <c:v>519.56759086827606</c:v>
                </c:pt>
                <c:pt idx="64">
                  <c:v>653.97367436432</c:v>
                </c:pt>
                <c:pt idx="65">
                  <c:v>776.4859296998336</c:v>
                </c:pt>
                <c:pt idx="66">
                  <c:v>629.64134420928087</c:v>
                </c:pt>
                <c:pt idx="67">
                  <c:v>497.20991840169154</c:v>
                </c:pt>
                <c:pt idx="68">
                  <c:v>631.19077257867923</c:v>
                </c:pt>
                <c:pt idx="69">
                  <c:v>753.45337005629085</c:v>
                </c:pt>
                <c:pt idx="70">
                  <c:v>606.50837843881322</c:v>
                </c:pt>
                <c:pt idx="71">
                  <c:v>474.10288943078933</c:v>
                </c:pt>
                <c:pt idx="72">
                  <c:v>608.21610019788011</c:v>
                </c:pt>
              </c:numCache>
            </c:numRef>
          </c:val>
        </c:ser>
        <c:ser>
          <c:idx val="3"/>
          <c:order val="2"/>
          <c:tx>
            <c:strRef>
              <c:f>Monetary!$S$3</c:f>
              <c:strCache>
                <c:ptCount val="1"/>
                <c:pt idx="0">
                  <c:v>Receipts Forecast</c:v>
                </c:pt>
              </c:strCache>
            </c:strRef>
          </c:tx>
          <c:spPr>
            <a:ln w="28575">
              <a:solidFill>
                <a:schemeClr val="accent6">
                  <a:lumMod val="75000"/>
                  <a:alpha val="54000"/>
                </a:scheme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Monetary!$S$4:$S$76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9579369.5982337203</c:v>
                </c:pt>
                <c:pt idx="54">
                  <c:v>9422358.2082260493</c:v>
                </c:pt>
                <c:pt idx="55">
                  <c:v>8862029.3854502402</c:v>
                </c:pt>
                <c:pt idx="56">
                  <c:v>9162554.2067371402</c:v>
                </c:pt>
                <c:pt idx="57">
                  <c:v>9769322.5443764199</c:v>
                </c:pt>
                <c:pt idx="58">
                  <c:v>9576905.472481411</c:v>
                </c:pt>
                <c:pt idx="59">
                  <c:v>8993341.4335938897</c:v>
                </c:pt>
                <c:pt idx="60">
                  <c:v>9282308.9207993597</c:v>
                </c:pt>
                <c:pt idx="61">
                  <c:v>9877328.0759759601</c:v>
                </c:pt>
                <c:pt idx="62">
                  <c:v>9679697.6066691801</c:v>
                </c:pt>
                <c:pt idx="63">
                  <c:v>9086840.8009734098</c:v>
                </c:pt>
                <c:pt idx="64">
                  <c:v>9360863.3373214789</c:v>
                </c:pt>
                <c:pt idx="65">
                  <c:v>9936340.1267840602</c:v>
                </c:pt>
                <c:pt idx="66">
                  <c:v>9722938.2207887806</c:v>
                </c:pt>
                <c:pt idx="67">
                  <c:v>9114247.77085899</c:v>
                </c:pt>
                <c:pt idx="68">
                  <c:v>9387444.3738549296</c:v>
                </c:pt>
                <c:pt idx="69">
                  <c:v>9958305.036480831</c:v>
                </c:pt>
                <c:pt idx="70">
                  <c:v>9747094.4815355204</c:v>
                </c:pt>
                <c:pt idx="71">
                  <c:v>9130668.7854399495</c:v>
                </c:pt>
                <c:pt idx="72">
                  <c:v>9400245.8752235398</c:v>
                </c:pt>
              </c:numCache>
            </c:numRef>
          </c:val>
        </c:ser>
        <c:marker val="1"/>
        <c:axId val="155113344"/>
        <c:axId val="157523968"/>
      </c:lineChart>
      <c:dateAx>
        <c:axId val="155113344"/>
        <c:scaling>
          <c:orientation val="minMax"/>
          <c:max val="43983"/>
          <c:min val="38352"/>
        </c:scaling>
        <c:axPos val="b"/>
        <c:title>
          <c:tx>
            <c:rich>
              <a:bodyPr/>
              <a:lstStyle/>
              <a:p>
                <a:pPr>
                  <a:defRPr sz="1800" b="0">
                    <a:solidFill>
                      <a:sysClr val="windowText" lastClr="000000"/>
                    </a:solidFill>
                    <a:latin typeface="Calibri Light" pitchFamily="34" charset="0"/>
                  </a:defRPr>
                </a:pPr>
                <a:r>
                  <a:rPr lang="en-NZ" sz="1800" b="0">
                    <a:solidFill>
                      <a:sysClr val="windowText" lastClr="000000"/>
                    </a:solidFill>
                    <a:latin typeface="Calibri Light" pitchFamily="34" charset="0"/>
                  </a:rPr>
                  <a:t>Quarterly data</a:t>
                </a:r>
              </a:p>
            </c:rich>
          </c:tx>
          <c:layout>
            <c:manualLayout>
              <c:xMode val="edge"/>
              <c:yMode val="edge"/>
              <c:x val="0.67586410637701033"/>
              <c:y val="0.8930966694741177"/>
            </c:manualLayout>
          </c:layout>
        </c:title>
        <c:numFmt formatCode="yyyy" sourceLinked="0"/>
        <c:majorTickMark val="in"/>
        <c:tickLblPos val="nextTo"/>
        <c:spPr>
          <a:ln>
            <a:solidFill>
              <a:schemeClr val="tx1"/>
            </a:solidFill>
          </a:ln>
        </c:spPr>
        <c:txPr>
          <a:bodyPr rot="0"/>
          <a:lstStyle/>
          <a:p>
            <a:pPr>
              <a:defRPr sz="1800" b="0" i="0">
                <a:solidFill>
                  <a:sysClr val="windowText" lastClr="000000"/>
                </a:solidFill>
                <a:latin typeface="Calibri Light" pitchFamily="34" charset="0"/>
                <a:cs typeface="Arial" pitchFamily="34" charset="0"/>
              </a:defRPr>
            </a:pPr>
            <a:endParaRPr lang="en-US"/>
          </a:p>
        </c:txPr>
        <c:crossAx val="157523968"/>
        <c:crosses val="autoZero"/>
        <c:auto val="1"/>
        <c:lblOffset val="100"/>
        <c:majorUnit val="24"/>
        <c:majorTimeUnit val="months"/>
        <c:minorUnit val="12"/>
        <c:minorTimeUnit val="months"/>
      </c:dateAx>
      <c:valAx>
        <c:axId val="157523968"/>
        <c:scaling>
          <c:orientation val="minMax"/>
          <c:max val="2600"/>
          <c:min val="0"/>
        </c:scaling>
        <c:axPos val="l"/>
        <c:majorGridlines>
          <c:spPr>
            <a:ln>
              <a:solidFill>
                <a:sysClr val="windowText" lastClr="000000">
                  <a:alpha val="20000"/>
                </a:sysClr>
              </a:solidFill>
            </a:ln>
          </c:spPr>
        </c:majorGridlines>
        <c:numFmt formatCode="0" sourceLinked="0"/>
        <c:majorTickMark val="none"/>
        <c:tickLblPos val="nextTo"/>
        <c:txPr>
          <a:bodyPr/>
          <a:lstStyle/>
          <a:p>
            <a:pPr>
              <a:defRPr sz="1800" b="0">
                <a:solidFill>
                  <a:sysClr val="windowText" lastClr="000000"/>
                </a:solidFill>
                <a:latin typeface="Calibri Light" pitchFamily="34" charset="0"/>
                <a:cs typeface="Arial" pitchFamily="34" charset="0"/>
              </a:defRPr>
            </a:pPr>
            <a:endParaRPr lang="en-US"/>
          </a:p>
        </c:txPr>
        <c:crossAx val="155113344"/>
        <c:crosses val="autoZero"/>
        <c:crossBetween val="midCat"/>
        <c:majorUnit val="1000"/>
        <c:dispUnits>
          <c:builtInUnit val="thousands"/>
          <c:dispUnitsLbl>
            <c:layout>
              <c:manualLayout>
                <c:xMode val="edge"/>
                <c:yMode val="edge"/>
                <c:x val="0"/>
                <c:y val="0.12574025111182419"/>
              </c:manualLayout>
            </c:layout>
            <c:txPr>
              <a:bodyPr/>
              <a:lstStyle/>
              <a:p>
                <a:pPr>
                  <a:defRPr sz="1800">
                    <a:latin typeface="Calibri Light" pitchFamily="34" charset="0"/>
                  </a:defRPr>
                </a:pPr>
                <a:endParaRPr lang="en-US"/>
              </a:p>
            </c:txPr>
          </c:dispUnitsLbl>
        </c:dispUnits>
      </c:valAx>
    </c:plotArea>
    <c:plotVisOnly val="1"/>
  </c:chart>
  <c:spPr>
    <a:ln>
      <a:noFill/>
    </a:ln>
  </c:spPr>
  <c:printSettings>
    <c:headerFooter/>
    <c:pageMargins b="0.750000000000006" l="0.70000000000000062" r="0.70000000000000062" t="0.750000000000006"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61648888888889"/>
          <c:y val="0.15269398148148358"/>
          <c:w val="0.79387705185785251"/>
          <c:h val="0.66104282407408188"/>
        </c:manualLayout>
      </c:layout>
      <c:lineChart>
        <c:grouping val="standard"/>
        <c:ser>
          <c:idx val="0"/>
          <c:order val="0"/>
          <c:tx>
            <c:strRef>
              <c:f>CommunityMusters!$X$3</c:f>
              <c:strCache>
                <c:ptCount val="1"/>
                <c:pt idx="0">
                  <c:v>Total</c:v>
                </c:pt>
              </c:strCache>
            </c:strRef>
          </c:tx>
          <c:spPr>
            <a:ln>
              <a:solidFill>
                <a:schemeClr val="tx1">
                  <a:lumMod val="65000"/>
                  <a:lumOff val="35000"/>
                </a:schemeClr>
              </a:solidFill>
            </a:ln>
          </c:spPr>
          <c:marker>
            <c:symbol val="none"/>
          </c:marker>
          <c:cat>
            <c:numRef>
              <c:f>CommunityMusters!$M$4:$M$77</c:f>
              <c:numCache>
                <c:formatCode>mmm\-yy</c:formatCode>
                <c:ptCount val="74"/>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45809</c:v>
                </c:pt>
              </c:numCache>
            </c:numRef>
          </c:cat>
          <c:val>
            <c:numRef>
              <c:f>CommunityMusters!$X$4:$X$38</c:f>
              <c:numCache>
                <c:formatCode>#,##0</c:formatCode>
                <c:ptCount val="35"/>
                <c:pt idx="0">
                  <c:v>#N/A</c:v>
                </c:pt>
                <c:pt idx="1">
                  <c:v>#N/A</c:v>
                </c:pt>
                <c:pt idx="2">
                  <c:v>28020</c:v>
                </c:pt>
                <c:pt idx="3">
                  <c:v>30751</c:v>
                </c:pt>
                <c:pt idx="4">
                  <c:v>33267</c:v>
                </c:pt>
                <c:pt idx="5">
                  <c:v>34799</c:v>
                </c:pt>
                <c:pt idx="6">
                  <c:v>35026</c:v>
                </c:pt>
                <c:pt idx="7">
                  <c:v>35800</c:v>
                </c:pt>
                <c:pt idx="8">
                  <c:v>37326</c:v>
                </c:pt>
                <c:pt idx="9">
                  <c:v>38197</c:v>
                </c:pt>
                <c:pt idx="10">
                  <c:v>38301</c:v>
                </c:pt>
                <c:pt idx="11">
                  <c:v>38586</c:v>
                </c:pt>
                <c:pt idx="12">
                  <c:v>38838</c:v>
                </c:pt>
                <c:pt idx="13">
                  <c:v>39088</c:v>
                </c:pt>
                <c:pt idx="14">
                  <c:v>37364</c:v>
                </c:pt>
                <c:pt idx="15">
                  <c:v>36847</c:v>
                </c:pt>
                <c:pt idx="16">
                  <c:v>36099</c:v>
                </c:pt>
                <c:pt idx="17">
                  <c:v>35437</c:v>
                </c:pt>
                <c:pt idx="18">
                  <c:v>34296</c:v>
                </c:pt>
                <c:pt idx="19">
                  <c:v>34046</c:v>
                </c:pt>
                <c:pt idx="20">
                  <c:v>33607</c:v>
                </c:pt>
                <c:pt idx="21">
                  <c:v>33409</c:v>
                </c:pt>
                <c:pt idx="22">
                  <c:v>31890</c:v>
                </c:pt>
                <c:pt idx="23">
                  <c:v>30862</c:v>
                </c:pt>
                <c:pt idx="24">
                  <c:v>30470</c:v>
                </c:pt>
                <c:pt idx="25">
                  <c:v>29835</c:v>
                </c:pt>
                <c:pt idx="26">
                  <c:v>29176</c:v>
                </c:pt>
                <c:pt idx="27">
                  <c:v>28493</c:v>
                </c:pt>
                <c:pt idx="28">
                  <c:v>28889</c:v>
                </c:pt>
                <c:pt idx="29">
                  <c:v>29534</c:v>
                </c:pt>
                <c:pt idx="30">
                  <c:v>29281</c:v>
                </c:pt>
                <c:pt idx="31">
                  <c:v>28495</c:v>
                </c:pt>
                <c:pt idx="32">
                  <c:v>28685</c:v>
                </c:pt>
                <c:pt idx="33">
                  <c:v>28957</c:v>
                </c:pt>
                <c:pt idx="34">
                  <c:v>28511</c:v>
                </c:pt>
              </c:numCache>
            </c:numRef>
          </c:val>
        </c:ser>
        <c:ser>
          <c:idx val="1"/>
          <c:order val="1"/>
          <c:tx>
            <c:strRef>
              <c:f>CommunityStarts!$X$3</c:f>
              <c:strCache>
                <c:ptCount val="1"/>
                <c:pt idx="0">
                  <c:v>Total community sentences</c:v>
                </c:pt>
              </c:strCache>
            </c:strRef>
          </c:tx>
          <c:spPr>
            <a:ln>
              <a:solidFill>
                <a:srgbClr val="1F497D"/>
              </a:solidFill>
            </a:ln>
          </c:spPr>
          <c:marker>
            <c:symbol val="none"/>
          </c:marker>
          <c:cat>
            <c:numRef>
              <c:f>CommunityMusters!$M$4:$M$77</c:f>
              <c:numCache>
                <c:formatCode>mmm\-yy</c:formatCode>
                <c:ptCount val="74"/>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45809</c:v>
                </c:pt>
              </c:numCache>
            </c:numRef>
          </c:cat>
          <c:val>
            <c:numRef>
              <c:f>CommunityStarts!$X$32:$X$105</c:f>
              <c:numCache>
                <c:formatCode>#,##0</c:formatCode>
                <c:ptCount val="74"/>
                <c:pt idx="0">
                  <c:v>10000</c:v>
                </c:pt>
                <c:pt idx="1">
                  <c:v>10876</c:v>
                </c:pt>
                <c:pt idx="2">
                  <c:v>11450</c:v>
                </c:pt>
                <c:pt idx="3">
                  <c:v>11804</c:v>
                </c:pt>
                <c:pt idx="4">
                  <c:v>14272</c:v>
                </c:pt>
                <c:pt idx="5">
                  <c:v>14726</c:v>
                </c:pt>
                <c:pt idx="6">
                  <c:v>13808</c:v>
                </c:pt>
                <c:pt idx="7">
                  <c:v>14129</c:v>
                </c:pt>
                <c:pt idx="8">
                  <c:v>16193</c:v>
                </c:pt>
                <c:pt idx="9">
                  <c:v>17154</c:v>
                </c:pt>
                <c:pt idx="10">
                  <c:v>16107</c:v>
                </c:pt>
                <c:pt idx="11">
                  <c:v>15534</c:v>
                </c:pt>
                <c:pt idx="12">
                  <c:v>16836</c:v>
                </c:pt>
                <c:pt idx="13">
                  <c:v>17979</c:v>
                </c:pt>
                <c:pt idx="14">
                  <c:v>15792</c:v>
                </c:pt>
                <c:pt idx="15">
                  <c:v>14929</c:v>
                </c:pt>
                <c:pt idx="16">
                  <c:v>15764</c:v>
                </c:pt>
                <c:pt idx="17">
                  <c:v>16341</c:v>
                </c:pt>
                <c:pt idx="18">
                  <c:v>15045</c:v>
                </c:pt>
                <c:pt idx="19">
                  <c:v>15186</c:v>
                </c:pt>
                <c:pt idx="20">
                  <c:v>15603</c:v>
                </c:pt>
                <c:pt idx="21">
                  <c:v>16354</c:v>
                </c:pt>
                <c:pt idx="22">
                  <c:v>14522</c:v>
                </c:pt>
                <c:pt idx="23">
                  <c:v>13266</c:v>
                </c:pt>
                <c:pt idx="24">
                  <c:v>14147</c:v>
                </c:pt>
                <c:pt idx="25">
                  <c:v>14272</c:v>
                </c:pt>
                <c:pt idx="26">
                  <c:v>13044</c:v>
                </c:pt>
                <c:pt idx="27">
                  <c:v>12004</c:v>
                </c:pt>
                <c:pt idx="28">
                  <c:v>13154</c:v>
                </c:pt>
                <c:pt idx="29">
                  <c:v>14106</c:v>
                </c:pt>
                <c:pt idx="30">
                  <c:v>12637</c:v>
                </c:pt>
                <c:pt idx="31">
                  <c:v>10990</c:v>
                </c:pt>
                <c:pt idx="32">
                  <c:v>12001</c:v>
                </c:pt>
                <c:pt idx="33">
                  <c:v>13060</c:v>
                </c:pt>
                <c:pt idx="34">
                  <c:v>11667</c:v>
                </c:pt>
                <c:pt idx="35">
                  <c:v>9308</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numCache>
            </c:numRef>
          </c:val>
        </c:ser>
        <c:ser>
          <c:idx val="2"/>
          <c:order val="2"/>
          <c:tx>
            <c:strRef>
              <c:f>CommunityStarts!$AD$3</c:f>
              <c:strCache>
                <c:ptCount val="1"/>
                <c:pt idx="0">
                  <c:v>TotalCommunitySentencesForecast</c:v>
                </c:pt>
              </c:strCache>
            </c:strRef>
          </c:tx>
          <c:spPr>
            <a:ln>
              <a:solidFill>
                <a:srgbClr val="1F497D">
                  <a:alpha val="40000"/>
                </a:srgbClr>
              </a:solidFill>
            </a:ln>
          </c:spPr>
          <c:marker>
            <c:symbol val="none"/>
          </c:marker>
          <c:cat>
            <c:numRef>
              <c:f>CommunityMusters!$M$4:$M$77</c:f>
              <c:numCache>
                <c:formatCode>mmm\-yy</c:formatCode>
                <c:ptCount val="74"/>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45809</c:v>
                </c:pt>
              </c:numCache>
            </c:numRef>
          </c:cat>
          <c:val>
            <c:numRef>
              <c:f>CommunityStarts!$AD$32:$AD$105</c:f>
              <c:numCache>
                <c:formatCode>#,##0</c:formatCode>
                <c:ptCount val="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13060</c:v>
                </c:pt>
                <c:pt idx="34">
                  <c:v>11892.599354820974</c:v>
                </c:pt>
                <c:pt idx="35">
                  <c:v>11036.136555537847</c:v>
                </c:pt>
                <c:pt idx="36">
                  <c:v>12258.918897597701</c:v>
                </c:pt>
                <c:pt idx="37">
                  <c:v>13131.151869892001</c:v>
                </c:pt>
                <c:pt idx="38">
                  <c:v>11719.351112056847</c:v>
                </c:pt>
                <c:pt idx="39">
                  <c:v>10906.52860207179</c:v>
                </c:pt>
                <c:pt idx="40">
                  <c:v>12150.366809631312</c:v>
                </c:pt>
                <c:pt idx="41">
                  <c:v>13030.530327310003</c:v>
                </c:pt>
                <c:pt idx="42">
                  <c:v>11662.561395818695</c:v>
                </c:pt>
                <c:pt idx="43">
                  <c:v>10868.731327416219</c:v>
                </c:pt>
                <c:pt idx="44">
                  <c:v>12108.179635559718</c:v>
                </c:pt>
                <c:pt idx="45">
                  <c:v>12983.090183635308</c:v>
                </c:pt>
                <c:pt idx="46">
                  <c:v>11610.421022041754</c:v>
                </c:pt>
                <c:pt idx="47">
                  <c:v>10816.164952271954</c:v>
                </c:pt>
                <c:pt idx="48">
                  <c:v>12059.763918382254</c:v>
                </c:pt>
                <c:pt idx="49">
                  <c:v>12938.161303419311</c:v>
                </c:pt>
                <c:pt idx="50">
                  <c:v>11569.238306410774</c:v>
                </c:pt>
                <c:pt idx="51">
                  <c:v>10769.499877097653</c:v>
                </c:pt>
                <c:pt idx="52">
                  <c:v>12003.866194794269</c:v>
                </c:pt>
                <c:pt idx="53">
                  <c:v>12909.857283600926</c:v>
                </c:pt>
                <c:pt idx="54">
                  <c:v>11507.082232575856</c:v>
                </c:pt>
                <c:pt idx="55">
                  <c:v>10704.076981418784</c:v>
                </c:pt>
                <c:pt idx="56">
                  <c:v>11950.66881122926</c:v>
                </c:pt>
                <c:pt idx="57">
                  <c:v>12854.304254456489</c:v>
                </c:pt>
                <c:pt idx="58">
                  <c:v>11486.863261141163</c:v>
                </c:pt>
                <c:pt idx="59">
                  <c:v>10695.971361869171</c:v>
                </c:pt>
                <c:pt idx="60">
                  <c:v>11940.334468138379</c:v>
                </c:pt>
                <c:pt idx="61">
                  <c:v>12839.67296806285</c:v>
                </c:pt>
                <c:pt idx="62">
                  <c:v>11468.811779115011</c:v>
                </c:pt>
                <c:pt idx="63">
                  <c:v>10676.896697276014</c:v>
                </c:pt>
                <c:pt idx="64">
                  <c:v>11923.001221874858</c:v>
                </c:pt>
                <c:pt idx="65">
                  <c:v>12828.551239387221</c:v>
                </c:pt>
                <c:pt idx="66">
                  <c:v>11459.885585791986</c:v>
                </c:pt>
                <c:pt idx="67">
                  <c:v>10662.078347390259</c:v>
                </c:pt>
                <c:pt idx="68">
                  <c:v>11901.903807543331</c:v>
                </c:pt>
                <c:pt idx="69">
                  <c:v>12813.192659199747</c:v>
                </c:pt>
                <c:pt idx="70">
                  <c:v>11415.903885235672</c:v>
                </c:pt>
                <c:pt idx="71">
                  <c:v>10610.107936576203</c:v>
                </c:pt>
                <c:pt idx="72">
                  <c:v>11848.366823726356</c:v>
                </c:pt>
                <c:pt idx="73">
                  <c:v>11848.366823726356</c:v>
                </c:pt>
              </c:numCache>
            </c:numRef>
          </c:val>
        </c:ser>
        <c:ser>
          <c:idx val="3"/>
          <c:order val="3"/>
          <c:tx>
            <c:strRef>
              <c:f>CommunityMusters!$Y$3</c:f>
              <c:strCache>
                <c:ptCount val="1"/>
                <c:pt idx="0">
                  <c:v>Total Forecast</c:v>
                </c:pt>
              </c:strCache>
            </c:strRef>
          </c:tx>
          <c:spPr>
            <a:ln>
              <a:solidFill>
                <a:schemeClr val="tx1">
                  <a:lumMod val="65000"/>
                  <a:lumOff val="35000"/>
                  <a:alpha val="40000"/>
                </a:schemeClr>
              </a:solidFill>
            </a:ln>
          </c:spPr>
          <c:marker>
            <c:symbol val="none"/>
          </c:marker>
          <c:val>
            <c:numRef>
              <c:f>CommunityMusters!$Y$4:$Y$77</c:f>
              <c:numCache>
                <c:formatCode>#,##0</c:formatCode>
                <c:ptCount val="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28957</c:v>
                </c:pt>
                <c:pt idx="34">
                  <c:v>28671.4</c:v>
                </c:pt>
                <c:pt idx="35">
                  <c:v>28273.8</c:v>
                </c:pt>
                <c:pt idx="36">
                  <c:v>28686.400000000001</c:v>
                </c:pt>
                <c:pt idx="37">
                  <c:v>29116.7</c:v>
                </c:pt>
                <c:pt idx="38">
                  <c:v>28763.8</c:v>
                </c:pt>
                <c:pt idx="39">
                  <c:v>28067.3</c:v>
                </c:pt>
                <c:pt idx="40">
                  <c:v>28266.7</c:v>
                </c:pt>
                <c:pt idx="41">
                  <c:v>28557.3</c:v>
                </c:pt>
                <c:pt idx="42">
                  <c:v>28190.9</c:v>
                </c:pt>
                <c:pt idx="43">
                  <c:v>27533</c:v>
                </c:pt>
                <c:pt idx="44">
                  <c:v>27825.1</c:v>
                </c:pt>
                <c:pt idx="45">
                  <c:v>28168.400000000001</c:v>
                </c:pt>
                <c:pt idx="46">
                  <c:v>27907</c:v>
                </c:pt>
                <c:pt idx="47">
                  <c:v>27360.799999999999</c:v>
                </c:pt>
                <c:pt idx="48">
                  <c:v>27744.3</c:v>
                </c:pt>
                <c:pt idx="49">
                  <c:v>28166.799999999999</c:v>
                </c:pt>
                <c:pt idx="50">
                  <c:v>27898.2</c:v>
                </c:pt>
                <c:pt idx="51">
                  <c:v>27292.6</c:v>
                </c:pt>
                <c:pt idx="52">
                  <c:v>27669.3</c:v>
                </c:pt>
                <c:pt idx="53">
                  <c:v>28148</c:v>
                </c:pt>
                <c:pt idx="54">
                  <c:v>27910.2</c:v>
                </c:pt>
                <c:pt idx="55">
                  <c:v>27355.1</c:v>
                </c:pt>
                <c:pt idx="56">
                  <c:v>27690.2</c:v>
                </c:pt>
                <c:pt idx="57">
                  <c:v>28114.799999999999</c:v>
                </c:pt>
                <c:pt idx="58">
                  <c:v>27855</c:v>
                </c:pt>
                <c:pt idx="59">
                  <c:v>27280.6</c:v>
                </c:pt>
                <c:pt idx="60">
                  <c:v>27611.5</c:v>
                </c:pt>
                <c:pt idx="61">
                  <c:v>28037.9</c:v>
                </c:pt>
                <c:pt idx="62">
                  <c:v>27764.1</c:v>
                </c:pt>
                <c:pt idx="63">
                  <c:v>27198.9</c:v>
                </c:pt>
                <c:pt idx="64">
                  <c:v>27539.1</c:v>
                </c:pt>
                <c:pt idx="65">
                  <c:v>27957.8</c:v>
                </c:pt>
                <c:pt idx="66">
                  <c:v>27687</c:v>
                </c:pt>
                <c:pt idx="67">
                  <c:v>27044.6</c:v>
                </c:pt>
                <c:pt idx="68">
                  <c:v>27395.1</c:v>
                </c:pt>
                <c:pt idx="69">
                  <c:v>27865.1</c:v>
                </c:pt>
                <c:pt idx="70">
                  <c:v>27623</c:v>
                </c:pt>
                <c:pt idx="71">
                  <c:v>26886.625</c:v>
                </c:pt>
                <c:pt idx="72">
                  <c:v>27059.599999999999</c:v>
                </c:pt>
                <c:pt idx="73">
                  <c:v>27059.599999999999</c:v>
                </c:pt>
              </c:numCache>
            </c:numRef>
          </c:val>
        </c:ser>
        <c:marker val="1"/>
        <c:axId val="157540736"/>
        <c:axId val="155030272"/>
      </c:lineChart>
      <c:dateAx>
        <c:axId val="157540736"/>
        <c:scaling>
          <c:orientation val="minMax"/>
          <c:min val="39508"/>
        </c:scaling>
        <c:axPos val="b"/>
        <c:title>
          <c:tx>
            <c:rich>
              <a:bodyPr/>
              <a:lstStyle/>
              <a:p>
                <a:pPr>
                  <a:defRPr sz="2000" b="0"/>
                </a:pPr>
                <a:r>
                  <a:rPr lang="en-NZ" sz="2000" b="0"/>
                  <a:t>Quarterly data</a:t>
                </a:r>
              </a:p>
            </c:rich>
          </c:tx>
          <c:layout>
            <c:manualLayout>
              <c:xMode val="edge"/>
              <c:yMode val="edge"/>
              <c:x val="0.76049901889501503"/>
              <c:y val="0.9232267303600018"/>
            </c:manualLayout>
          </c:layout>
        </c:title>
        <c:numFmt formatCode="yyyy" sourceLinked="0"/>
        <c:majorTickMark val="in"/>
        <c:tickLblPos val="nextTo"/>
        <c:txPr>
          <a:bodyPr rot="0"/>
          <a:lstStyle/>
          <a:p>
            <a:pPr>
              <a:defRPr sz="2000"/>
            </a:pPr>
            <a:endParaRPr lang="en-US"/>
          </a:p>
        </c:txPr>
        <c:crossAx val="155030272"/>
        <c:crosses val="autoZero"/>
        <c:auto val="1"/>
        <c:lblOffset val="100"/>
        <c:majorUnit val="48"/>
        <c:majorTimeUnit val="months"/>
        <c:minorUnit val="12"/>
        <c:minorTimeUnit val="months"/>
      </c:dateAx>
      <c:valAx>
        <c:axId val="155030272"/>
        <c:scaling>
          <c:orientation val="minMax"/>
          <c:max val="40000"/>
          <c:min val="0"/>
        </c:scaling>
        <c:axPos val="l"/>
        <c:majorGridlines>
          <c:spPr>
            <a:ln>
              <a:solidFill>
                <a:sysClr val="windowText" lastClr="000000">
                  <a:alpha val="10000"/>
                </a:sysClr>
              </a:solidFill>
            </a:ln>
          </c:spPr>
        </c:majorGridlines>
        <c:numFmt formatCode="#,##0" sourceLinked="0"/>
        <c:majorTickMark val="none"/>
        <c:tickLblPos val="nextTo"/>
        <c:txPr>
          <a:bodyPr/>
          <a:lstStyle/>
          <a:p>
            <a:pPr>
              <a:defRPr sz="2000"/>
            </a:pPr>
            <a:endParaRPr lang="en-US"/>
          </a:p>
        </c:txPr>
        <c:crossAx val="157540736"/>
        <c:crosses val="autoZero"/>
        <c:crossBetween val="midCat"/>
        <c:majorUnit val="10000"/>
        <c:dispUnits>
          <c:builtInUnit val="thousands"/>
          <c:dispUnitsLbl>
            <c:txPr>
              <a:bodyPr/>
              <a:lstStyle/>
              <a:p>
                <a:pPr>
                  <a:defRPr sz="2000" b="0"/>
                </a:pPr>
                <a:endParaRPr lang="en-US"/>
              </a:p>
            </c:txPr>
          </c:dispUnitsLbl>
        </c:dispUnits>
      </c:valAx>
    </c:plotArea>
    <c:plotVisOnly val="1"/>
  </c:chart>
  <c:spPr>
    <a:ln>
      <a:noFill/>
    </a:ln>
  </c:spPr>
  <c:txPr>
    <a:bodyPr/>
    <a:lstStyle/>
    <a:p>
      <a:pPr>
        <a:defRPr sz="2000">
          <a:latin typeface="Calibri Light" pitchFamily="34" charset="0"/>
        </a:defRPr>
      </a:pPr>
      <a:endParaRPr lang="en-US"/>
    </a:p>
  </c:txPr>
  <c:printSettings>
    <c:headerFooter/>
    <c:pageMargins b="0.750000000000006" l="0.70000000000000062" r="0.70000000000000062" t="0.750000000000006"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017476076359967"/>
          <c:y val="0.13143680555555556"/>
          <c:w val="0.82138841340486279"/>
          <c:h val="0.71466203703703701"/>
        </c:manualLayout>
      </c:layout>
      <c:lineChart>
        <c:grouping val="standard"/>
        <c:ser>
          <c:idx val="0"/>
          <c:order val="0"/>
          <c:tx>
            <c:strRef>
              <c:f>CommunityStarts!$V$4</c:f>
              <c:strCache>
                <c:ptCount val="1"/>
                <c:pt idx="0">
                  <c:v>#N/A</c:v>
                </c:pt>
              </c:strCache>
            </c:strRef>
          </c:tx>
          <c:spPr>
            <a:ln>
              <a:solidFill>
                <a:schemeClr val="tx1"/>
              </a:solidFill>
            </a:ln>
          </c:spPr>
          <c:marker>
            <c:symbol val="none"/>
          </c:marker>
          <c:cat>
            <c:numRef>
              <c:f>CommunityStarts!$R$33:$R$105</c:f>
              <c:numCache>
                <c:formatCode>mmm\-yy</c:formatCode>
                <c:ptCount val="73"/>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45809</c:v>
                </c:pt>
              </c:numCache>
            </c:numRef>
          </c:cat>
          <c:val>
            <c:numRef>
              <c:f>CommunityStarts!$V$33:$V$105</c:f>
              <c:numCache>
                <c:formatCode>#,##0</c:formatCode>
                <c:ptCount val="73"/>
                <c:pt idx="0">
                  <c:v>#N/A</c:v>
                </c:pt>
                <c:pt idx="1">
                  <c:v>299</c:v>
                </c:pt>
                <c:pt idx="2">
                  <c:v>429</c:v>
                </c:pt>
                <c:pt idx="3">
                  <c:v>647</c:v>
                </c:pt>
                <c:pt idx="4">
                  <c:v>826</c:v>
                </c:pt>
                <c:pt idx="5">
                  <c:v>760</c:v>
                </c:pt>
                <c:pt idx="6">
                  <c:v>661</c:v>
                </c:pt>
                <c:pt idx="7">
                  <c:v>946</c:v>
                </c:pt>
                <c:pt idx="8">
                  <c:v>1113</c:v>
                </c:pt>
                <c:pt idx="9">
                  <c:v>1138</c:v>
                </c:pt>
                <c:pt idx="10">
                  <c:v>1068</c:v>
                </c:pt>
                <c:pt idx="11">
                  <c:v>1371</c:v>
                </c:pt>
                <c:pt idx="12">
                  <c:v>1501</c:v>
                </c:pt>
                <c:pt idx="13">
                  <c:v>1401</c:v>
                </c:pt>
                <c:pt idx="14">
                  <c:v>1212</c:v>
                </c:pt>
                <c:pt idx="15">
                  <c:v>1386</c:v>
                </c:pt>
                <c:pt idx="16">
                  <c:v>1510</c:v>
                </c:pt>
                <c:pt idx="17">
                  <c:v>1475</c:v>
                </c:pt>
                <c:pt idx="18">
                  <c:v>1379</c:v>
                </c:pt>
                <c:pt idx="19">
                  <c:v>1611</c:v>
                </c:pt>
                <c:pt idx="20">
                  <c:v>1819</c:v>
                </c:pt>
                <c:pt idx="21">
                  <c:v>1551</c:v>
                </c:pt>
                <c:pt idx="22">
                  <c:v>1384</c:v>
                </c:pt>
                <c:pt idx="23">
                  <c:v>1535</c:v>
                </c:pt>
                <c:pt idx="24">
                  <c:v>1475</c:v>
                </c:pt>
                <c:pt idx="25">
                  <c:v>1355</c:v>
                </c:pt>
                <c:pt idx="26">
                  <c:v>1204</c:v>
                </c:pt>
                <c:pt idx="27">
                  <c:v>1389</c:v>
                </c:pt>
                <c:pt idx="28">
                  <c:v>1517</c:v>
                </c:pt>
                <c:pt idx="29">
                  <c:v>1307</c:v>
                </c:pt>
                <c:pt idx="30">
                  <c:v>1095</c:v>
                </c:pt>
                <c:pt idx="31">
                  <c:v>1215</c:v>
                </c:pt>
                <c:pt idx="32">
                  <c:v>1481</c:v>
                </c:pt>
                <c:pt idx="33">
                  <c:v>1260</c:v>
                </c:pt>
                <c:pt idx="34">
                  <c:v>917</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1"/>
          <c:order val="1"/>
          <c:tx>
            <c:strRef>
              <c:f>CommunityStarts!$AB$4</c:f>
              <c:strCache>
                <c:ptCount val="1"/>
                <c:pt idx="0">
                  <c:v>#N/A</c:v>
                </c:pt>
              </c:strCache>
            </c:strRef>
          </c:tx>
          <c:spPr>
            <a:ln>
              <a:solidFill>
                <a:schemeClr val="tx1">
                  <a:alpha val="39000"/>
                </a:schemeClr>
              </a:solidFill>
            </a:ln>
          </c:spPr>
          <c:marker>
            <c:symbol val="none"/>
          </c:marker>
          <c:cat>
            <c:numRef>
              <c:f>CommunityStarts!$R$33:$R$105</c:f>
              <c:numCache>
                <c:formatCode>mmm\-yy</c:formatCode>
                <c:ptCount val="73"/>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45809</c:v>
                </c:pt>
              </c:numCache>
            </c:numRef>
          </c:cat>
          <c:val>
            <c:numRef>
              <c:f>CommunityStarts!$AB$33:$AB$105</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1481</c:v>
                </c:pt>
                <c:pt idx="33">
                  <c:v>1308.9418640382069</c:v>
                </c:pt>
                <c:pt idx="34">
                  <c:v>1150.4511174692122</c:v>
                </c:pt>
                <c:pt idx="35">
                  <c:v>1317.453345851947</c:v>
                </c:pt>
                <c:pt idx="36">
                  <c:v>1479.3060641830241</c:v>
                </c:pt>
                <c:pt idx="37">
                  <c:v>1319.303155857976</c:v>
                </c:pt>
                <c:pt idx="38">
                  <c:v>1151.7781915475298</c:v>
                </c:pt>
                <c:pt idx="39">
                  <c:v>1318.5002131873457</c:v>
                </c:pt>
                <c:pt idx="40">
                  <c:v>1479.9919876363333</c:v>
                </c:pt>
                <c:pt idx="41">
                  <c:v>1319.7045209583862</c:v>
                </c:pt>
                <c:pt idx="42">
                  <c:v>1151.9971923168864</c:v>
                </c:pt>
                <c:pt idx="43">
                  <c:v>1318.618162358666</c:v>
                </c:pt>
                <c:pt idx="44">
                  <c:v>1480.0611430106678</c:v>
                </c:pt>
                <c:pt idx="45">
                  <c:v>1319.753775574271</c:v>
                </c:pt>
                <c:pt idx="46">
                  <c:v>1152.040334551381</c:v>
                </c:pt>
                <c:pt idx="47">
                  <c:v>1318.6605921863952</c:v>
                </c:pt>
                <c:pt idx="48">
                  <c:v>1480.1042413170155</c:v>
                </c:pt>
                <c:pt idx="49">
                  <c:v>1319.7973432748959</c:v>
                </c:pt>
                <c:pt idx="50">
                  <c:v>1152.083767921896</c:v>
                </c:pt>
                <c:pt idx="51">
                  <c:v>1318.7033489650717</c:v>
                </c:pt>
                <c:pt idx="52">
                  <c:v>1480.1459630514018</c:v>
                </c:pt>
                <c:pt idx="53">
                  <c:v>1319.8378400995377</c:v>
                </c:pt>
                <c:pt idx="54">
                  <c:v>1152.1229662868211</c:v>
                </c:pt>
                <c:pt idx="55">
                  <c:v>1318.7412429032995</c:v>
                </c:pt>
                <c:pt idx="56">
                  <c:v>1480.1825801873304</c:v>
                </c:pt>
                <c:pt idx="57">
                  <c:v>1319.8732216302151</c:v>
                </c:pt>
                <c:pt idx="58">
                  <c:v>1152.1571567871656</c:v>
                </c:pt>
                <c:pt idx="59">
                  <c:v>1318.7742859538371</c:v>
                </c:pt>
                <c:pt idx="60">
                  <c:v>1480.214516989281</c:v>
                </c:pt>
                <c:pt idx="61">
                  <c:v>1319.9040909181122</c:v>
                </c:pt>
                <c:pt idx="62">
                  <c:v>1152.1869951671063</c:v>
                </c:pt>
                <c:pt idx="63">
                  <c:v>1318.8031282856934</c:v>
                </c:pt>
                <c:pt idx="64">
                  <c:v>1480.2423966855069</c:v>
                </c:pt>
                <c:pt idx="65">
                  <c:v>1319.9310401439116</c:v>
                </c:pt>
                <c:pt idx="66">
                  <c:v>1152.2130449647054</c:v>
                </c:pt>
                <c:pt idx="67">
                  <c:v>1318.8283086504971</c:v>
                </c:pt>
                <c:pt idx="68">
                  <c:v>1480.2667366156586</c:v>
                </c:pt>
                <c:pt idx="69">
                  <c:v>1319.9545676768748</c:v>
                </c:pt>
                <c:pt idx="70">
                  <c:v>1152.2357872082969</c:v>
                </c:pt>
                <c:pt idx="71">
                  <c:v>1318.8502918118734</c:v>
                </c:pt>
                <c:pt idx="72">
                  <c:v>1318.8502918118734</c:v>
                </c:pt>
              </c:numCache>
            </c:numRef>
          </c:val>
        </c:ser>
        <c:marker val="1"/>
        <c:axId val="159805440"/>
        <c:axId val="159808128"/>
      </c:lineChart>
      <c:dateAx>
        <c:axId val="159805440"/>
        <c:scaling>
          <c:orientation val="minMax"/>
          <c:max val="43983"/>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86138678317384232"/>
              <c:y val="0.9248700854700856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159808128"/>
        <c:crosses val="autoZero"/>
        <c:auto val="1"/>
        <c:lblOffset val="100"/>
        <c:majorUnit val="24"/>
        <c:majorTimeUnit val="months"/>
        <c:minorUnit val="12"/>
        <c:minorTimeUnit val="months"/>
      </c:dateAx>
      <c:valAx>
        <c:axId val="159808128"/>
        <c:scaling>
          <c:orientation val="minMax"/>
          <c:max val="2500"/>
          <c:min val="0"/>
        </c:scaling>
        <c:axPos val="l"/>
        <c:majorGridlines>
          <c:spPr>
            <a:ln>
              <a:solidFill>
                <a:sysClr val="windowText" lastClr="000000">
                  <a:alpha val="10000"/>
                </a:sysClr>
              </a:solidFill>
            </a:ln>
          </c:spPr>
        </c:majorGridlines>
        <c:title>
          <c:tx>
            <c:rich>
              <a:bodyPr rot="0" vert="horz"/>
              <a:lstStyle/>
              <a:p>
                <a:pPr>
                  <a:defRPr sz="1400" b="0">
                    <a:latin typeface="Calibri Light" pitchFamily="34" charset="0"/>
                  </a:defRPr>
                </a:pPr>
                <a:r>
                  <a:rPr lang="en-NZ" sz="1400" b="0">
                    <a:latin typeface="Calibri Light" pitchFamily="34" charset="0"/>
                  </a:rPr>
                  <a:t>Starts</a:t>
                </a:r>
              </a:p>
            </c:rich>
          </c:tx>
          <c:layout>
            <c:manualLayout>
              <c:xMode val="edge"/>
              <c:yMode val="edge"/>
              <c:x val="3.4059111111111116E-2"/>
              <c:y val="4.0993162393162377E-2"/>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159805440"/>
        <c:crosses val="autoZero"/>
        <c:crossBetween val="midCat"/>
        <c:majorUnit val="2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017477777777768"/>
          <c:y val="0.12329572649572912"/>
          <c:w val="0.82138841340486302"/>
          <c:h val="0.71466203703703701"/>
        </c:manualLayout>
      </c:layout>
      <c:lineChart>
        <c:grouping val="standard"/>
        <c:ser>
          <c:idx val="0"/>
          <c:order val="0"/>
          <c:tx>
            <c:strRef>
              <c:f>CommunityMusters!$Q$3</c:f>
              <c:strCache>
                <c:ptCount val="1"/>
                <c:pt idx="0">
                  <c:v>Community Detention</c:v>
                </c:pt>
              </c:strCache>
            </c:strRef>
          </c:tx>
          <c:spPr>
            <a:ln>
              <a:solidFill>
                <a:schemeClr val="tx1"/>
              </a:solidFill>
            </a:ln>
          </c:spPr>
          <c:marker>
            <c:symbol val="none"/>
          </c:marker>
          <c:cat>
            <c:numRef>
              <c:f>CommunityMusters!$M$4:$M$77</c:f>
              <c:numCache>
                <c:formatCode>mmm\-yy</c:formatCode>
                <c:ptCount val="74"/>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45809</c:v>
                </c:pt>
              </c:numCache>
            </c:numRef>
          </c:cat>
          <c:val>
            <c:numRef>
              <c:f>CommunityMusters!$Q$4:$Q$77</c:f>
              <c:numCache>
                <c:formatCode>#,##0</c:formatCode>
                <c:ptCount val="74"/>
                <c:pt idx="0">
                  <c:v>#N/A</c:v>
                </c:pt>
                <c:pt idx="1">
                  <c:v>#N/A</c:v>
                </c:pt>
                <c:pt idx="2">
                  <c:v>293</c:v>
                </c:pt>
                <c:pt idx="3">
                  <c:v>522</c:v>
                </c:pt>
                <c:pt idx="4">
                  <c:v>783</c:v>
                </c:pt>
                <c:pt idx="5">
                  <c:v>1054</c:v>
                </c:pt>
                <c:pt idx="6">
                  <c:v>1017</c:v>
                </c:pt>
                <c:pt idx="7">
                  <c:v>885</c:v>
                </c:pt>
                <c:pt idx="8">
                  <c:v>1135</c:v>
                </c:pt>
                <c:pt idx="9">
                  <c:v>1375</c:v>
                </c:pt>
                <c:pt idx="10">
                  <c:v>1407</c:v>
                </c:pt>
                <c:pt idx="11">
                  <c:v>1396</c:v>
                </c:pt>
                <c:pt idx="12">
                  <c:v>1689</c:v>
                </c:pt>
                <c:pt idx="13">
                  <c:v>1820</c:v>
                </c:pt>
                <c:pt idx="14">
                  <c:v>1705</c:v>
                </c:pt>
                <c:pt idx="15">
                  <c:v>1535</c:v>
                </c:pt>
                <c:pt idx="16">
                  <c:v>1678</c:v>
                </c:pt>
                <c:pt idx="17">
                  <c:v>1782</c:v>
                </c:pt>
                <c:pt idx="18">
                  <c:v>1823</c:v>
                </c:pt>
                <c:pt idx="19">
                  <c:v>1686</c:v>
                </c:pt>
                <c:pt idx="20">
                  <c:v>1951</c:v>
                </c:pt>
                <c:pt idx="21">
                  <c:v>2194</c:v>
                </c:pt>
                <c:pt idx="22">
                  <c:v>1946</c:v>
                </c:pt>
                <c:pt idx="23">
                  <c:v>1699</c:v>
                </c:pt>
                <c:pt idx="24">
                  <c:v>1867</c:v>
                </c:pt>
                <c:pt idx="25">
                  <c:v>1872</c:v>
                </c:pt>
                <c:pt idx="26">
                  <c:v>1679</c:v>
                </c:pt>
                <c:pt idx="27">
                  <c:v>1561</c:v>
                </c:pt>
                <c:pt idx="28">
                  <c:v>1698</c:v>
                </c:pt>
                <c:pt idx="29">
                  <c:v>1859</c:v>
                </c:pt>
                <c:pt idx="30">
                  <c:v>1728</c:v>
                </c:pt>
                <c:pt idx="31">
                  <c:v>1474</c:v>
                </c:pt>
                <c:pt idx="32">
                  <c:v>1530</c:v>
                </c:pt>
                <c:pt idx="33">
                  <c:v>1760</c:v>
                </c:pt>
                <c:pt idx="34">
                  <c:v>1603</c:v>
                </c:pt>
                <c:pt idx="35">
                  <c:v>1413</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numCache>
            </c:numRef>
          </c:val>
        </c:ser>
        <c:ser>
          <c:idx val="1"/>
          <c:order val="1"/>
          <c:tx>
            <c:strRef>
              <c:f>CommunityMusters!$V$3</c:f>
              <c:strCache>
                <c:ptCount val="1"/>
                <c:pt idx="0">
                  <c:v>Community Detention</c:v>
                </c:pt>
              </c:strCache>
            </c:strRef>
          </c:tx>
          <c:spPr>
            <a:ln>
              <a:solidFill>
                <a:schemeClr val="tx1">
                  <a:alpha val="39000"/>
                </a:schemeClr>
              </a:solidFill>
            </a:ln>
          </c:spPr>
          <c:marker>
            <c:symbol val="none"/>
          </c:marker>
          <c:cat>
            <c:numRef>
              <c:f>CommunityMusters!$M$4:$M$77</c:f>
              <c:numCache>
                <c:formatCode>mmm\-yy</c:formatCode>
                <c:ptCount val="74"/>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45809</c:v>
                </c:pt>
              </c:numCache>
            </c:numRef>
          </c:cat>
          <c:val>
            <c:numRef>
              <c:f>CommunityMusters!$V$4:$V$77</c:f>
              <c:numCache>
                <c:formatCode>#,##0</c:formatCode>
                <c:ptCount val="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1760</c:v>
                </c:pt>
                <c:pt idx="34">
                  <c:v>1716</c:v>
                </c:pt>
                <c:pt idx="35">
                  <c:v>1492</c:v>
                </c:pt>
                <c:pt idx="36">
                  <c:v>1666</c:v>
                </c:pt>
                <c:pt idx="37">
                  <c:v>1747</c:v>
                </c:pt>
                <c:pt idx="38">
                  <c:v>1690</c:v>
                </c:pt>
                <c:pt idx="39">
                  <c:v>1500</c:v>
                </c:pt>
                <c:pt idx="40">
                  <c:v>1664</c:v>
                </c:pt>
                <c:pt idx="41">
                  <c:v>1747</c:v>
                </c:pt>
                <c:pt idx="42">
                  <c:v>1690</c:v>
                </c:pt>
                <c:pt idx="43">
                  <c:v>1500</c:v>
                </c:pt>
                <c:pt idx="44">
                  <c:v>1664</c:v>
                </c:pt>
                <c:pt idx="45">
                  <c:v>1747</c:v>
                </c:pt>
                <c:pt idx="46">
                  <c:v>1690</c:v>
                </c:pt>
                <c:pt idx="47">
                  <c:v>1500</c:v>
                </c:pt>
                <c:pt idx="48">
                  <c:v>1664</c:v>
                </c:pt>
                <c:pt idx="49">
                  <c:v>1747</c:v>
                </c:pt>
                <c:pt idx="50">
                  <c:v>1690</c:v>
                </c:pt>
                <c:pt idx="51">
                  <c:v>1487</c:v>
                </c:pt>
                <c:pt idx="52">
                  <c:v>1650</c:v>
                </c:pt>
                <c:pt idx="53">
                  <c:v>1747</c:v>
                </c:pt>
                <c:pt idx="54">
                  <c:v>1690</c:v>
                </c:pt>
                <c:pt idx="55">
                  <c:v>1500</c:v>
                </c:pt>
                <c:pt idx="56">
                  <c:v>1650</c:v>
                </c:pt>
                <c:pt idx="57">
                  <c:v>1747</c:v>
                </c:pt>
                <c:pt idx="58">
                  <c:v>1690</c:v>
                </c:pt>
                <c:pt idx="59">
                  <c:v>1500</c:v>
                </c:pt>
                <c:pt idx="60">
                  <c:v>1650</c:v>
                </c:pt>
                <c:pt idx="61">
                  <c:v>1747</c:v>
                </c:pt>
                <c:pt idx="62">
                  <c:v>1690</c:v>
                </c:pt>
                <c:pt idx="63">
                  <c:v>1500</c:v>
                </c:pt>
                <c:pt idx="64">
                  <c:v>1650</c:v>
                </c:pt>
                <c:pt idx="65">
                  <c:v>1747</c:v>
                </c:pt>
                <c:pt idx="66">
                  <c:v>1690</c:v>
                </c:pt>
                <c:pt idx="67">
                  <c:v>1487</c:v>
                </c:pt>
                <c:pt idx="68">
                  <c:v>1650</c:v>
                </c:pt>
                <c:pt idx="69">
                  <c:v>1747</c:v>
                </c:pt>
                <c:pt idx="70">
                  <c:v>1691</c:v>
                </c:pt>
                <c:pt idx="71">
                  <c:v>1500</c:v>
                </c:pt>
                <c:pt idx="72">
                  <c:v>1650</c:v>
                </c:pt>
                <c:pt idx="73">
                  <c:v>1650</c:v>
                </c:pt>
              </c:numCache>
            </c:numRef>
          </c:val>
        </c:ser>
        <c:marker val="1"/>
        <c:axId val="159738496"/>
        <c:axId val="159843072"/>
      </c:lineChart>
      <c:dateAx>
        <c:axId val="159738496"/>
        <c:scaling>
          <c:orientation val="minMax"/>
          <c:max val="43983"/>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86138678317384232"/>
              <c:y val="0.9248700854700856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159843072"/>
        <c:crosses val="autoZero"/>
        <c:auto val="1"/>
        <c:lblOffset val="100"/>
        <c:majorUnit val="24"/>
        <c:majorTimeUnit val="months"/>
        <c:minorUnit val="12"/>
        <c:minorTimeUnit val="months"/>
      </c:dateAx>
      <c:valAx>
        <c:axId val="159843072"/>
        <c:scaling>
          <c:orientation val="minMax"/>
          <c:max val="2500"/>
          <c:min val="0"/>
        </c:scaling>
        <c:axPos val="l"/>
        <c:majorGridlines>
          <c:spPr>
            <a:ln>
              <a:solidFill>
                <a:sysClr val="windowText" lastClr="000000">
                  <a:alpha val="10000"/>
                </a:sysClr>
              </a:solidFill>
            </a:ln>
          </c:spPr>
        </c:majorGridlines>
        <c:title>
          <c:tx>
            <c:rich>
              <a:bodyPr rot="0" vert="horz"/>
              <a:lstStyle/>
              <a:p>
                <a:pPr>
                  <a:defRPr sz="1400" b="0">
                    <a:latin typeface="Calibri Light" pitchFamily="34" charset="0"/>
                  </a:defRPr>
                </a:pPr>
                <a:r>
                  <a:rPr lang="en-NZ" sz="1400" b="0">
                    <a:latin typeface="Calibri Light" pitchFamily="34" charset="0"/>
                  </a:rPr>
                  <a:t>Muster</a:t>
                </a:r>
              </a:p>
            </c:rich>
          </c:tx>
          <c:layout>
            <c:manualLayout>
              <c:xMode val="edge"/>
              <c:yMode val="edge"/>
              <c:x val="3.4059111111111116E-2"/>
              <c:y val="4.0993162393162377E-2"/>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159738496"/>
        <c:crosses val="autoZero"/>
        <c:crossBetween val="midCat"/>
        <c:majorUnit val="5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017477777777768"/>
          <c:y val="0.12329572649572899"/>
          <c:w val="0.82138841340486246"/>
          <c:h val="0.71466203703703701"/>
        </c:manualLayout>
      </c:layout>
      <c:lineChart>
        <c:grouping val="standard"/>
        <c:ser>
          <c:idx val="0"/>
          <c:order val="0"/>
          <c:tx>
            <c:strRef>
              <c:f>CommunityStarts!$U$4</c:f>
              <c:strCache>
                <c:ptCount val="1"/>
                <c:pt idx="0">
                  <c:v>#N/A</c:v>
                </c:pt>
              </c:strCache>
            </c:strRef>
          </c:tx>
          <c:spPr>
            <a:ln>
              <a:solidFill>
                <a:schemeClr val="tx1"/>
              </a:solidFill>
            </a:ln>
          </c:spPr>
          <c:marker>
            <c:symbol val="none"/>
          </c:marker>
          <c:cat>
            <c:numRef>
              <c:f>CommunityStarts!$R$33:$R$105</c:f>
              <c:numCache>
                <c:formatCode>mmm\-yy</c:formatCode>
                <c:ptCount val="73"/>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45809</c:v>
                </c:pt>
              </c:numCache>
            </c:numRef>
          </c:cat>
          <c:val>
            <c:numRef>
              <c:f>CommunityStarts!$U$33:$U$105</c:f>
              <c:numCache>
                <c:formatCode>#,##0</c:formatCode>
                <c:ptCount val="73"/>
                <c:pt idx="0">
                  <c:v>#N/A</c:v>
                </c:pt>
                <c:pt idx="1">
                  <c:v>428</c:v>
                </c:pt>
                <c:pt idx="2">
                  <c:v>636</c:v>
                </c:pt>
                <c:pt idx="3">
                  <c:v>812</c:v>
                </c:pt>
                <c:pt idx="4">
                  <c:v>900</c:v>
                </c:pt>
                <c:pt idx="5">
                  <c:v>747</c:v>
                </c:pt>
                <c:pt idx="6">
                  <c:v>684</c:v>
                </c:pt>
                <c:pt idx="7">
                  <c:v>824</c:v>
                </c:pt>
                <c:pt idx="8">
                  <c:v>855</c:v>
                </c:pt>
                <c:pt idx="9">
                  <c:v>859</c:v>
                </c:pt>
                <c:pt idx="10">
                  <c:v>790</c:v>
                </c:pt>
                <c:pt idx="11">
                  <c:v>981</c:v>
                </c:pt>
                <c:pt idx="12">
                  <c:v>1118</c:v>
                </c:pt>
                <c:pt idx="13">
                  <c:v>996</c:v>
                </c:pt>
                <c:pt idx="14">
                  <c:v>747</c:v>
                </c:pt>
                <c:pt idx="15">
                  <c:v>780</c:v>
                </c:pt>
                <c:pt idx="16">
                  <c:v>875</c:v>
                </c:pt>
                <c:pt idx="17">
                  <c:v>854</c:v>
                </c:pt>
                <c:pt idx="18">
                  <c:v>774</c:v>
                </c:pt>
                <c:pt idx="19">
                  <c:v>862</c:v>
                </c:pt>
                <c:pt idx="20">
                  <c:v>933</c:v>
                </c:pt>
                <c:pt idx="21">
                  <c:v>957</c:v>
                </c:pt>
                <c:pt idx="22">
                  <c:v>734</c:v>
                </c:pt>
                <c:pt idx="23">
                  <c:v>910</c:v>
                </c:pt>
                <c:pt idx="24">
                  <c:v>912</c:v>
                </c:pt>
                <c:pt idx="25">
                  <c:v>929</c:v>
                </c:pt>
                <c:pt idx="26">
                  <c:v>692</c:v>
                </c:pt>
                <c:pt idx="27">
                  <c:v>800</c:v>
                </c:pt>
                <c:pt idx="28">
                  <c:v>972</c:v>
                </c:pt>
                <c:pt idx="29">
                  <c:v>864</c:v>
                </c:pt>
                <c:pt idx="30">
                  <c:v>620</c:v>
                </c:pt>
                <c:pt idx="31">
                  <c:v>800</c:v>
                </c:pt>
                <c:pt idx="32">
                  <c:v>986</c:v>
                </c:pt>
                <c:pt idx="33">
                  <c:v>859</c:v>
                </c:pt>
                <c:pt idx="34">
                  <c:v>588</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1"/>
          <c:order val="1"/>
          <c:tx>
            <c:strRef>
              <c:f>CommunityStarts!$AA$4</c:f>
              <c:strCache>
                <c:ptCount val="1"/>
                <c:pt idx="0">
                  <c:v>#N/A</c:v>
                </c:pt>
              </c:strCache>
            </c:strRef>
          </c:tx>
          <c:spPr>
            <a:ln>
              <a:solidFill>
                <a:schemeClr val="tx1">
                  <a:alpha val="39000"/>
                </a:schemeClr>
              </a:solidFill>
            </a:ln>
          </c:spPr>
          <c:marker>
            <c:symbol val="none"/>
          </c:marker>
          <c:cat>
            <c:numRef>
              <c:f>CommunityStarts!$R$33:$R$105</c:f>
              <c:numCache>
                <c:formatCode>mmm\-yy</c:formatCode>
                <c:ptCount val="73"/>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45809</c:v>
                </c:pt>
              </c:numCache>
            </c:numRef>
          </c:cat>
          <c:val>
            <c:numRef>
              <c:f>CommunityStarts!$AA$33:$AA$105</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986</c:v>
                </c:pt>
                <c:pt idx="33">
                  <c:v>916.16621738206743</c:v>
                </c:pt>
                <c:pt idx="34">
                  <c:v>705.17578124536328</c:v>
                </c:pt>
                <c:pt idx="35">
                  <c:v>840.19814153445213</c:v>
                </c:pt>
                <c:pt idx="36">
                  <c:v>959.90963866673678</c:v>
                </c:pt>
                <c:pt idx="37">
                  <c:v>900.23717812124482</c:v>
                </c:pt>
                <c:pt idx="38">
                  <c:v>696.50169287493145</c:v>
                </c:pt>
                <c:pt idx="39">
                  <c:v>834.95281572508213</c:v>
                </c:pt>
                <c:pt idx="40">
                  <c:v>956.65874864543775</c:v>
                </c:pt>
                <c:pt idx="41">
                  <c:v>898.18722555682393</c:v>
                </c:pt>
                <c:pt idx="42">
                  <c:v>695.19472662268481</c:v>
                </c:pt>
                <c:pt idx="43">
                  <c:v>834.11420136364814</c:v>
                </c:pt>
                <c:pt idx="44">
                  <c:v>956.11883117237903</c:v>
                </c:pt>
                <c:pt idx="45">
                  <c:v>897.83906807592189</c:v>
                </c:pt>
                <c:pt idx="46">
                  <c:v>694.97009190972358</c:v>
                </c:pt>
                <c:pt idx="47">
                  <c:v>833.96925165285347</c:v>
                </c:pt>
                <c:pt idx="48">
                  <c:v>956.02531064503091</c:v>
                </c:pt>
                <c:pt idx="49">
                  <c:v>897.77873998473933</c:v>
                </c:pt>
                <c:pt idx="50">
                  <c:v>694.93118212388083</c:v>
                </c:pt>
                <c:pt idx="51">
                  <c:v>833.94415942642536</c:v>
                </c:pt>
                <c:pt idx="52">
                  <c:v>956.00913070877937</c:v>
                </c:pt>
                <c:pt idx="53">
                  <c:v>897.76830755214746</c:v>
                </c:pt>
                <c:pt idx="54">
                  <c:v>694.92445582574419</c:v>
                </c:pt>
                <c:pt idx="55">
                  <c:v>833.939822762527</c:v>
                </c:pt>
                <c:pt idx="56">
                  <c:v>956.00633475902987</c:v>
                </c:pt>
                <c:pt idx="57">
                  <c:v>897.76650495007652</c:v>
                </c:pt>
                <c:pt idx="58">
                  <c:v>694.92329365755404</c:v>
                </c:pt>
                <c:pt idx="59">
                  <c:v>833.93907349375797</c:v>
                </c:pt>
                <c:pt idx="60">
                  <c:v>956.00585169327962</c:v>
                </c:pt>
                <c:pt idx="61">
                  <c:v>897.76619350963279</c:v>
                </c:pt>
                <c:pt idx="62">
                  <c:v>694.92309286668365</c:v>
                </c:pt>
                <c:pt idx="63">
                  <c:v>833.93894404046887</c:v>
                </c:pt>
                <c:pt idx="64">
                  <c:v>956.00576823251663</c:v>
                </c:pt>
                <c:pt idx="65">
                  <c:v>897.76613970103051</c:v>
                </c:pt>
                <c:pt idx="66">
                  <c:v>694.92305817533907</c:v>
                </c:pt>
                <c:pt idx="67">
                  <c:v>833.93892167435183</c:v>
                </c:pt>
                <c:pt idx="68">
                  <c:v>956.00575381268868</c:v>
                </c:pt>
                <c:pt idx="69">
                  <c:v>897.76613040431425</c:v>
                </c:pt>
                <c:pt idx="70">
                  <c:v>694.92305218158253</c:v>
                </c:pt>
                <c:pt idx="71">
                  <c:v>833.93891781007164</c:v>
                </c:pt>
                <c:pt idx="72">
                  <c:v>833.93891781007164</c:v>
                </c:pt>
              </c:numCache>
            </c:numRef>
          </c:val>
        </c:ser>
        <c:marker val="1"/>
        <c:axId val="159871744"/>
        <c:axId val="159873664"/>
      </c:lineChart>
      <c:dateAx>
        <c:axId val="159871744"/>
        <c:scaling>
          <c:orientation val="minMax"/>
          <c:max val="43983"/>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86138678317384232"/>
              <c:y val="0.9248700854700856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159873664"/>
        <c:crosses val="autoZero"/>
        <c:auto val="1"/>
        <c:lblOffset val="100"/>
        <c:majorUnit val="24"/>
        <c:majorTimeUnit val="months"/>
        <c:minorUnit val="12"/>
        <c:minorTimeUnit val="months"/>
      </c:dateAx>
      <c:valAx>
        <c:axId val="159873664"/>
        <c:scaling>
          <c:orientation val="minMax"/>
          <c:max val="1500"/>
          <c:min val="0"/>
        </c:scaling>
        <c:axPos val="l"/>
        <c:majorGridlines>
          <c:spPr>
            <a:ln>
              <a:solidFill>
                <a:sysClr val="windowText" lastClr="000000">
                  <a:alpha val="10000"/>
                </a:sysClr>
              </a:solidFill>
            </a:ln>
          </c:spPr>
        </c:majorGridlines>
        <c:title>
          <c:tx>
            <c:rich>
              <a:bodyPr rot="0" vert="horz"/>
              <a:lstStyle/>
              <a:p>
                <a:pPr>
                  <a:defRPr sz="1400" b="0">
                    <a:latin typeface="Calibri Light" pitchFamily="34" charset="0"/>
                  </a:defRPr>
                </a:pPr>
                <a:r>
                  <a:rPr lang="en-NZ" sz="1400" b="0">
                    <a:latin typeface="Calibri Light" pitchFamily="34" charset="0"/>
                  </a:rPr>
                  <a:t>Starts</a:t>
                </a:r>
              </a:p>
            </c:rich>
          </c:tx>
          <c:layout>
            <c:manualLayout>
              <c:xMode val="edge"/>
              <c:yMode val="edge"/>
              <c:x val="3.4059111111111116E-2"/>
              <c:y val="4.0993162393162377E-2"/>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159871744"/>
        <c:crosses val="autoZero"/>
        <c:crossBetween val="midCat"/>
        <c:majorUnit val="2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017477777777768"/>
          <c:y val="0.12329572649572905"/>
          <c:w val="0.82138841340486279"/>
          <c:h val="0.71466203703703701"/>
        </c:manualLayout>
      </c:layout>
      <c:lineChart>
        <c:grouping val="standard"/>
        <c:ser>
          <c:idx val="0"/>
          <c:order val="0"/>
          <c:tx>
            <c:strRef>
              <c:f>CommunityMusters!$P$3</c:f>
              <c:strCache>
                <c:ptCount val="1"/>
                <c:pt idx="0">
                  <c:v>Home Detention</c:v>
                </c:pt>
              </c:strCache>
            </c:strRef>
          </c:tx>
          <c:spPr>
            <a:ln>
              <a:solidFill>
                <a:schemeClr val="tx1"/>
              </a:solidFill>
            </a:ln>
          </c:spPr>
          <c:marker>
            <c:symbol val="none"/>
          </c:marker>
          <c:cat>
            <c:numRef>
              <c:f>CommunityMusters!$M$4:$M$77</c:f>
              <c:numCache>
                <c:formatCode>mmm\-yy</c:formatCode>
                <c:ptCount val="74"/>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45809</c:v>
                </c:pt>
              </c:numCache>
            </c:numRef>
          </c:cat>
          <c:val>
            <c:numRef>
              <c:f>CommunityMusters!$P$4:$P$77</c:f>
              <c:numCache>
                <c:formatCode>#,##0</c:formatCode>
                <c:ptCount val="74"/>
                <c:pt idx="0">
                  <c:v>#N/A</c:v>
                </c:pt>
                <c:pt idx="1">
                  <c:v>#N/A</c:v>
                </c:pt>
                <c:pt idx="2">
                  <c:v>404</c:v>
                </c:pt>
                <c:pt idx="3">
                  <c:v>900</c:v>
                </c:pt>
                <c:pt idx="4">
                  <c:v>1314</c:v>
                </c:pt>
                <c:pt idx="5">
                  <c:v>1555</c:v>
                </c:pt>
                <c:pt idx="6">
                  <c:v>1505</c:v>
                </c:pt>
                <c:pt idx="7">
                  <c:v>1393</c:v>
                </c:pt>
                <c:pt idx="8">
                  <c:v>1424</c:v>
                </c:pt>
                <c:pt idx="9">
                  <c:v>1505</c:v>
                </c:pt>
                <c:pt idx="10">
                  <c:v>1556</c:v>
                </c:pt>
                <c:pt idx="11">
                  <c:v>1512</c:v>
                </c:pt>
                <c:pt idx="12">
                  <c:v>1665</c:v>
                </c:pt>
                <c:pt idx="13">
                  <c:v>1863</c:v>
                </c:pt>
                <c:pt idx="14">
                  <c:v>1792</c:v>
                </c:pt>
                <c:pt idx="15">
                  <c:v>1572</c:v>
                </c:pt>
                <c:pt idx="16">
                  <c:v>1427</c:v>
                </c:pt>
                <c:pt idx="17">
                  <c:v>1470</c:v>
                </c:pt>
                <c:pt idx="18">
                  <c:v>1487</c:v>
                </c:pt>
                <c:pt idx="19">
                  <c:v>1480</c:v>
                </c:pt>
                <c:pt idx="20">
                  <c:v>1521</c:v>
                </c:pt>
                <c:pt idx="21">
                  <c:v>1645</c:v>
                </c:pt>
                <c:pt idx="22">
                  <c:v>1692</c:v>
                </c:pt>
                <c:pt idx="23">
                  <c:v>1506</c:v>
                </c:pt>
                <c:pt idx="24">
                  <c:v>1604</c:v>
                </c:pt>
                <c:pt idx="25">
                  <c:v>1687</c:v>
                </c:pt>
                <c:pt idx="26">
                  <c:v>1732</c:v>
                </c:pt>
                <c:pt idx="27">
                  <c:v>1517</c:v>
                </c:pt>
                <c:pt idx="28">
                  <c:v>1492</c:v>
                </c:pt>
                <c:pt idx="29">
                  <c:v>1695</c:v>
                </c:pt>
                <c:pt idx="30">
                  <c:v>1702</c:v>
                </c:pt>
                <c:pt idx="31">
                  <c:v>1390</c:v>
                </c:pt>
                <c:pt idx="32">
                  <c:v>1476</c:v>
                </c:pt>
                <c:pt idx="33">
                  <c:v>1681</c:v>
                </c:pt>
                <c:pt idx="34">
                  <c:v>1698</c:v>
                </c:pt>
                <c:pt idx="35">
                  <c:v>1533</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numCache>
            </c:numRef>
          </c:val>
        </c:ser>
        <c:ser>
          <c:idx val="1"/>
          <c:order val="1"/>
          <c:tx>
            <c:strRef>
              <c:f>CommunityMusters!$U$3</c:f>
              <c:strCache>
                <c:ptCount val="1"/>
                <c:pt idx="0">
                  <c:v>Home Detention</c:v>
                </c:pt>
              </c:strCache>
            </c:strRef>
          </c:tx>
          <c:spPr>
            <a:ln>
              <a:solidFill>
                <a:schemeClr val="tx1">
                  <a:alpha val="39000"/>
                </a:schemeClr>
              </a:solidFill>
            </a:ln>
          </c:spPr>
          <c:marker>
            <c:symbol val="none"/>
          </c:marker>
          <c:cat>
            <c:numRef>
              <c:f>CommunityMusters!$M$4:$M$77</c:f>
              <c:numCache>
                <c:formatCode>mmm\-yy</c:formatCode>
                <c:ptCount val="74"/>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45809</c:v>
                </c:pt>
              </c:numCache>
            </c:numRef>
          </c:cat>
          <c:val>
            <c:numRef>
              <c:f>CommunityMusters!$U$4:$U$77</c:f>
              <c:numCache>
                <c:formatCode>#,##0</c:formatCode>
                <c:ptCount val="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1681</c:v>
                </c:pt>
                <c:pt idx="34">
                  <c:v>1762</c:v>
                </c:pt>
                <c:pt idx="35">
                  <c:v>1516</c:v>
                </c:pt>
                <c:pt idx="36">
                  <c:v>1497</c:v>
                </c:pt>
                <c:pt idx="37">
                  <c:v>1699</c:v>
                </c:pt>
                <c:pt idx="38">
                  <c:v>1730</c:v>
                </c:pt>
                <c:pt idx="39">
                  <c:v>1506</c:v>
                </c:pt>
                <c:pt idx="40">
                  <c:v>1499</c:v>
                </c:pt>
                <c:pt idx="41">
                  <c:v>1691</c:v>
                </c:pt>
                <c:pt idx="42">
                  <c:v>1725</c:v>
                </c:pt>
                <c:pt idx="43">
                  <c:v>1503</c:v>
                </c:pt>
                <c:pt idx="44">
                  <c:v>1497</c:v>
                </c:pt>
                <c:pt idx="45">
                  <c:v>1690</c:v>
                </c:pt>
                <c:pt idx="46">
                  <c:v>1724</c:v>
                </c:pt>
                <c:pt idx="47">
                  <c:v>1502</c:v>
                </c:pt>
                <c:pt idx="48">
                  <c:v>1497</c:v>
                </c:pt>
                <c:pt idx="49">
                  <c:v>1689</c:v>
                </c:pt>
                <c:pt idx="50">
                  <c:v>1724</c:v>
                </c:pt>
                <c:pt idx="51">
                  <c:v>1492</c:v>
                </c:pt>
                <c:pt idx="52">
                  <c:v>1481</c:v>
                </c:pt>
                <c:pt idx="53">
                  <c:v>1689</c:v>
                </c:pt>
                <c:pt idx="54">
                  <c:v>1724</c:v>
                </c:pt>
                <c:pt idx="55">
                  <c:v>1502</c:v>
                </c:pt>
                <c:pt idx="56">
                  <c:v>1497</c:v>
                </c:pt>
                <c:pt idx="57">
                  <c:v>1689</c:v>
                </c:pt>
                <c:pt idx="58">
                  <c:v>1724</c:v>
                </c:pt>
                <c:pt idx="59">
                  <c:v>1502</c:v>
                </c:pt>
                <c:pt idx="60">
                  <c:v>1497</c:v>
                </c:pt>
                <c:pt idx="61">
                  <c:v>1689</c:v>
                </c:pt>
                <c:pt idx="62">
                  <c:v>1724</c:v>
                </c:pt>
                <c:pt idx="63">
                  <c:v>1502</c:v>
                </c:pt>
                <c:pt idx="64">
                  <c:v>1497</c:v>
                </c:pt>
                <c:pt idx="65">
                  <c:v>1689</c:v>
                </c:pt>
                <c:pt idx="66">
                  <c:v>1724</c:v>
                </c:pt>
                <c:pt idx="67">
                  <c:v>1492</c:v>
                </c:pt>
                <c:pt idx="68">
                  <c:v>1481</c:v>
                </c:pt>
                <c:pt idx="69">
                  <c:v>1689</c:v>
                </c:pt>
                <c:pt idx="70">
                  <c:v>1724</c:v>
                </c:pt>
                <c:pt idx="71">
                  <c:v>1502</c:v>
                </c:pt>
                <c:pt idx="72">
                  <c:v>1485</c:v>
                </c:pt>
                <c:pt idx="73">
                  <c:v>1485</c:v>
                </c:pt>
              </c:numCache>
            </c:numRef>
          </c:val>
        </c:ser>
        <c:marker val="1"/>
        <c:axId val="159906432"/>
        <c:axId val="159916800"/>
      </c:lineChart>
      <c:dateAx>
        <c:axId val="159906432"/>
        <c:scaling>
          <c:orientation val="minMax"/>
          <c:max val="43983"/>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86138678317384232"/>
              <c:y val="0.9248700854700856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159916800"/>
        <c:crosses val="autoZero"/>
        <c:auto val="1"/>
        <c:lblOffset val="100"/>
        <c:majorUnit val="24"/>
        <c:majorTimeUnit val="months"/>
        <c:minorUnit val="12"/>
        <c:minorTimeUnit val="months"/>
      </c:dateAx>
      <c:valAx>
        <c:axId val="159916800"/>
        <c:scaling>
          <c:orientation val="minMax"/>
          <c:max val="2000"/>
          <c:min val="0"/>
        </c:scaling>
        <c:axPos val="l"/>
        <c:majorGridlines>
          <c:spPr>
            <a:ln>
              <a:solidFill>
                <a:sysClr val="windowText" lastClr="000000">
                  <a:alpha val="10000"/>
                </a:sysClr>
              </a:solidFill>
            </a:ln>
          </c:spPr>
        </c:majorGridlines>
        <c:title>
          <c:tx>
            <c:rich>
              <a:bodyPr rot="0" vert="horz"/>
              <a:lstStyle/>
              <a:p>
                <a:pPr>
                  <a:defRPr sz="1400" b="0">
                    <a:latin typeface="Calibri Light" pitchFamily="34" charset="0"/>
                  </a:defRPr>
                </a:pPr>
                <a:r>
                  <a:rPr lang="en-NZ" sz="1400" b="0">
                    <a:latin typeface="Calibri Light" pitchFamily="34" charset="0"/>
                  </a:rPr>
                  <a:t>Muster</a:t>
                </a:r>
              </a:p>
            </c:rich>
          </c:tx>
          <c:layout>
            <c:manualLayout>
              <c:xMode val="edge"/>
              <c:yMode val="edge"/>
              <c:x val="3.4059111111111116E-2"/>
              <c:y val="4.0993162393162377E-2"/>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159906432"/>
        <c:crosses val="autoZero"/>
        <c:crossBetween val="midCat"/>
        <c:majorUnit val="2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017476076359967"/>
          <c:y val="0.13143680555555556"/>
          <c:w val="0.82138841340486279"/>
          <c:h val="0.71466203703703701"/>
        </c:manualLayout>
      </c:layout>
      <c:lineChart>
        <c:grouping val="standard"/>
        <c:ser>
          <c:idx val="0"/>
          <c:order val="0"/>
          <c:tx>
            <c:strRef>
              <c:f>CommunityStarts!$W$4</c:f>
              <c:strCache>
                <c:ptCount val="1"/>
                <c:pt idx="0">
                  <c:v>#N/A</c:v>
                </c:pt>
              </c:strCache>
            </c:strRef>
          </c:tx>
          <c:spPr>
            <a:ln>
              <a:solidFill>
                <a:schemeClr val="tx1"/>
              </a:solidFill>
            </a:ln>
          </c:spPr>
          <c:marker>
            <c:symbol val="none"/>
          </c:marker>
          <c:cat>
            <c:numRef>
              <c:f>CommunityStarts!$R$33:$R$105</c:f>
              <c:numCache>
                <c:formatCode>mmm\-yy</c:formatCode>
                <c:ptCount val="73"/>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45809</c:v>
                </c:pt>
              </c:numCache>
            </c:numRef>
          </c:cat>
          <c:val>
            <c:numRef>
              <c:f>CommunityStarts!$W$33:$W$105</c:f>
              <c:numCache>
                <c:formatCode>#,##0</c:formatCode>
                <c:ptCount val="73"/>
                <c:pt idx="0">
                  <c:v>#N/A</c:v>
                </c:pt>
                <c:pt idx="1">
                  <c:v>346</c:v>
                </c:pt>
                <c:pt idx="2">
                  <c:v>325</c:v>
                </c:pt>
                <c:pt idx="3">
                  <c:v>531</c:v>
                </c:pt>
                <c:pt idx="4">
                  <c:v>602</c:v>
                </c:pt>
                <c:pt idx="5">
                  <c:v>629</c:v>
                </c:pt>
                <c:pt idx="6">
                  <c:v>526</c:v>
                </c:pt>
                <c:pt idx="7">
                  <c:v>702</c:v>
                </c:pt>
                <c:pt idx="8">
                  <c:v>722</c:v>
                </c:pt>
                <c:pt idx="9">
                  <c:v>666</c:v>
                </c:pt>
                <c:pt idx="10">
                  <c:v>617</c:v>
                </c:pt>
                <c:pt idx="11">
                  <c:v>727</c:v>
                </c:pt>
                <c:pt idx="12">
                  <c:v>730</c:v>
                </c:pt>
                <c:pt idx="13">
                  <c:v>681</c:v>
                </c:pt>
                <c:pt idx="14">
                  <c:v>589</c:v>
                </c:pt>
                <c:pt idx="15">
                  <c:v>672</c:v>
                </c:pt>
                <c:pt idx="16">
                  <c:v>646</c:v>
                </c:pt>
                <c:pt idx="17">
                  <c:v>665</c:v>
                </c:pt>
                <c:pt idx="18">
                  <c:v>576</c:v>
                </c:pt>
                <c:pt idx="19">
                  <c:v>609</c:v>
                </c:pt>
                <c:pt idx="20">
                  <c:v>665</c:v>
                </c:pt>
                <c:pt idx="21">
                  <c:v>617</c:v>
                </c:pt>
                <c:pt idx="22">
                  <c:v>539</c:v>
                </c:pt>
                <c:pt idx="23">
                  <c:v>580</c:v>
                </c:pt>
                <c:pt idx="24">
                  <c:v>617</c:v>
                </c:pt>
                <c:pt idx="25">
                  <c:v>624</c:v>
                </c:pt>
                <c:pt idx="26">
                  <c:v>460</c:v>
                </c:pt>
                <c:pt idx="27">
                  <c:v>647</c:v>
                </c:pt>
                <c:pt idx="28">
                  <c:v>733</c:v>
                </c:pt>
                <c:pt idx="29">
                  <c:v>693</c:v>
                </c:pt>
                <c:pt idx="30">
                  <c:v>559</c:v>
                </c:pt>
                <c:pt idx="31">
                  <c:v>733</c:v>
                </c:pt>
                <c:pt idx="32">
                  <c:v>790</c:v>
                </c:pt>
                <c:pt idx="33">
                  <c:v>767</c:v>
                </c:pt>
                <c:pt idx="34">
                  <c:v>529</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1"/>
          <c:order val="1"/>
          <c:tx>
            <c:strRef>
              <c:f>CommunityStarts!$AC$4</c:f>
              <c:strCache>
                <c:ptCount val="1"/>
                <c:pt idx="0">
                  <c:v>#N/A</c:v>
                </c:pt>
              </c:strCache>
            </c:strRef>
          </c:tx>
          <c:spPr>
            <a:ln>
              <a:solidFill>
                <a:schemeClr val="tx1">
                  <a:alpha val="39000"/>
                </a:schemeClr>
              </a:solidFill>
            </a:ln>
          </c:spPr>
          <c:marker>
            <c:symbol val="none"/>
          </c:marker>
          <c:cat>
            <c:numRef>
              <c:f>CommunityStarts!$R$33:$R$105</c:f>
              <c:numCache>
                <c:formatCode>mmm\-yy</c:formatCode>
                <c:ptCount val="73"/>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45809</c:v>
                </c:pt>
              </c:numCache>
            </c:numRef>
          </c:cat>
          <c:val>
            <c:numRef>
              <c:f>CommunityStarts!$AC$33:$AC$105</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790</c:v>
                </c:pt>
                <c:pt idx="33">
                  <c:v>735.09779461931953</c:v>
                </c:pt>
                <c:pt idx="34">
                  <c:v>638.30476045578189</c:v>
                </c:pt>
                <c:pt idx="35">
                  <c:v>774.05260600754252</c:v>
                </c:pt>
                <c:pt idx="36">
                  <c:v>808.15808995624877</c:v>
                </c:pt>
                <c:pt idx="37">
                  <c:v>772.71807589512593</c:v>
                </c:pt>
                <c:pt idx="38">
                  <c:v>664.36594306870802</c:v>
                </c:pt>
                <c:pt idx="39">
                  <c:v>789.6703360254254</c:v>
                </c:pt>
                <c:pt idx="40">
                  <c:v>816.9048554230834</c:v>
                </c:pt>
                <c:pt idx="41">
                  <c:v>772.71807589512593</c:v>
                </c:pt>
                <c:pt idx="42">
                  <c:v>664.36594306870802</c:v>
                </c:pt>
                <c:pt idx="43">
                  <c:v>789.6703360254254</c:v>
                </c:pt>
                <c:pt idx="44">
                  <c:v>816.9048554230834</c:v>
                </c:pt>
                <c:pt idx="45">
                  <c:v>772.71807589512593</c:v>
                </c:pt>
                <c:pt idx="46">
                  <c:v>664.36594306870802</c:v>
                </c:pt>
                <c:pt idx="47">
                  <c:v>789.6703360254254</c:v>
                </c:pt>
                <c:pt idx="48">
                  <c:v>816.9048554230834</c:v>
                </c:pt>
                <c:pt idx="49">
                  <c:v>772.71807589512593</c:v>
                </c:pt>
                <c:pt idx="50">
                  <c:v>664.36594306870802</c:v>
                </c:pt>
                <c:pt idx="51">
                  <c:v>789.6703360254254</c:v>
                </c:pt>
                <c:pt idx="52">
                  <c:v>816.9048554230834</c:v>
                </c:pt>
                <c:pt idx="53">
                  <c:v>772.71807589512593</c:v>
                </c:pt>
                <c:pt idx="54">
                  <c:v>664.36594306870802</c:v>
                </c:pt>
                <c:pt idx="55">
                  <c:v>789.6703360254254</c:v>
                </c:pt>
                <c:pt idx="56">
                  <c:v>816.9048554230834</c:v>
                </c:pt>
                <c:pt idx="57">
                  <c:v>772.71807589512593</c:v>
                </c:pt>
                <c:pt idx="58">
                  <c:v>664.36594306870802</c:v>
                </c:pt>
                <c:pt idx="59">
                  <c:v>789.6703360254254</c:v>
                </c:pt>
                <c:pt idx="60">
                  <c:v>816.9048554230834</c:v>
                </c:pt>
                <c:pt idx="61">
                  <c:v>772.71807589512593</c:v>
                </c:pt>
                <c:pt idx="62">
                  <c:v>664.36594306870802</c:v>
                </c:pt>
                <c:pt idx="63">
                  <c:v>789.6703360254254</c:v>
                </c:pt>
                <c:pt idx="64">
                  <c:v>816.9048554230834</c:v>
                </c:pt>
                <c:pt idx="65">
                  <c:v>772.71807589512593</c:v>
                </c:pt>
                <c:pt idx="66">
                  <c:v>664.36594306870802</c:v>
                </c:pt>
                <c:pt idx="67">
                  <c:v>789.6703360254254</c:v>
                </c:pt>
                <c:pt idx="68">
                  <c:v>816.9048554230834</c:v>
                </c:pt>
                <c:pt idx="69">
                  <c:v>772.71807589512593</c:v>
                </c:pt>
                <c:pt idx="70">
                  <c:v>664.36594306870802</c:v>
                </c:pt>
                <c:pt idx="71">
                  <c:v>789.6703360254254</c:v>
                </c:pt>
                <c:pt idx="72">
                  <c:v>789.6703360254254</c:v>
                </c:pt>
              </c:numCache>
            </c:numRef>
          </c:val>
        </c:ser>
        <c:marker val="1"/>
        <c:axId val="159953664"/>
        <c:axId val="159955584"/>
      </c:lineChart>
      <c:dateAx>
        <c:axId val="159953664"/>
        <c:scaling>
          <c:orientation val="minMax"/>
          <c:max val="43983"/>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86138678317384232"/>
              <c:y val="0.9248700854700856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159955584"/>
        <c:crosses val="autoZero"/>
        <c:auto val="1"/>
        <c:lblOffset val="100"/>
        <c:majorUnit val="24"/>
        <c:majorTimeUnit val="months"/>
        <c:minorUnit val="12"/>
        <c:minorTimeUnit val="months"/>
      </c:dateAx>
      <c:valAx>
        <c:axId val="159955584"/>
        <c:scaling>
          <c:orientation val="minMax"/>
          <c:max val="1000"/>
          <c:min val="0"/>
        </c:scaling>
        <c:axPos val="l"/>
        <c:majorGridlines>
          <c:spPr>
            <a:ln>
              <a:solidFill>
                <a:sysClr val="windowText" lastClr="000000">
                  <a:alpha val="10000"/>
                </a:sysClr>
              </a:solidFill>
            </a:ln>
          </c:spPr>
        </c:majorGridlines>
        <c:title>
          <c:tx>
            <c:rich>
              <a:bodyPr rot="0" vert="horz"/>
              <a:lstStyle/>
              <a:p>
                <a:pPr>
                  <a:defRPr sz="1400" b="0">
                    <a:latin typeface="Calibri Light" pitchFamily="34" charset="0"/>
                  </a:defRPr>
                </a:pPr>
                <a:r>
                  <a:rPr lang="en-NZ" sz="1400" b="0">
                    <a:latin typeface="Calibri Light" pitchFamily="34" charset="0"/>
                  </a:rPr>
                  <a:t>Starts</a:t>
                </a:r>
              </a:p>
            </c:rich>
          </c:tx>
          <c:layout>
            <c:manualLayout>
              <c:xMode val="edge"/>
              <c:yMode val="edge"/>
              <c:x val="3.4059111111111116E-2"/>
              <c:y val="4.0993162393162377E-2"/>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159953664"/>
        <c:crosses val="autoZero"/>
        <c:crossBetween val="midCat"/>
        <c:majorUnit val="2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017477777777768"/>
          <c:y val="0.12329572649572912"/>
          <c:w val="0.82138841340486302"/>
          <c:h val="0.71466203703703701"/>
        </c:manualLayout>
      </c:layout>
      <c:lineChart>
        <c:grouping val="standard"/>
        <c:ser>
          <c:idx val="0"/>
          <c:order val="0"/>
          <c:tx>
            <c:strRef>
              <c:f>CommunityMusters!$R$3</c:f>
              <c:strCache>
                <c:ptCount val="1"/>
                <c:pt idx="0">
                  <c:v>Intensive Supervision</c:v>
                </c:pt>
              </c:strCache>
            </c:strRef>
          </c:tx>
          <c:spPr>
            <a:ln>
              <a:solidFill>
                <a:schemeClr val="tx1"/>
              </a:solidFill>
            </a:ln>
          </c:spPr>
          <c:marker>
            <c:symbol val="none"/>
          </c:marker>
          <c:cat>
            <c:numRef>
              <c:f>CommunityMusters!$M$4:$M$77</c:f>
              <c:numCache>
                <c:formatCode>mmm\-yy</c:formatCode>
                <c:ptCount val="74"/>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45809</c:v>
                </c:pt>
              </c:numCache>
            </c:numRef>
          </c:cat>
          <c:val>
            <c:numRef>
              <c:f>CommunityMusters!$R$4:$R$77</c:f>
              <c:numCache>
                <c:formatCode>#,##0</c:formatCode>
                <c:ptCount val="74"/>
                <c:pt idx="0">
                  <c:v>#N/A</c:v>
                </c:pt>
                <c:pt idx="1">
                  <c:v>#N/A</c:v>
                </c:pt>
                <c:pt idx="2">
                  <c:v>343</c:v>
                </c:pt>
                <c:pt idx="3">
                  <c:v>642</c:v>
                </c:pt>
                <c:pt idx="4">
                  <c:v>1119</c:v>
                </c:pt>
                <c:pt idx="5">
                  <c:v>1551</c:v>
                </c:pt>
                <c:pt idx="6">
                  <c:v>1869</c:v>
                </c:pt>
                <c:pt idx="7">
                  <c:v>2020</c:v>
                </c:pt>
                <c:pt idx="8">
                  <c:v>2222</c:v>
                </c:pt>
                <c:pt idx="9">
                  <c:v>2390</c:v>
                </c:pt>
                <c:pt idx="10">
                  <c:v>2517</c:v>
                </c:pt>
                <c:pt idx="11">
                  <c:v>2515</c:v>
                </c:pt>
                <c:pt idx="12">
                  <c:v>2565</c:v>
                </c:pt>
                <c:pt idx="13">
                  <c:v>2641</c:v>
                </c:pt>
                <c:pt idx="14">
                  <c:v>2672</c:v>
                </c:pt>
                <c:pt idx="15">
                  <c:v>2619</c:v>
                </c:pt>
                <c:pt idx="16">
                  <c:v>2560</c:v>
                </c:pt>
                <c:pt idx="17">
                  <c:v>2537</c:v>
                </c:pt>
                <c:pt idx="18">
                  <c:v>2548</c:v>
                </c:pt>
                <c:pt idx="19">
                  <c:v>2525</c:v>
                </c:pt>
                <c:pt idx="20">
                  <c:v>2489</c:v>
                </c:pt>
                <c:pt idx="21">
                  <c:v>2515</c:v>
                </c:pt>
                <c:pt idx="22">
                  <c:v>2460</c:v>
                </c:pt>
                <c:pt idx="23">
                  <c:v>2431</c:v>
                </c:pt>
                <c:pt idx="24">
                  <c:v>2393</c:v>
                </c:pt>
                <c:pt idx="25">
                  <c:v>2378</c:v>
                </c:pt>
                <c:pt idx="26">
                  <c:v>2435</c:v>
                </c:pt>
                <c:pt idx="27">
                  <c:v>2342</c:v>
                </c:pt>
                <c:pt idx="28">
                  <c:v>2393</c:v>
                </c:pt>
                <c:pt idx="29">
                  <c:v>2474</c:v>
                </c:pt>
                <c:pt idx="30">
                  <c:v>2615</c:v>
                </c:pt>
                <c:pt idx="31">
                  <c:v>2617</c:v>
                </c:pt>
                <c:pt idx="32">
                  <c:v>2688</c:v>
                </c:pt>
                <c:pt idx="33">
                  <c:v>2822</c:v>
                </c:pt>
                <c:pt idx="34">
                  <c:v>2901</c:v>
                </c:pt>
                <c:pt idx="35">
                  <c:v>2891</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numCache>
            </c:numRef>
          </c:val>
        </c:ser>
        <c:ser>
          <c:idx val="1"/>
          <c:order val="1"/>
          <c:tx>
            <c:strRef>
              <c:f>CommunityMusters!$W$3</c:f>
              <c:strCache>
                <c:ptCount val="1"/>
                <c:pt idx="0">
                  <c:v>Intensive Supervision</c:v>
                </c:pt>
              </c:strCache>
            </c:strRef>
          </c:tx>
          <c:spPr>
            <a:ln>
              <a:solidFill>
                <a:schemeClr val="tx1">
                  <a:alpha val="39000"/>
                </a:schemeClr>
              </a:solidFill>
            </a:ln>
          </c:spPr>
          <c:marker>
            <c:symbol val="none"/>
          </c:marker>
          <c:cat>
            <c:numRef>
              <c:f>CommunityMusters!$M$4:$M$77</c:f>
              <c:numCache>
                <c:formatCode>mmm\-yy</c:formatCode>
                <c:ptCount val="74"/>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45809</c:v>
                </c:pt>
              </c:numCache>
            </c:numRef>
          </c:cat>
          <c:val>
            <c:numRef>
              <c:f>CommunityMusters!$W$4:$W$77</c:f>
              <c:numCache>
                <c:formatCode>#,##0</c:formatCode>
                <c:ptCount val="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2822</c:v>
                </c:pt>
                <c:pt idx="34">
                  <c:v>2878</c:v>
                </c:pt>
                <c:pt idx="35">
                  <c:v>2929</c:v>
                </c:pt>
                <c:pt idx="36">
                  <c:v>2965</c:v>
                </c:pt>
                <c:pt idx="37">
                  <c:v>3010</c:v>
                </c:pt>
                <c:pt idx="38">
                  <c:v>3034</c:v>
                </c:pt>
                <c:pt idx="39">
                  <c:v>3069</c:v>
                </c:pt>
                <c:pt idx="40">
                  <c:v>3089</c:v>
                </c:pt>
                <c:pt idx="41">
                  <c:v>3097</c:v>
                </c:pt>
                <c:pt idx="42">
                  <c:v>3092</c:v>
                </c:pt>
                <c:pt idx="43">
                  <c:v>3094</c:v>
                </c:pt>
                <c:pt idx="44">
                  <c:v>3098</c:v>
                </c:pt>
                <c:pt idx="45">
                  <c:v>3097</c:v>
                </c:pt>
                <c:pt idx="46">
                  <c:v>3092</c:v>
                </c:pt>
                <c:pt idx="47">
                  <c:v>3094</c:v>
                </c:pt>
                <c:pt idx="48">
                  <c:v>3098</c:v>
                </c:pt>
                <c:pt idx="49">
                  <c:v>3097</c:v>
                </c:pt>
                <c:pt idx="50">
                  <c:v>3092</c:v>
                </c:pt>
                <c:pt idx="51">
                  <c:v>3086</c:v>
                </c:pt>
                <c:pt idx="52">
                  <c:v>3089</c:v>
                </c:pt>
                <c:pt idx="53">
                  <c:v>3088</c:v>
                </c:pt>
                <c:pt idx="54">
                  <c:v>3084</c:v>
                </c:pt>
                <c:pt idx="55">
                  <c:v>3094</c:v>
                </c:pt>
                <c:pt idx="56">
                  <c:v>3098</c:v>
                </c:pt>
                <c:pt idx="57">
                  <c:v>3097</c:v>
                </c:pt>
                <c:pt idx="58">
                  <c:v>3092</c:v>
                </c:pt>
                <c:pt idx="59">
                  <c:v>3094</c:v>
                </c:pt>
                <c:pt idx="60">
                  <c:v>3098</c:v>
                </c:pt>
                <c:pt idx="61">
                  <c:v>3097</c:v>
                </c:pt>
                <c:pt idx="62">
                  <c:v>3092</c:v>
                </c:pt>
                <c:pt idx="63">
                  <c:v>3094</c:v>
                </c:pt>
                <c:pt idx="64">
                  <c:v>3098</c:v>
                </c:pt>
                <c:pt idx="65">
                  <c:v>3097</c:v>
                </c:pt>
                <c:pt idx="66">
                  <c:v>3092</c:v>
                </c:pt>
                <c:pt idx="67">
                  <c:v>3086</c:v>
                </c:pt>
                <c:pt idx="68">
                  <c:v>3089</c:v>
                </c:pt>
                <c:pt idx="69">
                  <c:v>3088</c:v>
                </c:pt>
                <c:pt idx="70">
                  <c:v>3084</c:v>
                </c:pt>
                <c:pt idx="71">
                  <c:v>3094</c:v>
                </c:pt>
                <c:pt idx="72">
                  <c:v>3098</c:v>
                </c:pt>
                <c:pt idx="73">
                  <c:v>3098</c:v>
                </c:pt>
              </c:numCache>
            </c:numRef>
          </c:val>
        </c:ser>
        <c:marker val="1"/>
        <c:axId val="161041024"/>
        <c:axId val="161051392"/>
      </c:lineChart>
      <c:dateAx>
        <c:axId val="161041024"/>
        <c:scaling>
          <c:orientation val="minMax"/>
          <c:max val="43983"/>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86138678317384232"/>
              <c:y val="0.9248700854700856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161051392"/>
        <c:crosses val="autoZero"/>
        <c:auto val="1"/>
        <c:lblOffset val="100"/>
        <c:majorUnit val="24"/>
        <c:majorTimeUnit val="months"/>
        <c:minorUnit val="12"/>
        <c:minorTimeUnit val="months"/>
      </c:dateAx>
      <c:valAx>
        <c:axId val="161051392"/>
        <c:scaling>
          <c:orientation val="minMax"/>
          <c:max val="3500"/>
          <c:min val="0"/>
        </c:scaling>
        <c:axPos val="l"/>
        <c:majorGridlines>
          <c:spPr>
            <a:ln>
              <a:solidFill>
                <a:sysClr val="windowText" lastClr="000000">
                  <a:alpha val="10000"/>
                </a:sysClr>
              </a:solidFill>
            </a:ln>
          </c:spPr>
        </c:majorGridlines>
        <c:title>
          <c:tx>
            <c:rich>
              <a:bodyPr rot="0" vert="horz"/>
              <a:lstStyle/>
              <a:p>
                <a:pPr>
                  <a:defRPr sz="1400" b="0">
                    <a:latin typeface="Calibri Light" pitchFamily="34" charset="0"/>
                  </a:defRPr>
                </a:pPr>
                <a:r>
                  <a:rPr lang="en-NZ" sz="1400" b="0">
                    <a:latin typeface="Calibri Light" pitchFamily="34" charset="0"/>
                  </a:rPr>
                  <a:t>Muster</a:t>
                </a:r>
              </a:p>
            </c:rich>
          </c:tx>
          <c:layout>
            <c:manualLayout>
              <c:xMode val="edge"/>
              <c:yMode val="edge"/>
              <c:x val="3.4059111111111116E-2"/>
              <c:y val="4.0993162393162377E-2"/>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161041024"/>
        <c:crosses val="autoZero"/>
        <c:crossBetween val="midCat"/>
        <c:majorUnit val="5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158014392986321"/>
          <c:y val="5.2856196581196592E-2"/>
          <c:w val="0.80905464214681966"/>
          <c:h val="0.76354781469751665"/>
        </c:manualLayout>
      </c:layout>
      <c:lineChart>
        <c:grouping val="standard"/>
        <c:ser>
          <c:idx val="0"/>
          <c:order val="0"/>
          <c:tx>
            <c:strRef>
              <c:f>CourtWorkload!$L$6</c:f>
              <c:strCache>
                <c:ptCount val="1"/>
                <c:pt idx="0">
                  <c:v>Inflow</c:v>
                </c:pt>
              </c:strCache>
            </c:strRef>
          </c:tx>
          <c:spPr>
            <a:ln>
              <a:solidFill>
                <a:schemeClr val="tx1">
                  <a:lumMod val="65000"/>
                  <a:lumOff val="35000"/>
                </a:schemeClr>
              </a:solidFill>
            </a:ln>
          </c:spPr>
          <c:marker>
            <c:symbol val="none"/>
          </c:marker>
          <c:cat>
            <c:numRef>
              <c:f>CourtWorkload!$K$7:$K$107</c:f>
              <c:numCache>
                <c:formatCode>mmm\ yyyy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CourtWorkload!$L$7:$L$107</c:f>
              <c:numCache>
                <c:formatCode>#,##0</c:formatCode>
                <c:ptCount val="101"/>
                <c:pt idx="0">
                  <c:v>11911</c:v>
                </c:pt>
                <c:pt idx="1">
                  <c:v>35586</c:v>
                </c:pt>
                <c:pt idx="2">
                  <c:v>34949</c:v>
                </c:pt>
                <c:pt idx="3">
                  <c:v>36858</c:v>
                </c:pt>
                <c:pt idx="4">
                  <c:v>35588</c:v>
                </c:pt>
                <c:pt idx="5">
                  <c:v>35348</c:v>
                </c:pt>
                <c:pt idx="6">
                  <c:v>34579</c:v>
                </c:pt>
                <c:pt idx="7">
                  <c:v>35936</c:v>
                </c:pt>
                <c:pt idx="8">
                  <c:v>35144</c:v>
                </c:pt>
                <c:pt idx="9">
                  <c:v>36728</c:v>
                </c:pt>
                <c:pt idx="10">
                  <c:v>37177</c:v>
                </c:pt>
                <c:pt idx="11">
                  <c:v>39056</c:v>
                </c:pt>
                <c:pt idx="12">
                  <c:v>40127</c:v>
                </c:pt>
                <c:pt idx="13">
                  <c:v>39993</c:v>
                </c:pt>
                <c:pt idx="14">
                  <c:v>37351</c:v>
                </c:pt>
                <c:pt idx="15">
                  <c:v>39677</c:v>
                </c:pt>
                <c:pt idx="16">
                  <c:v>37857</c:v>
                </c:pt>
                <c:pt idx="17">
                  <c:v>37651</c:v>
                </c:pt>
                <c:pt idx="18">
                  <c:v>37125</c:v>
                </c:pt>
                <c:pt idx="19">
                  <c:v>38180</c:v>
                </c:pt>
                <c:pt idx="20">
                  <c:v>36674</c:v>
                </c:pt>
                <c:pt idx="21">
                  <c:v>38771</c:v>
                </c:pt>
                <c:pt idx="22">
                  <c:v>37109</c:v>
                </c:pt>
                <c:pt idx="23">
                  <c:v>40340</c:v>
                </c:pt>
                <c:pt idx="24">
                  <c:v>39925</c:v>
                </c:pt>
                <c:pt idx="25">
                  <c:v>40165</c:v>
                </c:pt>
                <c:pt idx="26">
                  <c:v>39485</c:v>
                </c:pt>
                <c:pt idx="27">
                  <c:v>43128</c:v>
                </c:pt>
                <c:pt idx="28">
                  <c:v>42820</c:v>
                </c:pt>
                <c:pt idx="29">
                  <c:v>44321</c:v>
                </c:pt>
                <c:pt idx="30">
                  <c:v>43495</c:v>
                </c:pt>
                <c:pt idx="31">
                  <c:v>44704</c:v>
                </c:pt>
                <c:pt idx="32">
                  <c:v>45091</c:v>
                </c:pt>
                <c:pt idx="33">
                  <c:v>46069</c:v>
                </c:pt>
                <c:pt idx="34">
                  <c:v>46040</c:v>
                </c:pt>
                <c:pt idx="35">
                  <c:v>48898</c:v>
                </c:pt>
                <c:pt idx="36">
                  <c:v>47522</c:v>
                </c:pt>
                <c:pt idx="37">
                  <c:v>48361</c:v>
                </c:pt>
                <c:pt idx="38">
                  <c:v>45959</c:v>
                </c:pt>
                <c:pt idx="39">
                  <c:v>45303</c:v>
                </c:pt>
                <c:pt idx="40">
                  <c:v>43132</c:v>
                </c:pt>
                <c:pt idx="41">
                  <c:v>43793</c:v>
                </c:pt>
                <c:pt idx="42">
                  <c:v>40747</c:v>
                </c:pt>
                <c:pt idx="43">
                  <c:v>38744</c:v>
                </c:pt>
                <c:pt idx="44">
                  <c:v>39397</c:v>
                </c:pt>
                <c:pt idx="45">
                  <c:v>40137</c:v>
                </c:pt>
                <c:pt idx="46">
                  <c:v>35299</c:v>
                </c:pt>
                <c:pt idx="47">
                  <c:v>35191</c:v>
                </c:pt>
                <c:pt idx="48">
                  <c:v>34809</c:v>
                </c:pt>
                <c:pt idx="49">
                  <c:v>33296</c:v>
                </c:pt>
                <c:pt idx="50">
                  <c:v>33080</c:v>
                </c:pt>
                <c:pt idx="51">
                  <c:v>31695</c:v>
                </c:pt>
                <c:pt idx="52">
                  <c:v>31263</c:v>
                </c:pt>
                <c:pt idx="53">
                  <c:v>30162</c:v>
                </c:pt>
                <c:pt idx="54">
                  <c:v>28951</c:v>
                </c:pt>
                <c:pt idx="55">
                  <c:v>28365</c:v>
                </c:pt>
                <c:pt idx="56">
                  <c:v>28698</c:v>
                </c:pt>
                <c:pt idx="57">
                  <c:v>29580</c:v>
                </c:pt>
                <c:pt idx="58">
                  <c:v>28484</c:v>
                </c:pt>
                <c:pt idx="59">
                  <c:v>28250</c:v>
                </c:pt>
                <c:pt idx="60">
                  <c:v>27421</c:v>
                </c:pt>
                <c:pt idx="61">
                  <c:v>28337</c:v>
                </c:pt>
                <c:pt idx="62">
                  <c:v>28548</c:v>
                </c:pt>
                <c:pt idx="63">
                  <c:v>29497</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numCache>
            </c:numRef>
          </c:val>
        </c:ser>
        <c:ser>
          <c:idx val="1"/>
          <c:order val="1"/>
          <c:tx>
            <c:strRef>
              <c:f>CourtWorkload!$M$6</c:f>
              <c:strCache>
                <c:ptCount val="1"/>
                <c:pt idx="0">
                  <c:v>Disposals</c:v>
                </c:pt>
              </c:strCache>
            </c:strRef>
          </c:tx>
          <c:marker>
            <c:symbol val="none"/>
          </c:marker>
          <c:cat>
            <c:numRef>
              <c:f>CourtWorkload!$K$7:$K$107</c:f>
              <c:numCache>
                <c:formatCode>mmm\ yyyy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CourtWorkload!$M$7:$M$107</c:f>
              <c:numCache>
                <c:formatCode>#,##0</c:formatCode>
                <c:ptCount val="101"/>
                <c:pt idx="0">
                  <c:v>12508</c:v>
                </c:pt>
                <c:pt idx="1">
                  <c:v>36163</c:v>
                </c:pt>
                <c:pt idx="2">
                  <c:v>33793</c:v>
                </c:pt>
                <c:pt idx="3">
                  <c:v>35114</c:v>
                </c:pt>
                <c:pt idx="4">
                  <c:v>36395</c:v>
                </c:pt>
                <c:pt idx="5">
                  <c:v>35325</c:v>
                </c:pt>
                <c:pt idx="6">
                  <c:v>32382</c:v>
                </c:pt>
                <c:pt idx="7">
                  <c:v>33887</c:v>
                </c:pt>
                <c:pt idx="8">
                  <c:v>34377</c:v>
                </c:pt>
                <c:pt idx="9">
                  <c:v>35807</c:v>
                </c:pt>
                <c:pt idx="10">
                  <c:v>33266</c:v>
                </c:pt>
                <c:pt idx="11">
                  <c:v>34171</c:v>
                </c:pt>
                <c:pt idx="12">
                  <c:v>35686</c:v>
                </c:pt>
                <c:pt idx="13">
                  <c:v>38966</c:v>
                </c:pt>
                <c:pt idx="14">
                  <c:v>35042</c:v>
                </c:pt>
                <c:pt idx="15">
                  <c:v>38069</c:v>
                </c:pt>
                <c:pt idx="16">
                  <c:v>38703</c:v>
                </c:pt>
                <c:pt idx="17">
                  <c:v>39991</c:v>
                </c:pt>
                <c:pt idx="18">
                  <c:v>36944</c:v>
                </c:pt>
                <c:pt idx="19">
                  <c:v>36595</c:v>
                </c:pt>
                <c:pt idx="20">
                  <c:v>39098</c:v>
                </c:pt>
                <c:pt idx="21">
                  <c:v>38260</c:v>
                </c:pt>
                <c:pt idx="22">
                  <c:v>35996</c:v>
                </c:pt>
                <c:pt idx="23">
                  <c:v>37224</c:v>
                </c:pt>
                <c:pt idx="24">
                  <c:v>40752</c:v>
                </c:pt>
                <c:pt idx="25">
                  <c:v>40876</c:v>
                </c:pt>
                <c:pt idx="26">
                  <c:v>38053</c:v>
                </c:pt>
                <c:pt idx="27">
                  <c:v>39925</c:v>
                </c:pt>
                <c:pt idx="28">
                  <c:v>42671</c:v>
                </c:pt>
                <c:pt idx="29">
                  <c:v>44659</c:v>
                </c:pt>
                <c:pt idx="30">
                  <c:v>41089</c:v>
                </c:pt>
                <c:pt idx="31">
                  <c:v>42197</c:v>
                </c:pt>
                <c:pt idx="32">
                  <c:v>47422</c:v>
                </c:pt>
                <c:pt idx="33">
                  <c:v>47061</c:v>
                </c:pt>
                <c:pt idx="34">
                  <c:v>44453</c:v>
                </c:pt>
                <c:pt idx="35">
                  <c:v>45064</c:v>
                </c:pt>
                <c:pt idx="36">
                  <c:v>49127</c:v>
                </c:pt>
                <c:pt idx="37">
                  <c:v>49706</c:v>
                </c:pt>
                <c:pt idx="38">
                  <c:v>45538</c:v>
                </c:pt>
                <c:pt idx="39">
                  <c:v>45465</c:v>
                </c:pt>
                <c:pt idx="40">
                  <c:v>45196</c:v>
                </c:pt>
                <c:pt idx="41">
                  <c:v>45635</c:v>
                </c:pt>
                <c:pt idx="42">
                  <c:v>41063</c:v>
                </c:pt>
                <c:pt idx="43">
                  <c:v>38250</c:v>
                </c:pt>
                <c:pt idx="44">
                  <c:v>40003</c:v>
                </c:pt>
                <c:pt idx="45">
                  <c:v>41171</c:v>
                </c:pt>
                <c:pt idx="46">
                  <c:v>36657</c:v>
                </c:pt>
                <c:pt idx="47">
                  <c:v>35554</c:v>
                </c:pt>
                <c:pt idx="48">
                  <c:v>36654</c:v>
                </c:pt>
                <c:pt idx="49">
                  <c:v>37362</c:v>
                </c:pt>
                <c:pt idx="50">
                  <c:v>34318</c:v>
                </c:pt>
                <c:pt idx="51">
                  <c:v>32439</c:v>
                </c:pt>
                <c:pt idx="52">
                  <c:v>33851</c:v>
                </c:pt>
                <c:pt idx="53">
                  <c:v>33393</c:v>
                </c:pt>
                <c:pt idx="54">
                  <c:v>29583</c:v>
                </c:pt>
                <c:pt idx="55">
                  <c:v>27235</c:v>
                </c:pt>
                <c:pt idx="56">
                  <c:v>29416</c:v>
                </c:pt>
                <c:pt idx="57">
                  <c:v>31043</c:v>
                </c:pt>
                <c:pt idx="58">
                  <c:v>28612</c:v>
                </c:pt>
                <c:pt idx="59">
                  <c:v>26384</c:v>
                </c:pt>
                <c:pt idx="60">
                  <c:v>28023</c:v>
                </c:pt>
                <c:pt idx="61">
                  <c:v>29759</c:v>
                </c:pt>
                <c:pt idx="62">
                  <c:v>28456</c:v>
                </c:pt>
                <c:pt idx="63">
                  <c:v>28020</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numCache>
            </c:numRef>
          </c:val>
        </c:ser>
        <c:ser>
          <c:idx val="2"/>
          <c:order val="2"/>
          <c:tx>
            <c:strRef>
              <c:f>CourtWorkload!$N$6</c:f>
              <c:strCache>
                <c:ptCount val="1"/>
                <c:pt idx="0">
                  <c:v>Forecast disposals</c:v>
                </c:pt>
              </c:strCache>
            </c:strRef>
          </c:tx>
          <c:spPr>
            <a:ln>
              <a:solidFill>
                <a:srgbClr val="C0504D">
                  <a:alpha val="39000"/>
                </a:srgbClr>
              </a:solidFill>
            </a:ln>
          </c:spPr>
          <c:marker>
            <c:symbol val="none"/>
          </c:marker>
          <c:cat>
            <c:numRef>
              <c:f>CourtWorkload!$K$7:$K$107</c:f>
              <c:numCache>
                <c:formatCode>mmm\ yyyy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CourtWorkload!$N$7:$N$107</c:f>
              <c:numCache>
                <c:formatCode>#,##0</c:formatCode>
                <c:ptCount val="10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31084</c:v>
                </c:pt>
                <c:pt idx="62">
                  <c:v>29047</c:v>
                </c:pt>
                <c:pt idx="63">
                  <c:v>27775</c:v>
                </c:pt>
                <c:pt idx="64">
                  <c:v>29598</c:v>
                </c:pt>
                <c:pt idx="65">
                  <c:v>30355</c:v>
                </c:pt>
                <c:pt idx="66">
                  <c:v>28806</c:v>
                </c:pt>
                <c:pt idx="67">
                  <c:v>27067</c:v>
                </c:pt>
                <c:pt idx="68">
                  <c:v>29918</c:v>
                </c:pt>
                <c:pt idx="69">
                  <c:v>30218</c:v>
                </c:pt>
                <c:pt idx="70">
                  <c:v>28686</c:v>
                </c:pt>
                <c:pt idx="71">
                  <c:v>27329</c:v>
                </c:pt>
                <c:pt idx="72">
                  <c:v>29667</c:v>
                </c:pt>
                <c:pt idx="73">
                  <c:v>30338</c:v>
                </c:pt>
                <c:pt idx="74">
                  <c:v>28760</c:v>
                </c:pt>
                <c:pt idx="75">
                  <c:v>27358</c:v>
                </c:pt>
                <c:pt idx="76">
                  <c:v>29666</c:v>
                </c:pt>
                <c:pt idx="77">
                  <c:v>30310</c:v>
                </c:pt>
                <c:pt idx="78">
                  <c:v>28774</c:v>
                </c:pt>
                <c:pt idx="79">
                  <c:v>27699</c:v>
                </c:pt>
                <c:pt idx="80">
                  <c:v>29550</c:v>
                </c:pt>
                <c:pt idx="81">
                  <c:v>30101</c:v>
                </c:pt>
                <c:pt idx="82">
                  <c:v>28846</c:v>
                </c:pt>
                <c:pt idx="83">
                  <c:v>27421</c:v>
                </c:pt>
                <c:pt idx="84">
                  <c:v>29592</c:v>
                </c:pt>
                <c:pt idx="85">
                  <c:v>30216</c:v>
                </c:pt>
                <c:pt idx="86">
                  <c:v>28689</c:v>
                </c:pt>
                <c:pt idx="87">
                  <c:v>27329</c:v>
                </c:pt>
                <c:pt idx="88">
                  <c:v>29667</c:v>
                </c:pt>
                <c:pt idx="89">
                  <c:v>30340</c:v>
                </c:pt>
                <c:pt idx="90">
                  <c:v>28760</c:v>
                </c:pt>
                <c:pt idx="91">
                  <c:v>27358</c:v>
                </c:pt>
                <c:pt idx="92">
                  <c:v>29665</c:v>
                </c:pt>
                <c:pt idx="93">
                  <c:v>30294</c:v>
                </c:pt>
                <c:pt idx="94">
                  <c:v>28761</c:v>
                </c:pt>
                <c:pt idx="95">
                  <c:v>27699</c:v>
                </c:pt>
                <c:pt idx="96">
                  <c:v>29550</c:v>
                </c:pt>
                <c:pt idx="97">
                  <c:v>30100</c:v>
                </c:pt>
                <c:pt idx="98">
                  <c:v>28851</c:v>
                </c:pt>
                <c:pt idx="99">
                  <c:v>27421</c:v>
                </c:pt>
                <c:pt idx="100">
                  <c:v>29593</c:v>
                </c:pt>
              </c:numCache>
            </c:numRef>
          </c:val>
        </c:ser>
        <c:marker val="1"/>
        <c:axId val="152122880"/>
        <c:axId val="152124800"/>
      </c:lineChart>
      <c:dateAx>
        <c:axId val="152122880"/>
        <c:scaling>
          <c:orientation val="minMax"/>
          <c:max val="45838"/>
          <c:min val="38352"/>
        </c:scaling>
        <c:axPos val="b"/>
        <c:title>
          <c:tx>
            <c:rich>
              <a:bodyPr/>
              <a:lstStyle/>
              <a:p>
                <a:pPr>
                  <a:defRPr sz="1800" b="0"/>
                </a:pPr>
                <a:r>
                  <a:rPr lang="en-NZ" sz="1800" b="0"/>
                  <a:t>Quarterly data</a:t>
                </a:r>
              </a:p>
            </c:rich>
          </c:tx>
          <c:layout>
            <c:manualLayout>
              <c:xMode val="edge"/>
              <c:yMode val="edge"/>
              <c:x val="0.7155304951384176"/>
              <c:y val="0.88757935871966243"/>
            </c:manualLayout>
          </c:layout>
        </c:title>
        <c:numFmt formatCode="yyyy" sourceLinked="0"/>
        <c:majorTickMark val="in"/>
        <c:tickLblPos val="nextTo"/>
        <c:txPr>
          <a:bodyPr rot="0"/>
          <a:lstStyle/>
          <a:p>
            <a:pPr>
              <a:defRPr sz="1800"/>
            </a:pPr>
            <a:endParaRPr lang="en-US"/>
          </a:p>
        </c:txPr>
        <c:crossAx val="152124800"/>
        <c:crosses val="autoZero"/>
        <c:lblOffset val="100"/>
        <c:baseTimeUnit val="months"/>
        <c:majorUnit val="48"/>
        <c:majorTimeUnit val="months"/>
        <c:minorUnit val="3"/>
        <c:minorTimeUnit val="months"/>
      </c:dateAx>
      <c:valAx>
        <c:axId val="152124800"/>
        <c:scaling>
          <c:orientation val="minMax"/>
          <c:max val="60000"/>
          <c:min val="0"/>
        </c:scaling>
        <c:axPos val="l"/>
        <c:numFmt formatCode="#,##0" sourceLinked="0"/>
        <c:majorTickMark val="none"/>
        <c:tickLblPos val="nextTo"/>
        <c:txPr>
          <a:bodyPr/>
          <a:lstStyle/>
          <a:p>
            <a:pPr>
              <a:defRPr sz="1800"/>
            </a:pPr>
            <a:endParaRPr lang="en-US"/>
          </a:p>
        </c:txPr>
        <c:crossAx val="152122880"/>
        <c:crosses val="autoZero"/>
        <c:crossBetween val="between"/>
        <c:majorUnit val="10000"/>
        <c:dispUnits>
          <c:builtInUnit val="thousands"/>
          <c:dispUnitsLbl>
            <c:txPr>
              <a:bodyPr/>
              <a:lstStyle/>
              <a:p>
                <a:pPr algn="ctr" rtl="0">
                  <a:defRPr sz="1800" b="0"/>
                </a:pPr>
                <a:endParaRPr lang="en-US"/>
              </a:p>
            </c:txPr>
          </c:dispUnitsLbl>
        </c:dispUnits>
      </c:valAx>
    </c:plotArea>
    <c:plotVisOnly val="1"/>
  </c:chart>
  <c:spPr>
    <a:ln>
      <a:noFill/>
    </a:ln>
  </c:spPr>
  <c:txPr>
    <a:bodyPr/>
    <a:lstStyle/>
    <a:p>
      <a:pPr>
        <a:defRPr sz="2000">
          <a:latin typeface="Calibri Light" pitchFamily="34" charset="0"/>
        </a:defRPr>
      </a:pPr>
      <a:endParaRPr lang="en-US"/>
    </a:p>
  </c:txPr>
  <c:printSettings>
    <c:headerFooter/>
    <c:pageMargins b="0.75000000000000433" l="0.70000000000000062" r="0.70000000000000062" t="0.75000000000000433" header="0.30000000000000032" footer="0.30000000000000032"/>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017476076359967"/>
          <c:y val="0.13143680555555556"/>
          <c:w val="0.82138841340486302"/>
          <c:h val="0.71466203703703701"/>
        </c:manualLayout>
      </c:layout>
      <c:lineChart>
        <c:grouping val="standard"/>
        <c:ser>
          <c:idx val="0"/>
          <c:order val="0"/>
          <c:tx>
            <c:strRef>
              <c:f>CommunityStarts!$S$4</c:f>
              <c:strCache>
                <c:ptCount val="1"/>
                <c:pt idx="0">
                  <c:v>761</c:v>
                </c:pt>
              </c:strCache>
            </c:strRef>
          </c:tx>
          <c:spPr>
            <a:ln>
              <a:solidFill>
                <a:schemeClr val="tx1"/>
              </a:solidFill>
            </a:ln>
          </c:spPr>
          <c:marker>
            <c:symbol val="none"/>
          </c:marker>
          <c:cat>
            <c:numRef>
              <c:f>CommunityStarts!$R$33:$R$105</c:f>
              <c:numCache>
                <c:formatCode>mmm\-yy</c:formatCode>
                <c:ptCount val="73"/>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45809</c:v>
                </c:pt>
              </c:numCache>
            </c:numRef>
          </c:cat>
          <c:val>
            <c:numRef>
              <c:f>CommunityStarts!$S$33:$S$105</c:f>
              <c:numCache>
                <c:formatCode>#,##0</c:formatCode>
                <c:ptCount val="73"/>
                <c:pt idx="0">
                  <c:v>1913</c:v>
                </c:pt>
                <c:pt idx="1">
                  <c:v>1968</c:v>
                </c:pt>
                <c:pt idx="2">
                  <c:v>2019</c:v>
                </c:pt>
                <c:pt idx="3">
                  <c:v>2400</c:v>
                </c:pt>
                <c:pt idx="4">
                  <c:v>2432</c:v>
                </c:pt>
                <c:pt idx="5">
                  <c:v>2264</c:v>
                </c:pt>
                <c:pt idx="6">
                  <c:v>2426</c:v>
                </c:pt>
                <c:pt idx="7">
                  <c:v>2545</c:v>
                </c:pt>
                <c:pt idx="8">
                  <c:v>2712</c:v>
                </c:pt>
                <c:pt idx="9">
                  <c:v>2687</c:v>
                </c:pt>
                <c:pt idx="10">
                  <c:v>2597</c:v>
                </c:pt>
                <c:pt idx="11">
                  <c:v>2810</c:v>
                </c:pt>
                <c:pt idx="12">
                  <c:v>2880</c:v>
                </c:pt>
                <c:pt idx="13">
                  <c:v>2680</c:v>
                </c:pt>
                <c:pt idx="14">
                  <c:v>2686</c:v>
                </c:pt>
                <c:pt idx="15">
                  <c:v>2900</c:v>
                </c:pt>
                <c:pt idx="16">
                  <c:v>2957</c:v>
                </c:pt>
                <c:pt idx="17">
                  <c:v>2790</c:v>
                </c:pt>
                <c:pt idx="18">
                  <c:v>2882</c:v>
                </c:pt>
                <c:pt idx="19">
                  <c:v>3039</c:v>
                </c:pt>
                <c:pt idx="20">
                  <c:v>3248</c:v>
                </c:pt>
                <c:pt idx="21">
                  <c:v>2881</c:v>
                </c:pt>
                <c:pt idx="22">
                  <c:v>2780</c:v>
                </c:pt>
                <c:pt idx="23">
                  <c:v>3035</c:v>
                </c:pt>
                <c:pt idx="24">
                  <c:v>2942</c:v>
                </c:pt>
                <c:pt idx="25">
                  <c:v>2614</c:v>
                </c:pt>
                <c:pt idx="26">
                  <c:v>2488</c:v>
                </c:pt>
                <c:pt idx="27">
                  <c:v>2621</c:v>
                </c:pt>
                <c:pt idx="28">
                  <c:v>2882</c:v>
                </c:pt>
                <c:pt idx="29">
                  <c:v>2563</c:v>
                </c:pt>
                <c:pt idx="30">
                  <c:v>2388</c:v>
                </c:pt>
                <c:pt idx="31">
                  <c:v>2665</c:v>
                </c:pt>
                <c:pt idx="32">
                  <c:v>2912</c:v>
                </c:pt>
                <c:pt idx="33">
                  <c:v>2676</c:v>
                </c:pt>
                <c:pt idx="34">
                  <c:v>2250</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1"/>
          <c:order val="1"/>
          <c:tx>
            <c:strRef>
              <c:f>CommunityStarts!$Y$4</c:f>
              <c:strCache>
                <c:ptCount val="1"/>
                <c:pt idx="0">
                  <c:v>#N/A</c:v>
                </c:pt>
              </c:strCache>
            </c:strRef>
          </c:tx>
          <c:spPr>
            <a:ln>
              <a:solidFill>
                <a:schemeClr val="tx1">
                  <a:alpha val="39000"/>
                </a:schemeClr>
              </a:solidFill>
            </a:ln>
          </c:spPr>
          <c:marker>
            <c:symbol val="none"/>
          </c:marker>
          <c:cat>
            <c:numRef>
              <c:f>CommunityStarts!$R$33:$R$105</c:f>
              <c:numCache>
                <c:formatCode>mmm\-yy</c:formatCode>
                <c:ptCount val="73"/>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45809</c:v>
                </c:pt>
              </c:numCache>
            </c:numRef>
          </c:cat>
          <c:val>
            <c:numRef>
              <c:f>CommunityStarts!$Y$33:$Y$105</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2912</c:v>
                </c:pt>
                <c:pt idx="33">
                  <c:v>2613.8890598040762</c:v>
                </c:pt>
                <c:pt idx="34">
                  <c:v>2477.0388760985729</c:v>
                </c:pt>
                <c:pt idx="35">
                  <c:v>2708.6589223617907</c:v>
                </c:pt>
                <c:pt idx="36">
                  <c:v>2901.0307975987771</c:v>
                </c:pt>
                <c:pt idx="37">
                  <c:v>2593.2936816648926</c:v>
                </c:pt>
                <c:pt idx="38">
                  <c:v>2479.3426961564619</c:v>
                </c:pt>
                <c:pt idx="39">
                  <c:v>2707.1921211595554</c:v>
                </c:pt>
                <c:pt idx="40">
                  <c:v>2896.73201188854</c:v>
                </c:pt>
                <c:pt idx="41">
                  <c:v>2587.7322405420327</c:v>
                </c:pt>
                <c:pt idx="42">
                  <c:v>2473.6958838701908</c:v>
                </c:pt>
                <c:pt idx="43">
                  <c:v>2701.9926599920109</c:v>
                </c:pt>
                <c:pt idx="44">
                  <c:v>2892.0586302499755</c:v>
                </c:pt>
                <c:pt idx="45">
                  <c:v>2583.4672709089855</c:v>
                </c:pt>
                <c:pt idx="46">
                  <c:v>2469.6985192526531</c:v>
                </c:pt>
                <c:pt idx="47">
                  <c:v>2698.1699682501044</c:v>
                </c:pt>
                <c:pt idx="48">
                  <c:v>2888.3706803438672</c:v>
                </c:pt>
                <c:pt idx="49">
                  <c:v>2579.9068433887587</c:v>
                </c:pt>
                <c:pt idx="50">
                  <c:v>2466.27034451799</c:v>
                </c:pt>
                <c:pt idx="51">
                  <c:v>2694.8784963702765</c:v>
                </c:pt>
                <c:pt idx="52">
                  <c:v>2885.2159850642047</c:v>
                </c:pt>
                <c:pt idx="53">
                  <c:v>2576.8851104951086</c:v>
                </c:pt>
                <c:pt idx="54">
                  <c:v>2463.3757698096497</c:v>
                </c:pt>
                <c:pt idx="55">
                  <c:v>2692.1048817113019</c:v>
                </c:pt>
                <c:pt idx="56">
                  <c:v>2882.5575549993036</c:v>
                </c:pt>
                <c:pt idx="57">
                  <c:v>2574.3367077337894</c:v>
                </c:pt>
                <c:pt idx="58">
                  <c:v>2460.9327459864553</c:v>
                </c:pt>
                <c:pt idx="59">
                  <c:v>2689.7629230074053</c:v>
                </c:pt>
                <c:pt idx="60">
                  <c:v>2880.3125546527035</c:v>
                </c:pt>
                <c:pt idx="61">
                  <c:v>2572.1847054662935</c:v>
                </c:pt>
                <c:pt idx="62">
                  <c:v>2458.8699134952381</c:v>
                </c:pt>
                <c:pt idx="63">
                  <c:v>2687.7855689721414</c:v>
                </c:pt>
                <c:pt idx="64">
                  <c:v>2878.4171318219674</c:v>
                </c:pt>
                <c:pt idx="65">
                  <c:v>2570.3678129082427</c:v>
                </c:pt>
                <c:pt idx="66">
                  <c:v>2457.1282937060619</c:v>
                </c:pt>
                <c:pt idx="67">
                  <c:v>2686.1161019928336</c:v>
                </c:pt>
                <c:pt idx="68">
                  <c:v>2876.8168284756666</c:v>
                </c:pt>
                <c:pt idx="69">
                  <c:v>2568.8338083673511</c:v>
                </c:pt>
                <c:pt idx="70">
                  <c:v>2455.6578417687115</c:v>
                </c:pt>
                <c:pt idx="71">
                  <c:v>2684.7065699925188</c:v>
                </c:pt>
                <c:pt idx="72">
                  <c:v>2684.7065699925188</c:v>
                </c:pt>
              </c:numCache>
            </c:numRef>
          </c:val>
        </c:ser>
        <c:marker val="1"/>
        <c:axId val="161096448"/>
        <c:axId val="161098368"/>
      </c:lineChart>
      <c:dateAx>
        <c:axId val="161096448"/>
        <c:scaling>
          <c:orientation val="minMax"/>
          <c:max val="43983"/>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86138678317384232"/>
              <c:y val="0.9248700854700856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161098368"/>
        <c:crosses val="autoZero"/>
        <c:auto val="1"/>
        <c:lblOffset val="100"/>
        <c:majorUnit val="24"/>
        <c:majorTimeUnit val="months"/>
        <c:minorUnit val="12"/>
        <c:minorTimeUnit val="months"/>
      </c:dateAx>
      <c:valAx>
        <c:axId val="161098368"/>
        <c:scaling>
          <c:orientation val="minMax"/>
          <c:max val="3500"/>
          <c:min val="0"/>
        </c:scaling>
        <c:axPos val="l"/>
        <c:majorGridlines>
          <c:spPr>
            <a:ln>
              <a:solidFill>
                <a:sysClr val="windowText" lastClr="000000">
                  <a:alpha val="10000"/>
                </a:sysClr>
              </a:solidFill>
            </a:ln>
          </c:spPr>
        </c:majorGridlines>
        <c:title>
          <c:tx>
            <c:rich>
              <a:bodyPr rot="0" vert="horz"/>
              <a:lstStyle/>
              <a:p>
                <a:pPr>
                  <a:defRPr sz="1400" b="0">
                    <a:latin typeface="Calibri Light" pitchFamily="34" charset="0"/>
                  </a:defRPr>
                </a:pPr>
                <a:r>
                  <a:rPr lang="en-NZ" sz="1400" b="0">
                    <a:latin typeface="Calibri Light" pitchFamily="34" charset="0"/>
                  </a:rPr>
                  <a:t>Starts</a:t>
                </a:r>
              </a:p>
            </c:rich>
          </c:tx>
          <c:layout>
            <c:manualLayout>
              <c:xMode val="edge"/>
              <c:yMode val="edge"/>
              <c:x val="3.4059111111111116E-2"/>
              <c:y val="4.0993162393162377E-2"/>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161096448"/>
        <c:crosses val="autoZero"/>
        <c:crossBetween val="midCat"/>
        <c:majorUnit val="5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017477777777768"/>
          <c:y val="0.12329572649572912"/>
          <c:w val="0.82138841340486302"/>
          <c:h val="0.71466203703703701"/>
        </c:manualLayout>
      </c:layout>
      <c:lineChart>
        <c:grouping val="standard"/>
        <c:ser>
          <c:idx val="0"/>
          <c:order val="0"/>
          <c:tx>
            <c:strRef>
              <c:f>CommunityMusters!$N$3</c:f>
              <c:strCache>
                <c:ptCount val="1"/>
                <c:pt idx="0">
                  <c:v>Supervision</c:v>
                </c:pt>
              </c:strCache>
            </c:strRef>
          </c:tx>
          <c:spPr>
            <a:ln>
              <a:solidFill>
                <a:schemeClr val="tx1"/>
              </a:solidFill>
            </a:ln>
          </c:spPr>
          <c:marker>
            <c:symbol val="none"/>
          </c:marker>
          <c:cat>
            <c:numRef>
              <c:f>CommunityMusters!$M$4:$M$77</c:f>
              <c:numCache>
                <c:formatCode>mmm\-yy</c:formatCode>
                <c:ptCount val="74"/>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45809</c:v>
                </c:pt>
              </c:numCache>
            </c:numRef>
          </c:cat>
          <c:val>
            <c:numRef>
              <c:f>CommunityMusters!$N$4:$N$77</c:f>
              <c:numCache>
                <c:formatCode>#,##0</c:formatCode>
                <c:ptCount val="74"/>
                <c:pt idx="0">
                  <c:v>#N/A</c:v>
                </c:pt>
                <c:pt idx="1">
                  <c:v>5265</c:v>
                </c:pt>
                <c:pt idx="2">
                  <c:v>5605</c:v>
                </c:pt>
                <c:pt idx="3">
                  <c:v>5925</c:v>
                </c:pt>
                <c:pt idx="4">
                  <c:v>6235</c:v>
                </c:pt>
                <c:pt idx="5">
                  <c:v>6346</c:v>
                </c:pt>
                <c:pt idx="6">
                  <c:v>6360</c:v>
                </c:pt>
                <c:pt idx="7">
                  <c:v>6379</c:v>
                </c:pt>
                <c:pt idx="8">
                  <c:v>6637</c:v>
                </c:pt>
                <c:pt idx="9">
                  <c:v>7018</c:v>
                </c:pt>
                <c:pt idx="10">
                  <c:v>7254</c:v>
                </c:pt>
                <c:pt idx="11">
                  <c:v>7216</c:v>
                </c:pt>
                <c:pt idx="12">
                  <c:v>7441</c:v>
                </c:pt>
                <c:pt idx="13">
                  <c:v>7751</c:v>
                </c:pt>
                <c:pt idx="14">
                  <c:v>7606</c:v>
                </c:pt>
                <c:pt idx="15">
                  <c:v>7546</c:v>
                </c:pt>
                <c:pt idx="16">
                  <c:v>7688</c:v>
                </c:pt>
                <c:pt idx="17">
                  <c:v>7969</c:v>
                </c:pt>
                <c:pt idx="18">
                  <c:v>7907</c:v>
                </c:pt>
                <c:pt idx="19">
                  <c:v>7804</c:v>
                </c:pt>
                <c:pt idx="20">
                  <c:v>8045</c:v>
                </c:pt>
                <c:pt idx="21">
                  <c:v>8408</c:v>
                </c:pt>
                <c:pt idx="22">
                  <c:v>8293</c:v>
                </c:pt>
                <c:pt idx="23">
                  <c:v>8076</c:v>
                </c:pt>
                <c:pt idx="24">
                  <c:v>8211</c:v>
                </c:pt>
                <c:pt idx="25">
                  <c:v>8243</c:v>
                </c:pt>
                <c:pt idx="26">
                  <c:v>7876</c:v>
                </c:pt>
                <c:pt idx="27">
                  <c:v>7356</c:v>
                </c:pt>
                <c:pt idx="28">
                  <c:v>7251</c:v>
                </c:pt>
                <c:pt idx="29">
                  <c:v>7496</c:v>
                </c:pt>
                <c:pt idx="30">
                  <c:v>7349</c:v>
                </c:pt>
                <c:pt idx="31">
                  <c:v>7117</c:v>
                </c:pt>
                <c:pt idx="32">
                  <c:v>7288</c:v>
                </c:pt>
                <c:pt idx="33">
                  <c:v>7478</c:v>
                </c:pt>
                <c:pt idx="34">
                  <c:v>7631</c:v>
                </c:pt>
                <c:pt idx="35">
                  <c:v>7492</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numCache>
            </c:numRef>
          </c:val>
        </c:ser>
        <c:ser>
          <c:idx val="1"/>
          <c:order val="1"/>
          <c:tx>
            <c:strRef>
              <c:f>CommunityMusters!$S$3</c:f>
              <c:strCache>
                <c:ptCount val="1"/>
                <c:pt idx="0">
                  <c:v>Supervision</c:v>
                </c:pt>
              </c:strCache>
            </c:strRef>
          </c:tx>
          <c:spPr>
            <a:ln>
              <a:solidFill>
                <a:schemeClr val="tx1">
                  <a:alpha val="39000"/>
                </a:schemeClr>
              </a:solidFill>
            </a:ln>
          </c:spPr>
          <c:marker>
            <c:symbol val="none"/>
          </c:marker>
          <c:cat>
            <c:numRef>
              <c:f>CommunityMusters!$M$4:$M$77</c:f>
              <c:numCache>
                <c:formatCode>mmm\-yy</c:formatCode>
                <c:ptCount val="74"/>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45809</c:v>
                </c:pt>
              </c:numCache>
            </c:numRef>
          </c:cat>
          <c:val>
            <c:numRef>
              <c:f>CommunityMusters!$S$4:$S$77</c:f>
              <c:numCache>
                <c:formatCode>#,##0</c:formatCode>
                <c:ptCount val="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7478</c:v>
                </c:pt>
                <c:pt idx="34">
                  <c:v>7426</c:v>
                </c:pt>
                <c:pt idx="35">
                  <c:v>7296</c:v>
                </c:pt>
                <c:pt idx="36">
                  <c:v>7377</c:v>
                </c:pt>
                <c:pt idx="37">
                  <c:v>7520</c:v>
                </c:pt>
                <c:pt idx="38">
                  <c:v>7463</c:v>
                </c:pt>
                <c:pt idx="39">
                  <c:v>7315</c:v>
                </c:pt>
                <c:pt idx="40">
                  <c:v>7399</c:v>
                </c:pt>
                <c:pt idx="41">
                  <c:v>7545</c:v>
                </c:pt>
                <c:pt idx="42">
                  <c:v>7446</c:v>
                </c:pt>
                <c:pt idx="43">
                  <c:v>7300</c:v>
                </c:pt>
                <c:pt idx="44">
                  <c:v>7384</c:v>
                </c:pt>
                <c:pt idx="45">
                  <c:v>7511</c:v>
                </c:pt>
                <c:pt idx="46">
                  <c:v>7434</c:v>
                </c:pt>
                <c:pt idx="47">
                  <c:v>7288</c:v>
                </c:pt>
                <c:pt idx="48">
                  <c:v>7373</c:v>
                </c:pt>
                <c:pt idx="49">
                  <c:v>7522</c:v>
                </c:pt>
                <c:pt idx="50">
                  <c:v>7424</c:v>
                </c:pt>
                <c:pt idx="51">
                  <c:v>7246</c:v>
                </c:pt>
                <c:pt idx="52">
                  <c:v>7334</c:v>
                </c:pt>
                <c:pt idx="53">
                  <c:v>7491</c:v>
                </c:pt>
                <c:pt idx="54">
                  <c:v>7416</c:v>
                </c:pt>
                <c:pt idx="55">
                  <c:v>7270</c:v>
                </c:pt>
                <c:pt idx="56">
                  <c:v>7355</c:v>
                </c:pt>
                <c:pt idx="57">
                  <c:v>7506</c:v>
                </c:pt>
                <c:pt idx="58">
                  <c:v>7409</c:v>
                </c:pt>
                <c:pt idx="59">
                  <c:v>7263</c:v>
                </c:pt>
                <c:pt idx="60">
                  <c:v>7348</c:v>
                </c:pt>
                <c:pt idx="61">
                  <c:v>7499</c:v>
                </c:pt>
                <c:pt idx="62">
                  <c:v>7403</c:v>
                </c:pt>
                <c:pt idx="63">
                  <c:v>7257</c:v>
                </c:pt>
                <c:pt idx="64">
                  <c:v>7342</c:v>
                </c:pt>
                <c:pt idx="65">
                  <c:v>7494</c:v>
                </c:pt>
                <c:pt idx="66">
                  <c:v>7398</c:v>
                </c:pt>
                <c:pt idx="67">
                  <c:v>7219</c:v>
                </c:pt>
                <c:pt idx="68">
                  <c:v>7308</c:v>
                </c:pt>
                <c:pt idx="69">
                  <c:v>7467</c:v>
                </c:pt>
                <c:pt idx="70">
                  <c:v>7393</c:v>
                </c:pt>
                <c:pt idx="71">
                  <c:v>7248</c:v>
                </c:pt>
                <c:pt idx="72">
                  <c:v>7333</c:v>
                </c:pt>
                <c:pt idx="73">
                  <c:v>7333</c:v>
                </c:pt>
              </c:numCache>
            </c:numRef>
          </c:val>
        </c:ser>
        <c:marker val="1"/>
        <c:axId val="161127040"/>
        <c:axId val="161129216"/>
      </c:lineChart>
      <c:dateAx>
        <c:axId val="161127040"/>
        <c:scaling>
          <c:orientation val="minMax"/>
          <c:max val="43983"/>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86138678317384232"/>
              <c:y val="0.9248700854700856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161129216"/>
        <c:crosses val="autoZero"/>
        <c:auto val="1"/>
        <c:lblOffset val="100"/>
        <c:majorUnit val="24"/>
        <c:majorTimeUnit val="months"/>
        <c:minorUnit val="12"/>
        <c:minorTimeUnit val="months"/>
      </c:dateAx>
      <c:valAx>
        <c:axId val="161129216"/>
        <c:scaling>
          <c:orientation val="minMax"/>
          <c:max val="9000"/>
          <c:min val="0"/>
        </c:scaling>
        <c:axPos val="l"/>
        <c:majorGridlines>
          <c:spPr>
            <a:ln>
              <a:solidFill>
                <a:sysClr val="windowText" lastClr="000000">
                  <a:alpha val="10000"/>
                </a:sysClr>
              </a:solidFill>
            </a:ln>
          </c:spPr>
        </c:majorGridlines>
        <c:title>
          <c:tx>
            <c:rich>
              <a:bodyPr rot="0" vert="horz"/>
              <a:lstStyle/>
              <a:p>
                <a:pPr>
                  <a:defRPr sz="1400" b="0">
                    <a:latin typeface="Calibri Light" pitchFamily="34" charset="0"/>
                  </a:defRPr>
                </a:pPr>
                <a:r>
                  <a:rPr lang="en-NZ" sz="1400" b="0">
                    <a:latin typeface="Calibri Light" pitchFamily="34" charset="0"/>
                  </a:rPr>
                  <a:t>Muster</a:t>
                </a:r>
              </a:p>
            </c:rich>
          </c:tx>
          <c:layout>
            <c:manualLayout>
              <c:xMode val="edge"/>
              <c:yMode val="edge"/>
              <c:x val="3.4059111111111116E-2"/>
              <c:y val="4.0993162393162377E-2"/>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161127040"/>
        <c:crosses val="autoZero"/>
        <c:crossBetween val="midCat"/>
        <c:majorUnit val="10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543775793584934"/>
          <c:y val="0.12329572649572799"/>
          <c:w val="0.79485688363704754"/>
          <c:h val="0.68713564814814865"/>
        </c:manualLayout>
      </c:layout>
      <c:lineChart>
        <c:grouping val="standard"/>
        <c:ser>
          <c:idx val="0"/>
          <c:order val="0"/>
          <c:tx>
            <c:strRef>
              <c:f>CommunityStarts!$T$4</c:f>
              <c:strCache>
                <c:ptCount val="1"/>
                <c:pt idx="0">
                  <c:v>#N/A</c:v>
                </c:pt>
              </c:strCache>
            </c:strRef>
          </c:tx>
          <c:spPr>
            <a:ln>
              <a:solidFill>
                <a:srgbClr val="008000"/>
              </a:solidFill>
            </a:ln>
          </c:spPr>
          <c:marker>
            <c:symbol val="none"/>
          </c:marker>
          <c:cat>
            <c:numRef>
              <c:f>CommunityStarts!$R$33:$R$105</c:f>
              <c:numCache>
                <c:formatCode>mmm\-yy</c:formatCode>
                <c:ptCount val="73"/>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45809</c:v>
                </c:pt>
              </c:numCache>
            </c:numRef>
          </c:cat>
          <c:val>
            <c:numRef>
              <c:f>CommunityStarts!$T$33:$T$105</c:f>
              <c:numCache>
                <c:formatCode>#,##0</c:formatCode>
                <c:ptCount val="73"/>
                <c:pt idx="0">
                  <c:v>8963</c:v>
                </c:pt>
                <c:pt idx="1">
                  <c:v>8409</c:v>
                </c:pt>
                <c:pt idx="2">
                  <c:v>8395</c:v>
                </c:pt>
                <c:pt idx="3">
                  <c:v>9882</c:v>
                </c:pt>
                <c:pt idx="4">
                  <c:v>9966</c:v>
                </c:pt>
                <c:pt idx="5">
                  <c:v>9408</c:v>
                </c:pt>
                <c:pt idx="6">
                  <c:v>9832</c:v>
                </c:pt>
                <c:pt idx="7">
                  <c:v>11176</c:v>
                </c:pt>
                <c:pt idx="8">
                  <c:v>11752</c:v>
                </c:pt>
                <c:pt idx="9">
                  <c:v>10757</c:v>
                </c:pt>
                <c:pt idx="10">
                  <c:v>10462</c:v>
                </c:pt>
                <c:pt idx="11">
                  <c:v>10947</c:v>
                </c:pt>
                <c:pt idx="12">
                  <c:v>11750</c:v>
                </c:pt>
                <c:pt idx="13">
                  <c:v>10034</c:v>
                </c:pt>
                <c:pt idx="14">
                  <c:v>9695</c:v>
                </c:pt>
                <c:pt idx="15">
                  <c:v>10026</c:v>
                </c:pt>
                <c:pt idx="16">
                  <c:v>10353</c:v>
                </c:pt>
                <c:pt idx="17">
                  <c:v>9261</c:v>
                </c:pt>
                <c:pt idx="18">
                  <c:v>9575</c:v>
                </c:pt>
                <c:pt idx="19">
                  <c:v>9482</c:v>
                </c:pt>
                <c:pt idx="20">
                  <c:v>9689</c:v>
                </c:pt>
                <c:pt idx="21">
                  <c:v>8516</c:v>
                </c:pt>
                <c:pt idx="22">
                  <c:v>7829</c:v>
                </c:pt>
                <c:pt idx="23">
                  <c:v>8087</c:v>
                </c:pt>
                <c:pt idx="24">
                  <c:v>8326</c:v>
                </c:pt>
                <c:pt idx="25">
                  <c:v>7522</c:v>
                </c:pt>
                <c:pt idx="26">
                  <c:v>7160</c:v>
                </c:pt>
                <c:pt idx="27">
                  <c:v>7697</c:v>
                </c:pt>
                <c:pt idx="28">
                  <c:v>8002</c:v>
                </c:pt>
                <c:pt idx="29">
                  <c:v>7210</c:v>
                </c:pt>
                <c:pt idx="30">
                  <c:v>6328</c:v>
                </c:pt>
                <c:pt idx="31">
                  <c:v>6588</c:v>
                </c:pt>
                <c:pt idx="32">
                  <c:v>6891</c:v>
                </c:pt>
                <c:pt idx="33">
                  <c:v>6105</c:v>
                </c:pt>
                <c:pt idx="34">
                  <c:v>5024</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1"/>
          <c:order val="1"/>
          <c:tx>
            <c:strRef>
              <c:f>CommunityStarts!$Z$4</c:f>
              <c:strCache>
                <c:ptCount val="1"/>
                <c:pt idx="0">
                  <c:v>#N/A</c:v>
                </c:pt>
              </c:strCache>
            </c:strRef>
          </c:tx>
          <c:spPr>
            <a:ln>
              <a:solidFill>
                <a:srgbClr val="008000">
                  <a:alpha val="40000"/>
                </a:srgbClr>
              </a:solidFill>
            </a:ln>
          </c:spPr>
          <c:marker>
            <c:symbol val="none"/>
          </c:marker>
          <c:cat>
            <c:numRef>
              <c:f>CommunityStarts!$R$33:$R$105</c:f>
              <c:numCache>
                <c:formatCode>mmm\-yy</c:formatCode>
                <c:ptCount val="73"/>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45809</c:v>
                </c:pt>
              </c:numCache>
            </c:numRef>
          </c:cat>
          <c:val>
            <c:numRef>
              <c:f>CommunityStarts!$Z$33:$Z$105</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6891</c:v>
                </c:pt>
                <c:pt idx="33">
                  <c:v>6318.5044189773034</c:v>
                </c:pt>
                <c:pt idx="34">
                  <c:v>6065.1660202689154</c:v>
                </c:pt>
                <c:pt idx="35">
                  <c:v>6618.5558818419704</c:v>
                </c:pt>
                <c:pt idx="36">
                  <c:v>6982.7472794872128</c:v>
                </c:pt>
                <c:pt idx="37">
                  <c:v>6133.7990205176075</c:v>
                </c:pt>
                <c:pt idx="38">
                  <c:v>5914.5400784241592</c:v>
                </c:pt>
                <c:pt idx="39">
                  <c:v>6500.0513235339049</c:v>
                </c:pt>
                <c:pt idx="40">
                  <c:v>6880.2427237166075</c:v>
                </c:pt>
                <c:pt idx="41">
                  <c:v>6084.219332866327</c:v>
                </c:pt>
                <c:pt idx="42">
                  <c:v>5883.477581537747</c:v>
                </c:pt>
                <c:pt idx="43">
                  <c:v>6463.7842758199658</c:v>
                </c:pt>
                <c:pt idx="44">
                  <c:v>6837.9467237792014</c:v>
                </c:pt>
                <c:pt idx="45">
                  <c:v>6036.64283158745</c:v>
                </c:pt>
                <c:pt idx="46">
                  <c:v>5835.0900634894879</c:v>
                </c:pt>
                <c:pt idx="47">
                  <c:v>6419.2937702674772</c:v>
                </c:pt>
                <c:pt idx="48">
                  <c:v>6796.756215690315</c:v>
                </c:pt>
                <c:pt idx="49">
                  <c:v>5999.0373038672533</c:v>
                </c:pt>
                <c:pt idx="50">
                  <c:v>5791.8486394651773</c:v>
                </c:pt>
                <c:pt idx="51">
                  <c:v>6366.6698540070711</c:v>
                </c:pt>
                <c:pt idx="52">
                  <c:v>6771.581349353457</c:v>
                </c:pt>
                <c:pt idx="53">
                  <c:v>5939.8728985339367</c:v>
                </c:pt>
                <c:pt idx="54">
                  <c:v>5729.287846427862</c:v>
                </c:pt>
                <c:pt idx="55">
                  <c:v>6316.2125278267058</c:v>
                </c:pt>
                <c:pt idx="56">
                  <c:v>6718.6529290877425</c:v>
                </c:pt>
                <c:pt idx="57">
                  <c:v>5922.1687509319563</c:v>
                </c:pt>
                <c:pt idx="58">
                  <c:v>5723.5922223692878</c:v>
                </c:pt>
                <c:pt idx="59">
                  <c:v>6308.1878496579538</c:v>
                </c:pt>
                <c:pt idx="60">
                  <c:v>6706.2351893045025</c:v>
                </c:pt>
                <c:pt idx="61">
                  <c:v>5906.2387133258453</c:v>
                </c:pt>
                <c:pt idx="62">
                  <c:v>5706.5507526782785</c:v>
                </c:pt>
                <c:pt idx="63">
                  <c:v>6292.803244551129</c:v>
                </c:pt>
                <c:pt idx="64">
                  <c:v>6696.9810872241469</c:v>
                </c:pt>
                <c:pt idx="65">
                  <c:v>5899.102517143675</c:v>
                </c:pt>
                <c:pt idx="66">
                  <c:v>5693.4480074754447</c:v>
                </c:pt>
                <c:pt idx="67">
                  <c:v>6273.3501392002227</c:v>
                </c:pt>
                <c:pt idx="68">
                  <c:v>6683.1984848726497</c:v>
                </c:pt>
                <c:pt idx="69">
                  <c:v>5856.6313028920049</c:v>
                </c:pt>
                <c:pt idx="70">
                  <c:v>5642.9253123489043</c:v>
                </c:pt>
                <c:pt idx="71">
                  <c:v>6221.2007080864669</c:v>
                </c:pt>
                <c:pt idx="72">
                  <c:v>6221.2007080864669</c:v>
                </c:pt>
              </c:numCache>
            </c:numRef>
          </c:val>
        </c:ser>
        <c:marker val="1"/>
        <c:axId val="161182464"/>
        <c:axId val="161184384"/>
      </c:lineChart>
      <c:dateAx>
        <c:axId val="161182464"/>
        <c:scaling>
          <c:orientation val="minMax"/>
          <c:min val="39508"/>
        </c:scaling>
        <c:axPos val="b"/>
        <c:title>
          <c:tx>
            <c:rich>
              <a:bodyPr/>
              <a:lstStyle/>
              <a:p>
                <a:pPr>
                  <a:defRPr sz="2000" b="0"/>
                </a:pPr>
                <a:r>
                  <a:rPr lang="en-NZ" sz="2000" b="0"/>
                  <a:t>Quarterly data</a:t>
                </a:r>
              </a:p>
            </c:rich>
          </c:tx>
          <c:layout>
            <c:manualLayout>
              <c:xMode val="edge"/>
              <c:yMode val="edge"/>
              <c:x val="0.74500514488664649"/>
              <c:y val="0.91313858805191317"/>
            </c:manualLayout>
          </c:layout>
        </c:title>
        <c:numFmt formatCode="yyyy" sourceLinked="0"/>
        <c:majorTickMark val="in"/>
        <c:tickLblPos val="nextTo"/>
        <c:txPr>
          <a:bodyPr rot="0"/>
          <a:lstStyle/>
          <a:p>
            <a:pPr>
              <a:defRPr sz="2000"/>
            </a:pPr>
            <a:endParaRPr lang="en-US"/>
          </a:p>
        </c:txPr>
        <c:crossAx val="161184384"/>
        <c:crosses val="autoZero"/>
        <c:auto val="1"/>
        <c:lblOffset val="100"/>
        <c:majorUnit val="48"/>
        <c:majorTimeUnit val="months"/>
        <c:minorUnit val="12"/>
        <c:minorTimeUnit val="months"/>
      </c:dateAx>
      <c:valAx>
        <c:axId val="161184384"/>
        <c:scaling>
          <c:orientation val="minMax"/>
          <c:max val="12000"/>
          <c:min val="0"/>
        </c:scaling>
        <c:axPos val="l"/>
        <c:majorGridlines>
          <c:spPr>
            <a:ln>
              <a:solidFill>
                <a:sysClr val="windowText" lastClr="000000">
                  <a:alpha val="10000"/>
                </a:sysClr>
              </a:solidFill>
            </a:ln>
          </c:spPr>
        </c:majorGridlines>
        <c:numFmt formatCode="#,##0" sourceLinked="0"/>
        <c:majorTickMark val="none"/>
        <c:tickLblPos val="nextTo"/>
        <c:txPr>
          <a:bodyPr/>
          <a:lstStyle/>
          <a:p>
            <a:pPr>
              <a:defRPr sz="2000"/>
            </a:pPr>
            <a:endParaRPr lang="en-US"/>
          </a:p>
        </c:txPr>
        <c:crossAx val="161182464"/>
        <c:crosses val="autoZero"/>
        <c:crossBetween val="midCat"/>
        <c:majorUnit val="2000"/>
        <c:dispUnits>
          <c:builtInUnit val="thousands"/>
          <c:dispUnitsLbl>
            <c:txPr>
              <a:bodyPr/>
              <a:lstStyle/>
              <a:p>
                <a:pPr>
                  <a:defRPr sz="2000" b="0"/>
                </a:pPr>
                <a:endParaRPr lang="en-US"/>
              </a:p>
            </c:txPr>
          </c:dispUnitsLbl>
        </c:dispUnits>
      </c:valAx>
    </c:plotArea>
    <c:plotVisOnly val="1"/>
  </c:chart>
  <c:spPr>
    <a:ln>
      <a:noFill/>
    </a:ln>
  </c:spPr>
  <c:txPr>
    <a:bodyPr/>
    <a:lstStyle/>
    <a:p>
      <a:pPr>
        <a:defRPr sz="2000">
          <a:latin typeface="Calibri Light"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419731780103004"/>
          <c:y val="0.12329572649572804"/>
          <c:w val="0.79188979143676586"/>
          <c:h val="0.63903893922808308"/>
        </c:manualLayout>
      </c:layout>
      <c:lineChart>
        <c:grouping val="standard"/>
        <c:ser>
          <c:idx val="0"/>
          <c:order val="0"/>
          <c:tx>
            <c:strRef>
              <c:f>CommunityTimes!$K$3</c:f>
              <c:strCache>
                <c:ptCount val="1"/>
                <c:pt idx="0">
                  <c:v>Community Work</c:v>
                </c:pt>
              </c:strCache>
            </c:strRef>
          </c:tx>
          <c:spPr>
            <a:ln>
              <a:solidFill>
                <a:srgbClr val="008000"/>
              </a:solidFill>
            </a:ln>
          </c:spPr>
          <c:marker>
            <c:symbol val="none"/>
          </c:marker>
          <c:cat>
            <c:numRef>
              <c:f>CommunityTimes!$A$4:$A$263</c:f>
              <c:numCache>
                <c:formatCode>mmm\-yy</c:formatCode>
                <c:ptCount val="260"/>
                <c:pt idx="0">
                  <c:v>37955</c:v>
                </c:pt>
                <c:pt idx="1">
                  <c:v>37986</c:v>
                </c:pt>
                <c:pt idx="2">
                  <c:v>38017</c:v>
                </c:pt>
                <c:pt idx="3">
                  <c:v>38046</c:v>
                </c:pt>
                <c:pt idx="4">
                  <c:v>38077</c:v>
                </c:pt>
                <c:pt idx="5">
                  <c:v>38107</c:v>
                </c:pt>
                <c:pt idx="6">
                  <c:v>38138</c:v>
                </c:pt>
                <c:pt idx="7">
                  <c:v>38168</c:v>
                </c:pt>
                <c:pt idx="8">
                  <c:v>38199</c:v>
                </c:pt>
                <c:pt idx="9">
                  <c:v>38230</c:v>
                </c:pt>
                <c:pt idx="10">
                  <c:v>38260</c:v>
                </c:pt>
                <c:pt idx="11">
                  <c:v>38291</c:v>
                </c:pt>
                <c:pt idx="12">
                  <c:v>38321</c:v>
                </c:pt>
                <c:pt idx="13">
                  <c:v>38352</c:v>
                </c:pt>
                <c:pt idx="14">
                  <c:v>38383</c:v>
                </c:pt>
                <c:pt idx="15">
                  <c:v>38411</c:v>
                </c:pt>
                <c:pt idx="16">
                  <c:v>38442</c:v>
                </c:pt>
                <c:pt idx="17">
                  <c:v>38472</c:v>
                </c:pt>
                <c:pt idx="18">
                  <c:v>38503</c:v>
                </c:pt>
                <c:pt idx="19">
                  <c:v>38533</c:v>
                </c:pt>
                <c:pt idx="20">
                  <c:v>38564</c:v>
                </c:pt>
                <c:pt idx="21">
                  <c:v>38595</c:v>
                </c:pt>
                <c:pt idx="22">
                  <c:v>38625</c:v>
                </c:pt>
                <c:pt idx="23">
                  <c:v>38656</c:v>
                </c:pt>
                <c:pt idx="24">
                  <c:v>38686</c:v>
                </c:pt>
                <c:pt idx="25">
                  <c:v>38717</c:v>
                </c:pt>
                <c:pt idx="26">
                  <c:v>38748</c:v>
                </c:pt>
                <c:pt idx="27">
                  <c:v>38776</c:v>
                </c:pt>
                <c:pt idx="28">
                  <c:v>38807</c:v>
                </c:pt>
                <c:pt idx="29">
                  <c:v>38837</c:v>
                </c:pt>
                <c:pt idx="30">
                  <c:v>38868</c:v>
                </c:pt>
                <c:pt idx="31">
                  <c:v>38898</c:v>
                </c:pt>
                <c:pt idx="32">
                  <c:v>38929</c:v>
                </c:pt>
                <c:pt idx="33">
                  <c:v>38960</c:v>
                </c:pt>
                <c:pt idx="34">
                  <c:v>38990</c:v>
                </c:pt>
                <c:pt idx="35">
                  <c:v>39021</c:v>
                </c:pt>
                <c:pt idx="36">
                  <c:v>39051</c:v>
                </c:pt>
                <c:pt idx="37">
                  <c:v>39082</c:v>
                </c:pt>
                <c:pt idx="38">
                  <c:v>39113</c:v>
                </c:pt>
                <c:pt idx="39">
                  <c:v>39141</c:v>
                </c:pt>
                <c:pt idx="40">
                  <c:v>39172</c:v>
                </c:pt>
                <c:pt idx="41">
                  <c:v>39202</c:v>
                </c:pt>
                <c:pt idx="42">
                  <c:v>39233</c:v>
                </c:pt>
                <c:pt idx="43">
                  <c:v>39263</c:v>
                </c:pt>
                <c:pt idx="44">
                  <c:v>39294</c:v>
                </c:pt>
                <c:pt idx="45">
                  <c:v>39325</c:v>
                </c:pt>
                <c:pt idx="46">
                  <c:v>39355</c:v>
                </c:pt>
                <c:pt idx="47">
                  <c:v>39386</c:v>
                </c:pt>
                <c:pt idx="48">
                  <c:v>39416</c:v>
                </c:pt>
                <c:pt idx="49">
                  <c:v>39447</c:v>
                </c:pt>
                <c:pt idx="50">
                  <c:v>39478</c:v>
                </c:pt>
                <c:pt idx="51">
                  <c:v>39507</c:v>
                </c:pt>
                <c:pt idx="52">
                  <c:v>39538</c:v>
                </c:pt>
                <c:pt idx="53">
                  <c:v>39568</c:v>
                </c:pt>
                <c:pt idx="54">
                  <c:v>39599</c:v>
                </c:pt>
                <c:pt idx="55">
                  <c:v>39629</c:v>
                </c:pt>
                <c:pt idx="56">
                  <c:v>39660</c:v>
                </c:pt>
                <c:pt idx="57">
                  <c:v>39691</c:v>
                </c:pt>
                <c:pt idx="58">
                  <c:v>39721</c:v>
                </c:pt>
                <c:pt idx="59">
                  <c:v>39752</c:v>
                </c:pt>
                <c:pt idx="60">
                  <c:v>39782</c:v>
                </c:pt>
                <c:pt idx="61">
                  <c:v>39813</c:v>
                </c:pt>
                <c:pt idx="62">
                  <c:v>39844</c:v>
                </c:pt>
                <c:pt idx="63">
                  <c:v>39872</c:v>
                </c:pt>
                <c:pt idx="64">
                  <c:v>39903</c:v>
                </c:pt>
                <c:pt idx="65">
                  <c:v>39933</c:v>
                </c:pt>
                <c:pt idx="66">
                  <c:v>39964</c:v>
                </c:pt>
                <c:pt idx="67">
                  <c:v>39994</c:v>
                </c:pt>
                <c:pt idx="68">
                  <c:v>40025</c:v>
                </c:pt>
                <c:pt idx="69">
                  <c:v>40056</c:v>
                </c:pt>
                <c:pt idx="70">
                  <c:v>40086</c:v>
                </c:pt>
                <c:pt idx="71">
                  <c:v>40117</c:v>
                </c:pt>
                <c:pt idx="72">
                  <c:v>40147</c:v>
                </c:pt>
                <c:pt idx="73">
                  <c:v>40178</c:v>
                </c:pt>
                <c:pt idx="74">
                  <c:v>40209</c:v>
                </c:pt>
                <c:pt idx="75">
                  <c:v>40237</c:v>
                </c:pt>
                <c:pt idx="76">
                  <c:v>40268</c:v>
                </c:pt>
                <c:pt idx="77">
                  <c:v>40298</c:v>
                </c:pt>
                <c:pt idx="78">
                  <c:v>40329</c:v>
                </c:pt>
                <c:pt idx="79">
                  <c:v>40359</c:v>
                </c:pt>
                <c:pt idx="80">
                  <c:v>40390</c:v>
                </c:pt>
                <c:pt idx="81">
                  <c:v>40421</c:v>
                </c:pt>
                <c:pt idx="82">
                  <c:v>40451</c:v>
                </c:pt>
                <c:pt idx="83">
                  <c:v>40482</c:v>
                </c:pt>
                <c:pt idx="84">
                  <c:v>40512</c:v>
                </c:pt>
                <c:pt idx="85">
                  <c:v>40543</c:v>
                </c:pt>
                <c:pt idx="86">
                  <c:v>40574</c:v>
                </c:pt>
                <c:pt idx="87">
                  <c:v>40602</c:v>
                </c:pt>
                <c:pt idx="88">
                  <c:v>40633</c:v>
                </c:pt>
                <c:pt idx="89">
                  <c:v>40663</c:v>
                </c:pt>
                <c:pt idx="90">
                  <c:v>40694</c:v>
                </c:pt>
                <c:pt idx="91">
                  <c:v>40724</c:v>
                </c:pt>
                <c:pt idx="92">
                  <c:v>40755</c:v>
                </c:pt>
                <c:pt idx="93">
                  <c:v>40786</c:v>
                </c:pt>
                <c:pt idx="94">
                  <c:v>40816</c:v>
                </c:pt>
                <c:pt idx="95">
                  <c:v>40847</c:v>
                </c:pt>
                <c:pt idx="96">
                  <c:v>40877</c:v>
                </c:pt>
                <c:pt idx="97">
                  <c:v>40908</c:v>
                </c:pt>
                <c:pt idx="98">
                  <c:v>40939</c:v>
                </c:pt>
                <c:pt idx="99">
                  <c:v>40968</c:v>
                </c:pt>
                <c:pt idx="100">
                  <c:v>40999</c:v>
                </c:pt>
                <c:pt idx="101">
                  <c:v>41029</c:v>
                </c:pt>
                <c:pt idx="102">
                  <c:v>41060</c:v>
                </c:pt>
                <c:pt idx="103">
                  <c:v>41090</c:v>
                </c:pt>
                <c:pt idx="104">
                  <c:v>41121</c:v>
                </c:pt>
                <c:pt idx="105">
                  <c:v>41152</c:v>
                </c:pt>
                <c:pt idx="106">
                  <c:v>41182</c:v>
                </c:pt>
                <c:pt idx="107">
                  <c:v>41213</c:v>
                </c:pt>
                <c:pt idx="108">
                  <c:v>41243</c:v>
                </c:pt>
                <c:pt idx="109">
                  <c:v>41274</c:v>
                </c:pt>
                <c:pt idx="110">
                  <c:v>41305</c:v>
                </c:pt>
                <c:pt idx="111">
                  <c:v>41333</c:v>
                </c:pt>
                <c:pt idx="112">
                  <c:v>41364</c:v>
                </c:pt>
                <c:pt idx="113">
                  <c:v>41394</c:v>
                </c:pt>
                <c:pt idx="114">
                  <c:v>41425</c:v>
                </c:pt>
                <c:pt idx="115">
                  <c:v>41455</c:v>
                </c:pt>
                <c:pt idx="116">
                  <c:v>41486</c:v>
                </c:pt>
                <c:pt idx="117">
                  <c:v>41517</c:v>
                </c:pt>
                <c:pt idx="118">
                  <c:v>41547</c:v>
                </c:pt>
                <c:pt idx="119">
                  <c:v>41578</c:v>
                </c:pt>
                <c:pt idx="120">
                  <c:v>41608</c:v>
                </c:pt>
                <c:pt idx="121">
                  <c:v>41639</c:v>
                </c:pt>
                <c:pt idx="122">
                  <c:v>41670</c:v>
                </c:pt>
                <c:pt idx="123">
                  <c:v>41698</c:v>
                </c:pt>
                <c:pt idx="124">
                  <c:v>41729</c:v>
                </c:pt>
                <c:pt idx="125">
                  <c:v>41759</c:v>
                </c:pt>
                <c:pt idx="126">
                  <c:v>41790</c:v>
                </c:pt>
                <c:pt idx="127">
                  <c:v>41820</c:v>
                </c:pt>
                <c:pt idx="128">
                  <c:v>41851</c:v>
                </c:pt>
                <c:pt idx="129">
                  <c:v>41882</c:v>
                </c:pt>
                <c:pt idx="130">
                  <c:v>41912</c:v>
                </c:pt>
                <c:pt idx="131">
                  <c:v>41943</c:v>
                </c:pt>
                <c:pt idx="132">
                  <c:v>41973</c:v>
                </c:pt>
                <c:pt idx="133">
                  <c:v>42004</c:v>
                </c:pt>
                <c:pt idx="134">
                  <c:v>42035</c:v>
                </c:pt>
                <c:pt idx="135">
                  <c:v>42063</c:v>
                </c:pt>
                <c:pt idx="136">
                  <c:v>42094</c:v>
                </c:pt>
                <c:pt idx="137">
                  <c:v>42124</c:v>
                </c:pt>
                <c:pt idx="138">
                  <c:v>42155</c:v>
                </c:pt>
                <c:pt idx="139">
                  <c:v>42185</c:v>
                </c:pt>
                <c:pt idx="140">
                  <c:v>42216</c:v>
                </c:pt>
                <c:pt idx="141">
                  <c:v>42247</c:v>
                </c:pt>
                <c:pt idx="142">
                  <c:v>42277</c:v>
                </c:pt>
                <c:pt idx="143">
                  <c:v>42308</c:v>
                </c:pt>
                <c:pt idx="144">
                  <c:v>42338</c:v>
                </c:pt>
                <c:pt idx="145">
                  <c:v>42369</c:v>
                </c:pt>
                <c:pt idx="146">
                  <c:v>42400</c:v>
                </c:pt>
                <c:pt idx="147">
                  <c:v>42429</c:v>
                </c:pt>
                <c:pt idx="148">
                  <c:v>42460</c:v>
                </c:pt>
                <c:pt idx="149">
                  <c:v>42490</c:v>
                </c:pt>
                <c:pt idx="150">
                  <c:v>42521</c:v>
                </c:pt>
                <c:pt idx="151">
                  <c:v>42551</c:v>
                </c:pt>
                <c:pt idx="152">
                  <c:v>42582</c:v>
                </c:pt>
                <c:pt idx="153">
                  <c:v>42613</c:v>
                </c:pt>
                <c:pt idx="154">
                  <c:v>42643</c:v>
                </c:pt>
                <c:pt idx="155">
                  <c:v>42674</c:v>
                </c:pt>
                <c:pt idx="156">
                  <c:v>42704</c:v>
                </c:pt>
                <c:pt idx="157">
                  <c:v>42735</c:v>
                </c:pt>
                <c:pt idx="158">
                  <c:v>42766</c:v>
                </c:pt>
                <c:pt idx="159">
                  <c:v>42794</c:v>
                </c:pt>
                <c:pt idx="160">
                  <c:v>42825</c:v>
                </c:pt>
                <c:pt idx="161">
                  <c:v>42855</c:v>
                </c:pt>
                <c:pt idx="162">
                  <c:v>42886</c:v>
                </c:pt>
                <c:pt idx="163">
                  <c:v>42916</c:v>
                </c:pt>
                <c:pt idx="164">
                  <c:v>42947</c:v>
                </c:pt>
                <c:pt idx="165">
                  <c:v>42978</c:v>
                </c:pt>
                <c:pt idx="166">
                  <c:v>43008</c:v>
                </c:pt>
                <c:pt idx="167">
                  <c:v>43039</c:v>
                </c:pt>
                <c:pt idx="168">
                  <c:v>43069</c:v>
                </c:pt>
                <c:pt idx="169">
                  <c:v>43100</c:v>
                </c:pt>
                <c:pt idx="170">
                  <c:v>43131</c:v>
                </c:pt>
                <c:pt idx="171">
                  <c:v>43159</c:v>
                </c:pt>
                <c:pt idx="172">
                  <c:v>43190</c:v>
                </c:pt>
                <c:pt idx="173">
                  <c:v>43220</c:v>
                </c:pt>
                <c:pt idx="174">
                  <c:v>43251</c:v>
                </c:pt>
                <c:pt idx="175">
                  <c:v>43281</c:v>
                </c:pt>
                <c:pt idx="176">
                  <c:v>43312</c:v>
                </c:pt>
                <c:pt idx="177">
                  <c:v>43343</c:v>
                </c:pt>
                <c:pt idx="178">
                  <c:v>43373</c:v>
                </c:pt>
                <c:pt idx="179">
                  <c:v>43404</c:v>
                </c:pt>
                <c:pt idx="180">
                  <c:v>43434</c:v>
                </c:pt>
                <c:pt idx="181">
                  <c:v>43465</c:v>
                </c:pt>
                <c:pt idx="182">
                  <c:v>43496</c:v>
                </c:pt>
                <c:pt idx="183">
                  <c:v>43524</c:v>
                </c:pt>
                <c:pt idx="184">
                  <c:v>43555</c:v>
                </c:pt>
                <c:pt idx="185">
                  <c:v>43585</c:v>
                </c:pt>
                <c:pt idx="186">
                  <c:v>43616</c:v>
                </c:pt>
                <c:pt idx="187">
                  <c:v>43646</c:v>
                </c:pt>
                <c:pt idx="188">
                  <c:v>43677</c:v>
                </c:pt>
                <c:pt idx="189">
                  <c:v>43708</c:v>
                </c:pt>
                <c:pt idx="190">
                  <c:v>43738</c:v>
                </c:pt>
                <c:pt idx="191">
                  <c:v>43769</c:v>
                </c:pt>
                <c:pt idx="192">
                  <c:v>43799</c:v>
                </c:pt>
                <c:pt idx="193">
                  <c:v>43830</c:v>
                </c:pt>
                <c:pt idx="194">
                  <c:v>43861</c:v>
                </c:pt>
                <c:pt idx="195">
                  <c:v>43890</c:v>
                </c:pt>
                <c:pt idx="196">
                  <c:v>43921</c:v>
                </c:pt>
                <c:pt idx="197">
                  <c:v>43951</c:v>
                </c:pt>
                <c:pt idx="198">
                  <c:v>43982</c:v>
                </c:pt>
                <c:pt idx="199">
                  <c:v>44012</c:v>
                </c:pt>
                <c:pt idx="200">
                  <c:v>44043</c:v>
                </c:pt>
                <c:pt idx="201">
                  <c:v>44074</c:v>
                </c:pt>
                <c:pt idx="202">
                  <c:v>44104</c:v>
                </c:pt>
                <c:pt idx="203">
                  <c:v>44135</c:v>
                </c:pt>
                <c:pt idx="204">
                  <c:v>44165</c:v>
                </c:pt>
                <c:pt idx="205">
                  <c:v>44196</c:v>
                </c:pt>
                <c:pt idx="206">
                  <c:v>44227</c:v>
                </c:pt>
                <c:pt idx="207">
                  <c:v>44255</c:v>
                </c:pt>
                <c:pt idx="208">
                  <c:v>44286</c:v>
                </c:pt>
                <c:pt idx="209">
                  <c:v>44316</c:v>
                </c:pt>
                <c:pt idx="210">
                  <c:v>44347</c:v>
                </c:pt>
                <c:pt idx="211">
                  <c:v>44377</c:v>
                </c:pt>
                <c:pt idx="212">
                  <c:v>44408</c:v>
                </c:pt>
                <c:pt idx="213">
                  <c:v>44439</c:v>
                </c:pt>
                <c:pt idx="214">
                  <c:v>44469</c:v>
                </c:pt>
                <c:pt idx="215">
                  <c:v>44500</c:v>
                </c:pt>
                <c:pt idx="216">
                  <c:v>44530</c:v>
                </c:pt>
                <c:pt idx="217">
                  <c:v>44561</c:v>
                </c:pt>
                <c:pt idx="218">
                  <c:v>44592</c:v>
                </c:pt>
                <c:pt idx="219">
                  <c:v>44620</c:v>
                </c:pt>
                <c:pt idx="220">
                  <c:v>44651</c:v>
                </c:pt>
                <c:pt idx="221">
                  <c:v>44681</c:v>
                </c:pt>
                <c:pt idx="222">
                  <c:v>44712</c:v>
                </c:pt>
                <c:pt idx="223">
                  <c:v>44742</c:v>
                </c:pt>
                <c:pt idx="224">
                  <c:v>44773</c:v>
                </c:pt>
                <c:pt idx="225">
                  <c:v>44804</c:v>
                </c:pt>
                <c:pt idx="226">
                  <c:v>44834</c:v>
                </c:pt>
                <c:pt idx="227">
                  <c:v>44865</c:v>
                </c:pt>
                <c:pt idx="228">
                  <c:v>44895</c:v>
                </c:pt>
                <c:pt idx="229">
                  <c:v>44926</c:v>
                </c:pt>
                <c:pt idx="230">
                  <c:v>44957</c:v>
                </c:pt>
                <c:pt idx="231">
                  <c:v>44985</c:v>
                </c:pt>
                <c:pt idx="232">
                  <c:v>45016</c:v>
                </c:pt>
                <c:pt idx="233">
                  <c:v>45046</c:v>
                </c:pt>
                <c:pt idx="234">
                  <c:v>45077</c:v>
                </c:pt>
                <c:pt idx="235">
                  <c:v>45107</c:v>
                </c:pt>
                <c:pt idx="236">
                  <c:v>45138</c:v>
                </c:pt>
                <c:pt idx="237">
                  <c:v>45169</c:v>
                </c:pt>
                <c:pt idx="238">
                  <c:v>45199</c:v>
                </c:pt>
                <c:pt idx="239">
                  <c:v>45230</c:v>
                </c:pt>
                <c:pt idx="240">
                  <c:v>45260</c:v>
                </c:pt>
                <c:pt idx="241">
                  <c:v>45291</c:v>
                </c:pt>
                <c:pt idx="242">
                  <c:v>45322</c:v>
                </c:pt>
                <c:pt idx="243">
                  <c:v>45351</c:v>
                </c:pt>
                <c:pt idx="244">
                  <c:v>45382</c:v>
                </c:pt>
                <c:pt idx="245">
                  <c:v>45412</c:v>
                </c:pt>
                <c:pt idx="246">
                  <c:v>45443</c:v>
                </c:pt>
                <c:pt idx="247">
                  <c:v>45473</c:v>
                </c:pt>
                <c:pt idx="248">
                  <c:v>45504</c:v>
                </c:pt>
                <c:pt idx="249">
                  <c:v>45535</c:v>
                </c:pt>
                <c:pt idx="250">
                  <c:v>45565</c:v>
                </c:pt>
                <c:pt idx="251">
                  <c:v>45596</c:v>
                </c:pt>
                <c:pt idx="252">
                  <c:v>45626</c:v>
                </c:pt>
                <c:pt idx="253">
                  <c:v>45657</c:v>
                </c:pt>
                <c:pt idx="254">
                  <c:v>45688</c:v>
                </c:pt>
                <c:pt idx="255">
                  <c:v>45716</c:v>
                </c:pt>
                <c:pt idx="256">
                  <c:v>45747</c:v>
                </c:pt>
                <c:pt idx="257">
                  <c:v>45777</c:v>
                </c:pt>
                <c:pt idx="258">
                  <c:v>45808</c:v>
                </c:pt>
                <c:pt idx="259">
                  <c:v>45838</c:v>
                </c:pt>
              </c:numCache>
            </c:numRef>
          </c:cat>
          <c:val>
            <c:numRef>
              <c:f>CommunityTimes!$K$4:$K$263</c:f>
              <c:numCache>
                <c:formatCode>#,##0</c:formatCode>
                <c:ptCount val="260"/>
                <c:pt idx="44">
                  <c:v>229.87177280550773</c:v>
                </c:pt>
                <c:pt idx="45">
                  <c:v>221.38035023879917</c:v>
                </c:pt>
                <c:pt idx="46">
                  <c:v>213.12035885592468</c:v>
                </c:pt>
                <c:pt idx="47">
                  <c:v>212.60697784878448</c:v>
                </c:pt>
                <c:pt idx="48">
                  <c:v>211.04148574867804</c:v>
                </c:pt>
                <c:pt idx="49">
                  <c:v>225.98062483818072</c:v>
                </c:pt>
                <c:pt idx="50">
                  <c:v>237.88444562146893</c:v>
                </c:pt>
                <c:pt idx="51">
                  <c:v>239.56208464498076</c:v>
                </c:pt>
                <c:pt idx="52">
                  <c:v>243.83931158624929</c:v>
                </c:pt>
                <c:pt idx="53">
                  <c:v>247.09825652707201</c:v>
                </c:pt>
                <c:pt idx="54">
                  <c:v>244.91772449459333</c:v>
                </c:pt>
                <c:pt idx="55">
                  <c:v>245.38002967988129</c:v>
                </c:pt>
                <c:pt idx="56">
                  <c:v>243.72708065785659</c:v>
                </c:pt>
                <c:pt idx="57">
                  <c:v>236.43471625366482</c:v>
                </c:pt>
                <c:pt idx="58">
                  <c:v>230.02762732338385</c:v>
                </c:pt>
                <c:pt idx="59">
                  <c:v>226.61347313438569</c:v>
                </c:pt>
                <c:pt idx="60">
                  <c:v>224.38695900857959</c:v>
                </c:pt>
                <c:pt idx="61">
                  <c:v>229.0270717806531</c:v>
                </c:pt>
                <c:pt idx="62">
                  <c:v>235.55507525445043</c:v>
                </c:pt>
                <c:pt idx="63">
                  <c:v>236.44574368568755</c:v>
                </c:pt>
                <c:pt idx="64">
                  <c:v>237.92388635566468</c:v>
                </c:pt>
                <c:pt idx="65">
                  <c:v>236.04857621440536</c:v>
                </c:pt>
                <c:pt idx="66">
                  <c:v>234.42824977484239</c:v>
                </c:pt>
                <c:pt idx="67">
                  <c:v>231.16790797138853</c:v>
                </c:pt>
                <c:pt idx="68">
                  <c:v>226.09934696499303</c:v>
                </c:pt>
                <c:pt idx="69">
                  <c:v>220.20926439972243</c:v>
                </c:pt>
                <c:pt idx="70">
                  <c:v>209.16659994662396</c:v>
                </c:pt>
                <c:pt idx="71">
                  <c:v>209.2272832907274</c:v>
                </c:pt>
                <c:pt idx="72">
                  <c:v>205.79339414495999</c:v>
                </c:pt>
                <c:pt idx="73">
                  <c:v>208.79020699310024</c:v>
                </c:pt>
                <c:pt idx="74">
                  <c:v>217.70651050637272</c:v>
                </c:pt>
                <c:pt idx="75">
                  <c:v>218.63907653736334</c:v>
                </c:pt>
                <c:pt idx="76">
                  <c:v>217.51547245316866</c:v>
                </c:pt>
                <c:pt idx="77">
                  <c:v>218.18991243432575</c:v>
                </c:pt>
                <c:pt idx="78">
                  <c:v>218.58451553411831</c:v>
                </c:pt>
                <c:pt idx="79">
                  <c:v>216.16505977632087</c:v>
                </c:pt>
                <c:pt idx="80">
                  <c:v>213.05213022087301</c:v>
                </c:pt>
                <c:pt idx="81">
                  <c:v>208.56907693354194</c:v>
                </c:pt>
                <c:pt idx="82">
                  <c:v>199.07735315398276</c:v>
                </c:pt>
                <c:pt idx="83">
                  <c:v>197.91728578504211</c:v>
                </c:pt>
                <c:pt idx="84">
                  <c:v>197.68545154444706</c:v>
                </c:pt>
                <c:pt idx="85">
                  <c:v>196.97699386503066</c:v>
                </c:pt>
                <c:pt idx="86">
                  <c:v>204.90156024372203</c:v>
                </c:pt>
                <c:pt idx="87">
                  <c:v>206.96541445194657</c:v>
                </c:pt>
                <c:pt idx="88">
                  <c:v>207.96184702508441</c:v>
                </c:pt>
                <c:pt idx="89">
                  <c:v>212.49405888140467</c:v>
                </c:pt>
                <c:pt idx="90">
                  <c:v>212.67799438671017</c:v>
                </c:pt>
                <c:pt idx="91">
                  <c:v>208.34716124148372</c:v>
                </c:pt>
                <c:pt idx="92">
                  <c:v>208.6178764938708</c:v>
                </c:pt>
                <c:pt idx="93">
                  <c:v>201.89073634204274</c:v>
                </c:pt>
                <c:pt idx="94">
                  <c:v>191.22719154364862</c:v>
                </c:pt>
                <c:pt idx="95">
                  <c:v>191.9381412967526</c:v>
                </c:pt>
                <c:pt idx="96">
                  <c:v>189.87438752783964</c:v>
                </c:pt>
                <c:pt idx="97">
                  <c:v>188.39307116104868</c:v>
                </c:pt>
                <c:pt idx="98">
                  <c:v>198.21396493146406</c:v>
                </c:pt>
                <c:pt idx="99">
                  <c:v>197.11757131150739</c:v>
                </c:pt>
                <c:pt idx="100">
                  <c:v>193.37642204311442</c:v>
                </c:pt>
                <c:pt idx="101">
                  <c:v>196.6730121833921</c:v>
                </c:pt>
                <c:pt idx="102">
                  <c:v>193.9251929546804</c:v>
                </c:pt>
                <c:pt idx="103">
                  <c:v>189.45320392983572</c:v>
                </c:pt>
                <c:pt idx="104">
                  <c:v>188.49303114773966</c:v>
                </c:pt>
                <c:pt idx="105">
                  <c:v>179.75032245456322</c:v>
                </c:pt>
                <c:pt idx="106">
                  <c:v>173.33107642873537</c:v>
                </c:pt>
                <c:pt idx="107">
                  <c:v>173.60650658404339</c:v>
                </c:pt>
                <c:pt idx="108">
                  <c:v>171.89623049408436</c:v>
                </c:pt>
                <c:pt idx="109">
                  <c:v>170.65739192739431</c:v>
                </c:pt>
                <c:pt idx="110">
                  <c:v>181.43013976269899</c:v>
                </c:pt>
                <c:pt idx="111">
                  <c:v>182.64719456433485</c:v>
                </c:pt>
                <c:pt idx="112">
                  <c:v>180.89460890702318</c:v>
                </c:pt>
                <c:pt idx="113">
                  <c:v>184.15073779795688</c:v>
                </c:pt>
                <c:pt idx="114">
                  <c:v>185.13491627779302</c:v>
                </c:pt>
                <c:pt idx="115">
                  <c:v>185.87912860154603</c:v>
                </c:pt>
                <c:pt idx="116">
                  <c:v>186.9257329607351</c:v>
                </c:pt>
                <c:pt idx="117">
                  <c:v>178.89971267031237</c:v>
                </c:pt>
                <c:pt idx="118">
                  <c:v>173.64944767841592</c:v>
                </c:pt>
                <c:pt idx="119">
                  <c:v>175.93734290023309</c:v>
                </c:pt>
                <c:pt idx="120">
                  <c:v>173.65383382925154</c:v>
                </c:pt>
                <c:pt idx="121">
                  <c:v>176.79445274561076</c:v>
                </c:pt>
                <c:pt idx="122">
                  <c:v>186.38058618688333</c:v>
                </c:pt>
                <c:pt idx="123">
                  <c:v>187.78513850212516</c:v>
                </c:pt>
                <c:pt idx="124">
                  <c:v>190.41885625965998</c:v>
                </c:pt>
                <c:pt idx="125">
                  <c:v>194.6611686613698</c:v>
                </c:pt>
                <c:pt idx="126">
                  <c:v>195.69392453207888</c:v>
                </c:pt>
                <c:pt idx="127">
                  <c:v>198.79809660253787</c:v>
                </c:pt>
                <c:pt idx="128">
                  <c:v>198.80370911656505</c:v>
                </c:pt>
                <c:pt idx="129">
                  <c:v>191.89648012655724</c:v>
                </c:pt>
                <c:pt idx="130">
                  <c:v>188.03300169861683</c:v>
                </c:pt>
                <c:pt idx="131">
                  <c:v>188.49306883365202</c:v>
                </c:pt>
                <c:pt idx="132">
                  <c:v>187.66697199055102</c:v>
                </c:pt>
                <c:pt idx="133">
                  <c:v>191.0901369728509</c:v>
                </c:pt>
                <c:pt idx="134">
                  <c:v>201.91905669121056</c:v>
                </c:pt>
                <c:pt idx="135">
                  <c:v>203.10428773362651</c:v>
                </c:pt>
                <c:pt idx="136">
                  <c:v>207.30766341096918</c:v>
                </c:pt>
                <c:pt idx="137">
                  <c:v>211.50180505415162</c:v>
                </c:pt>
                <c:pt idx="138">
                  <c:v>216.02270815811607</c:v>
                </c:pt>
                <c:pt idx="139">
                  <c:v>218.0721909789969</c:v>
                </c:pt>
                <c:pt idx="140">
                  <c:v>216.79944913065933</c:v>
                </c:pt>
                <c:pt idx="141">
                  <c:v>211.48635036914095</c:v>
                </c:pt>
                <c:pt idx="142">
                  <c:v>204.86658506731945</c:v>
                </c:pt>
                <c:pt idx="143">
                  <c:v>203.89288854693339</c:v>
                </c:pt>
                <c:pt idx="144">
                  <c:v>204.05654978962133</c:v>
                </c:pt>
                <c:pt idx="145">
                  <c:v>206.03357396585309</c:v>
                </c:pt>
                <c:pt idx="146">
                  <c:v>213.4104473202151</c:v>
                </c:pt>
                <c:pt idx="147">
                  <c:v>217.44911610129</c:v>
                </c:pt>
                <c:pt idx="148">
                  <c:v>221.51002657646774</c:v>
                </c:pt>
              </c:numCache>
            </c:numRef>
          </c:val>
        </c:ser>
        <c:ser>
          <c:idx val="1"/>
          <c:order val="1"/>
          <c:tx>
            <c:strRef>
              <c:f>CommunityTimes!$M$3</c:f>
              <c:strCache>
                <c:ptCount val="1"/>
                <c:pt idx="0">
                  <c:v>2015 Forecast</c:v>
                </c:pt>
              </c:strCache>
            </c:strRef>
          </c:tx>
          <c:spPr>
            <a:ln>
              <a:solidFill>
                <a:srgbClr val="008000">
                  <a:alpha val="40000"/>
                </a:srgbClr>
              </a:solidFill>
            </a:ln>
          </c:spPr>
          <c:marker>
            <c:symbol val="none"/>
          </c:marker>
          <c:cat>
            <c:numRef>
              <c:f>CommunityTimes!$A$4:$A$263</c:f>
              <c:numCache>
                <c:formatCode>mmm\-yy</c:formatCode>
                <c:ptCount val="260"/>
                <c:pt idx="0">
                  <c:v>37955</c:v>
                </c:pt>
                <c:pt idx="1">
                  <c:v>37986</c:v>
                </c:pt>
                <c:pt idx="2">
                  <c:v>38017</c:v>
                </c:pt>
                <c:pt idx="3">
                  <c:v>38046</c:v>
                </c:pt>
                <c:pt idx="4">
                  <c:v>38077</c:v>
                </c:pt>
                <c:pt idx="5">
                  <c:v>38107</c:v>
                </c:pt>
                <c:pt idx="6">
                  <c:v>38138</c:v>
                </c:pt>
                <c:pt idx="7">
                  <c:v>38168</c:v>
                </c:pt>
                <c:pt idx="8">
                  <c:v>38199</c:v>
                </c:pt>
                <c:pt idx="9">
                  <c:v>38230</c:v>
                </c:pt>
                <c:pt idx="10">
                  <c:v>38260</c:v>
                </c:pt>
                <c:pt idx="11">
                  <c:v>38291</c:v>
                </c:pt>
                <c:pt idx="12">
                  <c:v>38321</c:v>
                </c:pt>
                <c:pt idx="13">
                  <c:v>38352</c:v>
                </c:pt>
                <c:pt idx="14">
                  <c:v>38383</c:v>
                </c:pt>
                <c:pt idx="15">
                  <c:v>38411</c:v>
                </c:pt>
                <c:pt idx="16">
                  <c:v>38442</c:v>
                </c:pt>
                <c:pt idx="17">
                  <c:v>38472</c:v>
                </c:pt>
                <c:pt idx="18">
                  <c:v>38503</c:v>
                </c:pt>
                <c:pt idx="19">
                  <c:v>38533</c:v>
                </c:pt>
                <c:pt idx="20">
                  <c:v>38564</c:v>
                </c:pt>
                <c:pt idx="21">
                  <c:v>38595</c:v>
                </c:pt>
                <c:pt idx="22">
                  <c:v>38625</c:v>
                </c:pt>
                <c:pt idx="23">
                  <c:v>38656</c:v>
                </c:pt>
                <c:pt idx="24">
                  <c:v>38686</c:v>
                </c:pt>
                <c:pt idx="25">
                  <c:v>38717</c:v>
                </c:pt>
                <c:pt idx="26">
                  <c:v>38748</c:v>
                </c:pt>
                <c:pt idx="27">
                  <c:v>38776</c:v>
                </c:pt>
                <c:pt idx="28">
                  <c:v>38807</c:v>
                </c:pt>
                <c:pt idx="29">
                  <c:v>38837</c:v>
                </c:pt>
                <c:pt idx="30">
                  <c:v>38868</c:v>
                </c:pt>
                <c:pt idx="31">
                  <c:v>38898</c:v>
                </c:pt>
                <c:pt idx="32">
                  <c:v>38929</c:v>
                </c:pt>
                <c:pt idx="33">
                  <c:v>38960</c:v>
                </c:pt>
                <c:pt idx="34">
                  <c:v>38990</c:v>
                </c:pt>
                <c:pt idx="35">
                  <c:v>39021</c:v>
                </c:pt>
                <c:pt idx="36">
                  <c:v>39051</c:v>
                </c:pt>
                <c:pt idx="37">
                  <c:v>39082</c:v>
                </c:pt>
                <c:pt idx="38">
                  <c:v>39113</c:v>
                </c:pt>
                <c:pt idx="39">
                  <c:v>39141</c:v>
                </c:pt>
                <c:pt idx="40">
                  <c:v>39172</c:v>
                </c:pt>
                <c:pt idx="41">
                  <c:v>39202</c:v>
                </c:pt>
                <c:pt idx="42">
                  <c:v>39233</c:v>
                </c:pt>
                <c:pt idx="43">
                  <c:v>39263</c:v>
                </c:pt>
                <c:pt idx="44">
                  <c:v>39294</c:v>
                </c:pt>
                <c:pt idx="45">
                  <c:v>39325</c:v>
                </c:pt>
                <c:pt idx="46">
                  <c:v>39355</c:v>
                </c:pt>
                <c:pt idx="47">
                  <c:v>39386</c:v>
                </c:pt>
                <c:pt idx="48">
                  <c:v>39416</c:v>
                </c:pt>
                <c:pt idx="49">
                  <c:v>39447</c:v>
                </c:pt>
                <c:pt idx="50">
                  <c:v>39478</c:v>
                </c:pt>
                <c:pt idx="51">
                  <c:v>39507</c:v>
                </c:pt>
                <c:pt idx="52">
                  <c:v>39538</c:v>
                </c:pt>
                <c:pt idx="53">
                  <c:v>39568</c:v>
                </c:pt>
                <c:pt idx="54">
                  <c:v>39599</c:v>
                </c:pt>
                <c:pt idx="55">
                  <c:v>39629</c:v>
                </c:pt>
                <c:pt idx="56">
                  <c:v>39660</c:v>
                </c:pt>
                <c:pt idx="57">
                  <c:v>39691</c:v>
                </c:pt>
                <c:pt idx="58">
                  <c:v>39721</c:v>
                </c:pt>
                <c:pt idx="59">
                  <c:v>39752</c:v>
                </c:pt>
                <c:pt idx="60">
                  <c:v>39782</c:v>
                </c:pt>
                <c:pt idx="61">
                  <c:v>39813</c:v>
                </c:pt>
                <c:pt idx="62">
                  <c:v>39844</c:v>
                </c:pt>
                <c:pt idx="63">
                  <c:v>39872</c:v>
                </c:pt>
                <c:pt idx="64">
                  <c:v>39903</c:v>
                </c:pt>
                <c:pt idx="65">
                  <c:v>39933</c:v>
                </c:pt>
                <c:pt idx="66">
                  <c:v>39964</c:v>
                </c:pt>
                <c:pt idx="67">
                  <c:v>39994</c:v>
                </c:pt>
                <c:pt idx="68">
                  <c:v>40025</c:v>
                </c:pt>
                <c:pt idx="69">
                  <c:v>40056</c:v>
                </c:pt>
                <c:pt idx="70">
                  <c:v>40086</c:v>
                </c:pt>
                <c:pt idx="71">
                  <c:v>40117</c:v>
                </c:pt>
                <c:pt idx="72">
                  <c:v>40147</c:v>
                </c:pt>
                <c:pt idx="73">
                  <c:v>40178</c:v>
                </c:pt>
                <c:pt idx="74">
                  <c:v>40209</c:v>
                </c:pt>
                <c:pt idx="75">
                  <c:v>40237</c:v>
                </c:pt>
                <c:pt idx="76">
                  <c:v>40268</c:v>
                </c:pt>
                <c:pt idx="77">
                  <c:v>40298</c:v>
                </c:pt>
                <c:pt idx="78">
                  <c:v>40329</c:v>
                </c:pt>
                <c:pt idx="79">
                  <c:v>40359</c:v>
                </c:pt>
                <c:pt idx="80">
                  <c:v>40390</c:v>
                </c:pt>
                <c:pt idx="81">
                  <c:v>40421</c:v>
                </c:pt>
                <c:pt idx="82">
                  <c:v>40451</c:v>
                </c:pt>
                <c:pt idx="83">
                  <c:v>40482</c:v>
                </c:pt>
                <c:pt idx="84">
                  <c:v>40512</c:v>
                </c:pt>
                <c:pt idx="85">
                  <c:v>40543</c:v>
                </c:pt>
                <c:pt idx="86">
                  <c:v>40574</c:v>
                </c:pt>
                <c:pt idx="87">
                  <c:v>40602</c:v>
                </c:pt>
                <c:pt idx="88">
                  <c:v>40633</c:v>
                </c:pt>
                <c:pt idx="89">
                  <c:v>40663</c:v>
                </c:pt>
                <c:pt idx="90">
                  <c:v>40694</c:v>
                </c:pt>
                <c:pt idx="91">
                  <c:v>40724</c:v>
                </c:pt>
                <c:pt idx="92">
                  <c:v>40755</c:v>
                </c:pt>
                <c:pt idx="93">
                  <c:v>40786</c:v>
                </c:pt>
                <c:pt idx="94">
                  <c:v>40816</c:v>
                </c:pt>
                <c:pt idx="95">
                  <c:v>40847</c:v>
                </c:pt>
                <c:pt idx="96">
                  <c:v>40877</c:v>
                </c:pt>
                <c:pt idx="97">
                  <c:v>40908</c:v>
                </c:pt>
                <c:pt idx="98">
                  <c:v>40939</c:v>
                </c:pt>
                <c:pt idx="99">
                  <c:v>40968</c:v>
                </c:pt>
                <c:pt idx="100">
                  <c:v>40999</c:v>
                </c:pt>
                <c:pt idx="101">
                  <c:v>41029</c:v>
                </c:pt>
                <c:pt idx="102">
                  <c:v>41060</c:v>
                </c:pt>
                <c:pt idx="103">
                  <c:v>41090</c:v>
                </c:pt>
                <c:pt idx="104">
                  <c:v>41121</c:v>
                </c:pt>
                <c:pt idx="105">
                  <c:v>41152</c:v>
                </c:pt>
                <c:pt idx="106">
                  <c:v>41182</c:v>
                </c:pt>
                <c:pt idx="107">
                  <c:v>41213</c:v>
                </c:pt>
                <c:pt idx="108">
                  <c:v>41243</c:v>
                </c:pt>
                <c:pt idx="109">
                  <c:v>41274</c:v>
                </c:pt>
                <c:pt idx="110">
                  <c:v>41305</c:v>
                </c:pt>
                <c:pt idx="111">
                  <c:v>41333</c:v>
                </c:pt>
                <c:pt idx="112">
                  <c:v>41364</c:v>
                </c:pt>
                <c:pt idx="113">
                  <c:v>41394</c:v>
                </c:pt>
                <c:pt idx="114">
                  <c:v>41425</c:v>
                </c:pt>
                <c:pt idx="115">
                  <c:v>41455</c:v>
                </c:pt>
                <c:pt idx="116">
                  <c:v>41486</c:v>
                </c:pt>
                <c:pt idx="117">
                  <c:v>41517</c:v>
                </c:pt>
                <c:pt idx="118">
                  <c:v>41547</c:v>
                </c:pt>
                <c:pt idx="119">
                  <c:v>41578</c:v>
                </c:pt>
                <c:pt idx="120">
                  <c:v>41608</c:v>
                </c:pt>
                <c:pt idx="121">
                  <c:v>41639</c:v>
                </c:pt>
                <c:pt idx="122">
                  <c:v>41670</c:v>
                </c:pt>
                <c:pt idx="123">
                  <c:v>41698</c:v>
                </c:pt>
                <c:pt idx="124">
                  <c:v>41729</c:v>
                </c:pt>
                <c:pt idx="125">
                  <c:v>41759</c:v>
                </c:pt>
                <c:pt idx="126">
                  <c:v>41790</c:v>
                </c:pt>
                <c:pt idx="127">
                  <c:v>41820</c:v>
                </c:pt>
                <c:pt idx="128">
                  <c:v>41851</c:v>
                </c:pt>
                <c:pt idx="129">
                  <c:v>41882</c:v>
                </c:pt>
                <c:pt idx="130">
                  <c:v>41912</c:v>
                </c:pt>
                <c:pt idx="131">
                  <c:v>41943</c:v>
                </c:pt>
                <c:pt idx="132">
                  <c:v>41973</c:v>
                </c:pt>
                <c:pt idx="133">
                  <c:v>42004</c:v>
                </c:pt>
                <c:pt idx="134">
                  <c:v>42035</c:v>
                </c:pt>
                <c:pt idx="135">
                  <c:v>42063</c:v>
                </c:pt>
                <c:pt idx="136">
                  <c:v>42094</c:v>
                </c:pt>
                <c:pt idx="137">
                  <c:v>42124</c:v>
                </c:pt>
                <c:pt idx="138">
                  <c:v>42155</c:v>
                </c:pt>
                <c:pt idx="139">
                  <c:v>42185</c:v>
                </c:pt>
                <c:pt idx="140">
                  <c:v>42216</c:v>
                </c:pt>
                <c:pt idx="141">
                  <c:v>42247</c:v>
                </c:pt>
                <c:pt idx="142">
                  <c:v>42277</c:v>
                </c:pt>
                <c:pt idx="143">
                  <c:v>42308</c:v>
                </c:pt>
                <c:pt idx="144">
                  <c:v>42338</c:v>
                </c:pt>
                <c:pt idx="145">
                  <c:v>42369</c:v>
                </c:pt>
                <c:pt idx="146">
                  <c:v>42400</c:v>
                </c:pt>
                <c:pt idx="147">
                  <c:v>42429</c:v>
                </c:pt>
                <c:pt idx="148">
                  <c:v>42460</c:v>
                </c:pt>
                <c:pt idx="149">
                  <c:v>42490</c:v>
                </c:pt>
                <c:pt idx="150">
                  <c:v>42521</c:v>
                </c:pt>
                <c:pt idx="151">
                  <c:v>42551</c:v>
                </c:pt>
                <c:pt idx="152">
                  <c:v>42582</c:v>
                </c:pt>
                <c:pt idx="153">
                  <c:v>42613</c:v>
                </c:pt>
                <c:pt idx="154">
                  <c:v>42643</c:v>
                </c:pt>
                <c:pt idx="155">
                  <c:v>42674</c:v>
                </c:pt>
                <c:pt idx="156">
                  <c:v>42704</c:v>
                </c:pt>
                <c:pt idx="157">
                  <c:v>42735</c:v>
                </c:pt>
                <c:pt idx="158">
                  <c:v>42766</c:v>
                </c:pt>
                <c:pt idx="159">
                  <c:v>42794</c:v>
                </c:pt>
                <c:pt idx="160">
                  <c:v>42825</c:v>
                </c:pt>
                <c:pt idx="161">
                  <c:v>42855</c:v>
                </c:pt>
                <c:pt idx="162">
                  <c:v>42886</c:v>
                </c:pt>
                <c:pt idx="163">
                  <c:v>42916</c:v>
                </c:pt>
                <c:pt idx="164">
                  <c:v>42947</c:v>
                </c:pt>
                <c:pt idx="165">
                  <c:v>42978</c:v>
                </c:pt>
                <c:pt idx="166">
                  <c:v>43008</c:v>
                </c:pt>
                <c:pt idx="167">
                  <c:v>43039</c:v>
                </c:pt>
                <c:pt idx="168">
                  <c:v>43069</c:v>
                </c:pt>
                <c:pt idx="169">
                  <c:v>43100</c:v>
                </c:pt>
                <c:pt idx="170">
                  <c:v>43131</c:v>
                </c:pt>
                <c:pt idx="171">
                  <c:v>43159</c:v>
                </c:pt>
                <c:pt idx="172">
                  <c:v>43190</c:v>
                </c:pt>
                <c:pt idx="173">
                  <c:v>43220</c:v>
                </c:pt>
                <c:pt idx="174">
                  <c:v>43251</c:v>
                </c:pt>
                <c:pt idx="175">
                  <c:v>43281</c:v>
                </c:pt>
                <c:pt idx="176">
                  <c:v>43312</c:v>
                </c:pt>
                <c:pt idx="177">
                  <c:v>43343</c:v>
                </c:pt>
                <c:pt idx="178">
                  <c:v>43373</c:v>
                </c:pt>
                <c:pt idx="179">
                  <c:v>43404</c:v>
                </c:pt>
                <c:pt idx="180">
                  <c:v>43434</c:v>
                </c:pt>
                <c:pt idx="181">
                  <c:v>43465</c:v>
                </c:pt>
                <c:pt idx="182">
                  <c:v>43496</c:v>
                </c:pt>
                <c:pt idx="183">
                  <c:v>43524</c:v>
                </c:pt>
                <c:pt idx="184">
                  <c:v>43555</c:v>
                </c:pt>
                <c:pt idx="185">
                  <c:v>43585</c:v>
                </c:pt>
                <c:pt idx="186">
                  <c:v>43616</c:v>
                </c:pt>
                <c:pt idx="187">
                  <c:v>43646</c:v>
                </c:pt>
                <c:pt idx="188">
                  <c:v>43677</c:v>
                </c:pt>
                <c:pt idx="189">
                  <c:v>43708</c:v>
                </c:pt>
                <c:pt idx="190">
                  <c:v>43738</c:v>
                </c:pt>
                <c:pt idx="191">
                  <c:v>43769</c:v>
                </c:pt>
                <c:pt idx="192">
                  <c:v>43799</c:v>
                </c:pt>
                <c:pt idx="193">
                  <c:v>43830</c:v>
                </c:pt>
                <c:pt idx="194">
                  <c:v>43861</c:v>
                </c:pt>
                <c:pt idx="195">
                  <c:v>43890</c:v>
                </c:pt>
                <c:pt idx="196">
                  <c:v>43921</c:v>
                </c:pt>
                <c:pt idx="197">
                  <c:v>43951</c:v>
                </c:pt>
                <c:pt idx="198">
                  <c:v>43982</c:v>
                </c:pt>
                <c:pt idx="199">
                  <c:v>44012</c:v>
                </c:pt>
                <c:pt idx="200">
                  <c:v>44043</c:v>
                </c:pt>
                <c:pt idx="201">
                  <c:v>44074</c:v>
                </c:pt>
                <c:pt idx="202">
                  <c:v>44104</c:v>
                </c:pt>
                <c:pt idx="203">
                  <c:v>44135</c:v>
                </c:pt>
                <c:pt idx="204">
                  <c:v>44165</c:v>
                </c:pt>
                <c:pt idx="205">
                  <c:v>44196</c:v>
                </c:pt>
                <c:pt idx="206">
                  <c:v>44227</c:v>
                </c:pt>
                <c:pt idx="207">
                  <c:v>44255</c:v>
                </c:pt>
                <c:pt idx="208">
                  <c:v>44286</c:v>
                </c:pt>
                <c:pt idx="209">
                  <c:v>44316</c:v>
                </c:pt>
                <c:pt idx="210">
                  <c:v>44347</c:v>
                </c:pt>
                <c:pt idx="211">
                  <c:v>44377</c:v>
                </c:pt>
                <c:pt idx="212">
                  <c:v>44408</c:v>
                </c:pt>
                <c:pt idx="213">
                  <c:v>44439</c:v>
                </c:pt>
                <c:pt idx="214">
                  <c:v>44469</c:v>
                </c:pt>
                <c:pt idx="215">
                  <c:v>44500</c:v>
                </c:pt>
                <c:pt idx="216">
                  <c:v>44530</c:v>
                </c:pt>
                <c:pt idx="217">
                  <c:v>44561</c:v>
                </c:pt>
                <c:pt idx="218">
                  <c:v>44592</c:v>
                </c:pt>
                <c:pt idx="219">
                  <c:v>44620</c:v>
                </c:pt>
                <c:pt idx="220">
                  <c:v>44651</c:v>
                </c:pt>
                <c:pt idx="221">
                  <c:v>44681</c:v>
                </c:pt>
                <c:pt idx="222">
                  <c:v>44712</c:v>
                </c:pt>
                <c:pt idx="223">
                  <c:v>44742</c:v>
                </c:pt>
                <c:pt idx="224">
                  <c:v>44773</c:v>
                </c:pt>
                <c:pt idx="225">
                  <c:v>44804</c:v>
                </c:pt>
                <c:pt idx="226">
                  <c:v>44834</c:v>
                </c:pt>
                <c:pt idx="227">
                  <c:v>44865</c:v>
                </c:pt>
                <c:pt idx="228">
                  <c:v>44895</c:v>
                </c:pt>
                <c:pt idx="229">
                  <c:v>44926</c:v>
                </c:pt>
                <c:pt idx="230">
                  <c:v>44957</c:v>
                </c:pt>
                <c:pt idx="231">
                  <c:v>44985</c:v>
                </c:pt>
                <c:pt idx="232">
                  <c:v>45016</c:v>
                </c:pt>
                <c:pt idx="233">
                  <c:v>45046</c:v>
                </c:pt>
                <c:pt idx="234">
                  <c:v>45077</c:v>
                </c:pt>
                <c:pt idx="235">
                  <c:v>45107</c:v>
                </c:pt>
                <c:pt idx="236">
                  <c:v>45138</c:v>
                </c:pt>
                <c:pt idx="237">
                  <c:v>45169</c:v>
                </c:pt>
                <c:pt idx="238">
                  <c:v>45199</c:v>
                </c:pt>
                <c:pt idx="239">
                  <c:v>45230</c:v>
                </c:pt>
                <c:pt idx="240">
                  <c:v>45260</c:v>
                </c:pt>
                <c:pt idx="241">
                  <c:v>45291</c:v>
                </c:pt>
                <c:pt idx="242">
                  <c:v>45322</c:v>
                </c:pt>
                <c:pt idx="243">
                  <c:v>45351</c:v>
                </c:pt>
                <c:pt idx="244">
                  <c:v>45382</c:v>
                </c:pt>
                <c:pt idx="245">
                  <c:v>45412</c:v>
                </c:pt>
                <c:pt idx="246">
                  <c:v>45443</c:v>
                </c:pt>
                <c:pt idx="247">
                  <c:v>45473</c:v>
                </c:pt>
                <c:pt idx="248">
                  <c:v>45504</c:v>
                </c:pt>
                <c:pt idx="249">
                  <c:v>45535</c:v>
                </c:pt>
                <c:pt idx="250">
                  <c:v>45565</c:v>
                </c:pt>
                <c:pt idx="251">
                  <c:v>45596</c:v>
                </c:pt>
                <c:pt idx="252">
                  <c:v>45626</c:v>
                </c:pt>
                <c:pt idx="253">
                  <c:v>45657</c:v>
                </c:pt>
                <c:pt idx="254">
                  <c:v>45688</c:v>
                </c:pt>
                <c:pt idx="255">
                  <c:v>45716</c:v>
                </c:pt>
                <c:pt idx="256">
                  <c:v>45747</c:v>
                </c:pt>
                <c:pt idx="257">
                  <c:v>45777</c:v>
                </c:pt>
                <c:pt idx="258">
                  <c:v>45808</c:v>
                </c:pt>
                <c:pt idx="259">
                  <c:v>45838</c:v>
                </c:pt>
              </c:numCache>
            </c:numRef>
          </c:cat>
          <c:val>
            <c:numRef>
              <c:f>CommunityTimes!$M$4:$M$263</c:f>
              <c:numCache>
                <c:formatCode>#,##0</c:formatCode>
                <c:ptCount val="260"/>
                <c:pt idx="140">
                  <c:v>216.57575236457438</c:v>
                </c:pt>
                <c:pt idx="141">
                  <c:v>211.26870962209136</c:v>
                </c:pt>
                <c:pt idx="142">
                  <c:v>204.62750764101139</c:v>
                </c:pt>
                <c:pt idx="143">
                  <c:v>203.73613399231192</c:v>
                </c:pt>
                <c:pt idx="144">
                  <c:v>202.68994233287316</c:v>
                </c:pt>
                <c:pt idx="145">
                  <c:v>204.64411545490617</c:v>
                </c:pt>
                <c:pt idx="146">
                  <c:v>214.39156141116231</c:v>
                </c:pt>
                <c:pt idx="147">
                  <c:v>214.47527283948278</c:v>
                </c:pt>
                <c:pt idx="148">
                  <c:v>217.41050960327954</c:v>
                </c:pt>
                <c:pt idx="149">
                  <c:v>220.40756922517883</c:v>
                </c:pt>
                <c:pt idx="150">
                  <c:v>223.41560702546354</c:v>
                </c:pt>
                <c:pt idx="151">
                  <c:v>224.02452301540325</c:v>
                </c:pt>
                <c:pt idx="152">
                  <c:v>221.45523368709075</c:v>
                </c:pt>
                <c:pt idx="153">
                  <c:v>214.7213399557229</c:v>
                </c:pt>
                <c:pt idx="154">
                  <c:v>206.88467656184034</c:v>
                </c:pt>
                <c:pt idx="155">
                  <c:v>205.179022767269</c:v>
                </c:pt>
                <c:pt idx="156">
                  <c:v>202.62664730827265</c:v>
                </c:pt>
                <c:pt idx="157">
                  <c:v>203.55978359140911</c:v>
                </c:pt>
                <c:pt idx="158">
                  <c:v>212.36095531527999</c:v>
                </c:pt>
                <c:pt idx="159">
                  <c:v>211.57275152161731</c:v>
                </c:pt>
                <c:pt idx="160">
                  <c:v>213.71989506512128</c:v>
                </c:pt>
                <c:pt idx="161">
                  <c:v>216.01351808860971</c:v>
                </c:pt>
                <c:pt idx="162">
                  <c:v>218.42338944015</c:v>
                </c:pt>
                <c:pt idx="163">
                  <c:v>218.534519722998</c:v>
                </c:pt>
                <c:pt idx="164">
                  <c:v>215.56192208204703</c:v>
                </c:pt>
                <c:pt idx="165">
                  <c:v>208.52952697391129</c:v>
                </c:pt>
                <c:pt idx="166">
                  <c:v>200.48499956872047</c:v>
                </c:pt>
                <c:pt idx="167">
                  <c:v>198.65762555033538</c:v>
                </c:pt>
                <c:pt idx="168">
                  <c:v>196.06739522771701</c:v>
                </c:pt>
                <c:pt idx="169">
                  <c:v>197.03931396538306</c:v>
                </c:pt>
                <c:pt idx="170">
                  <c:v>205.95077665849834</c:v>
                </c:pt>
                <c:pt idx="171">
                  <c:v>205.33924041676977</c:v>
                </c:pt>
                <c:pt idx="172">
                  <c:v>207.72355005355274</c:v>
                </c:pt>
                <c:pt idx="173">
                  <c:v>210.30885840656615</c:v>
                </c:pt>
                <c:pt idx="174">
                  <c:v>213.05736372893108</c:v>
                </c:pt>
                <c:pt idx="175">
                  <c:v>213.5468247263598</c:v>
                </c:pt>
                <c:pt idx="176">
                  <c:v>210.98539977673576</c:v>
                </c:pt>
                <c:pt idx="177">
                  <c:v>204.38934194886855</c:v>
                </c:pt>
                <c:pt idx="178">
                  <c:v>196.7996558266444</c:v>
                </c:pt>
                <c:pt idx="179">
                  <c:v>195.4392613462513</c:v>
                </c:pt>
                <c:pt idx="180">
                  <c:v>193.32191303223613</c:v>
                </c:pt>
                <c:pt idx="181">
                  <c:v>194.76688398647124</c:v>
                </c:pt>
                <c:pt idx="182">
                  <c:v>204.14618558004722</c:v>
                </c:pt>
                <c:pt idx="183">
                  <c:v>203.9922426519561</c:v>
                </c:pt>
                <c:pt idx="184">
                  <c:v>206.81927747634214</c:v>
                </c:pt>
                <c:pt idx="185">
                  <c:v>209.82824038626839</c:v>
                </c:pt>
                <c:pt idx="186">
                  <c:v>212.97766973505313</c:v>
                </c:pt>
                <c:pt idx="187">
                  <c:v>213.84218648157193</c:v>
                </c:pt>
                <c:pt idx="188">
                  <c:v>211.62730691822165</c:v>
                </c:pt>
                <c:pt idx="189">
                  <c:v>205.34720287296997</c:v>
                </c:pt>
                <c:pt idx="190">
                  <c:v>198.04128563314077</c:v>
                </c:pt>
                <c:pt idx="191">
                  <c:v>196.93135077009993</c:v>
                </c:pt>
                <c:pt idx="192">
                  <c:v>195.03049065373065</c:v>
                </c:pt>
                <c:pt idx="193">
                  <c:v>196.65774354669682</c:v>
                </c:pt>
                <c:pt idx="194">
                  <c:v>206.1852898288482</c:v>
                </c:pt>
                <c:pt idx="195">
                  <c:v>206.14610338567815</c:v>
                </c:pt>
                <c:pt idx="196">
                  <c:v>209.05530720629395</c:v>
                </c:pt>
                <c:pt idx="197">
                  <c:v>212.11507467666755</c:v>
                </c:pt>
                <c:pt idx="198">
                  <c:v>215.28545078914325</c:v>
                </c:pt>
                <c:pt idx="199">
                  <c:v>216.14280926268637</c:v>
                </c:pt>
                <c:pt idx="200">
                  <c:v>213.89462955577366</c:v>
                </c:pt>
                <c:pt idx="201">
                  <c:v>207.55721621160777</c:v>
                </c:pt>
                <c:pt idx="202">
                  <c:v>200.17224714748875</c:v>
                </c:pt>
                <c:pt idx="203">
                  <c:v>198.96388404385121</c:v>
                </c:pt>
                <c:pt idx="204">
                  <c:v>196.94765070417392</c:v>
                </c:pt>
                <c:pt idx="205">
                  <c:v>198.44505039905121</c:v>
                </c:pt>
                <c:pt idx="206">
                  <c:v>207.83073190001755</c:v>
                </c:pt>
                <c:pt idx="207">
                  <c:v>207.64011227303718</c:v>
                </c:pt>
                <c:pt idx="208">
                  <c:v>210.39070583084683</c:v>
                </c:pt>
                <c:pt idx="209">
                  <c:v>213.2870008150411</c:v>
                </c:pt>
                <c:pt idx="210">
                  <c:v>216.29125875160406</c:v>
                </c:pt>
                <c:pt idx="211">
                  <c:v>216.98195239549602</c:v>
                </c:pt>
                <c:pt idx="212">
                  <c:v>214.56852613192618</c:v>
                </c:pt>
                <c:pt idx="213">
                  <c:v>208.06910167792807</c:v>
                </c:pt>
                <c:pt idx="214">
                  <c:v>200.52701532221769</c:v>
                </c:pt>
                <c:pt idx="215">
                  <c:v>199.16791978552817</c:v>
                </c:pt>
                <c:pt idx="216">
                  <c:v>197.00865656793763</c:v>
                </c:pt>
                <c:pt idx="217">
                  <c:v>198.37186963187287</c:v>
                </c:pt>
                <c:pt idx="218">
                  <c:v>207.6331700243087</c:v>
                </c:pt>
                <c:pt idx="219">
                  <c:v>207.3287594026261</c:v>
                </c:pt>
                <c:pt idx="220">
                  <c:v>209.97676173054225</c:v>
                </c:pt>
                <c:pt idx="221">
                  <c:v>212.78210457495058</c:v>
                </c:pt>
                <c:pt idx="222">
                  <c:v>215.70732475198542</c:v>
                </c:pt>
                <c:pt idx="223">
                  <c:v>216.33101404719343</c:v>
                </c:pt>
                <c:pt idx="224">
                  <c:v>213.86258869407402</c:v>
                </c:pt>
                <c:pt idx="225">
                  <c:v>207.32000523962239</c:v>
                </c:pt>
                <c:pt idx="226">
                  <c:v>199.74630884661792</c:v>
                </c:pt>
                <c:pt idx="227">
                  <c:v>198.36674693090498</c:v>
                </c:pt>
                <c:pt idx="228">
                  <c:v>196.19765381538721</c:v>
                </c:pt>
                <c:pt idx="229">
                  <c:v>197.56107707580929</c:v>
                </c:pt>
                <c:pt idx="230">
                  <c:v>206.83195501478906</c:v>
                </c:pt>
                <c:pt idx="231">
                  <c:v>206.54575306835483</c:v>
                </c:pt>
                <c:pt idx="232">
                  <c:v>209.21980826014283</c:v>
                </c:pt>
                <c:pt idx="233">
                  <c:v>212.05822299239372</c:v>
                </c:pt>
                <c:pt idx="234">
                  <c:v>215.02268279414852</c:v>
                </c:pt>
                <c:pt idx="235">
                  <c:v>215.6909136371394</c:v>
                </c:pt>
                <c:pt idx="236">
                  <c:v>213.27146240230991</c:v>
                </c:pt>
                <c:pt idx="237">
                  <c:v>206.78142303979729</c:v>
                </c:pt>
                <c:pt idx="238">
                  <c:v>199.26299439993227</c:v>
                </c:pt>
                <c:pt idx="239">
                  <c:v>197.94060257469496</c:v>
                </c:pt>
                <c:pt idx="240">
                  <c:v>195.82979338607157</c:v>
                </c:pt>
                <c:pt idx="241">
                  <c:v>197.25186566388501</c:v>
                </c:pt>
                <c:pt idx="242">
                  <c:v>206.5810547294297</c:v>
                </c:pt>
                <c:pt idx="243">
                  <c:v>206.3521738809645</c:v>
                </c:pt>
                <c:pt idx="244">
                  <c:v>209.08196299935395</c:v>
                </c:pt>
                <c:pt idx="245">
                  <c:v>211.97398557682257</c:v>
                </c:pt>
                <c:pt idx="246">
                  <c:v>214.98944881277112</c:v>
                </c:pt>
                <c:pt idx="247">
                  <c:v>215.70566241946582</c:v>
                </c:pt>
                <c:pt idx="248">
                  <c:v>213.33081976069167</c:v>
                </c:pt>
                <c:pt idx="249">
                  <c:v>206.88172391308294</c:v>
                </c:pt>
                <c:pt idx="250">
                  <c:v>199.40034468030822</c:v>
                </c:pt>
                <c:pt idx="251">
                  <c:v>198.11093945694361</c:v>
                </c:pt>
                <c:pt idx="252">
                  <c:v>196.02894363965717</c:v>
                </c:pt>
                <c:pt idx="253">
                  <c:v>197.47560129230419</c:v>
                </c:pt>
                <c:pt idx="254">
                  <c:v>206.82514554722414</c:v>
                </c:pt>
                <c:pt idx="255">
                  <c:v>206.61243660580217</c:v>
                </c:pt>
                <c:pt idx="256">
                  <c:v>209.35430652379682</c:v>
                </c:pt>
                <c:pt idx="257">
                  <c:v>212.25445215100737</c:v>
                </c:pt>
                <c:pt idx="258">
                  <c:v>215.27425093450162</c:v>
                </c:pt>
                <c:pt idx="259">
                  <c:v>215.99121529147928</c:v>
                </c:pt>
              </c:numCache>
            </c:numRef>
          </c:val>
        </c:ser>
        <c:marker val="1"/>
        <c:axId val="161214848"/>
        <c:axId val="161309440"/>
      </c:lineChart>
      <c:dateAx>
        <c:axId val="161214848"/>
        <c:scaling>
          <c:orientation val="minMax"/>
          <c:min val="39508"/>
        </c:scaling>
        <c:axPos val="b"/>
        <c:title>
          <c:tx>
            <c:rich>
              <a:bodyPr/>
              <a:lstStyle/>
              <a:p>
                <a:pPr>
                  <a:defRPr sz="2000" b="0"/>
                </a:pPr>
                <a:r>
                  <a:rPr lang="en-NZ" sz="2000" b="0"/>
                  <a:t>Quarterly data</a:t>
                </a:r>
              </a:p>
            </c:rich>
          </c:tx>
          <c:layout>
            <c:manualLayout>
              <c:xMode val="edge"/>
              <c:yMode val="edge"/>
              <c:x val="0.75031963470320062"/>
              <c:y val="0.92645519812535959"/>
            </c:manualLayout>
          </c:layout>
        </c:title>
        <c:numFmt formatCode="yyyy" sourceLinked="0"/>
        <c:majorTickMark val="in"/>
        <c:tickLblPos val="nextTo"/>
        <c:txPr>
          <a:bodyPr rot="0"/>
          <a:lstStyle/>
          <a:p>
            <a:pPr>
              <a:defRPr sz="2000"/>
            </a:pPr>
            <a:endParaRPr lang="en-US"/>
          </a:p>
        </c:txPr>
        <c:crossAx val="161309440"/>
        <c:crosses val="autoZero"/>
        <c:auto val="1"/>
        <c:lblOffset val="100"/>
        <c:majorUnit val="48"/>
        <c:majorTimeUnit val="months"/>
        <c:minorUnit val="12"/>
        <c:minorTimeUnit val="months"/>
      </c:dateAx>
      <c:valAx>
        <c:axId val="161309440"/>
        <c:scaling>
          <c:orientation val="minMax"/>
          <c:min val="0"/>
        </c:scaling>
        <c:axPos val="l"/>
        <c:majorGridlines>
          <c:spPr>
            <a:ln>
              <a:solidFill>
                <a:sysClr val="windowText" lastClr="000000">
                  <a:alpha val="10000"/>
                </a:sysClr>
              </a:solidFill>
            </a:ln>
          </c:spPr>
        </c:majorGridlines>
        <c:numFmt formatCode="#,##0" sourceLinked="0"/>
        <c:majorTickMark val="none"/>
        <c:tickLblPos val="nextTo"/>
        <c:txPr>
          <a:bodyPr/>
          <a:lstStyle/>
          <a:p>
            <a:pPr>
              <a:defRPr sz="2000"/>
            </a:pPr>
            <a:endParaRPr lang="en-US"/>
          </a:p>
        </c:txPr>
        <c:crossAx val="161214848"/>
        <c:crosses val="autoZero"/>
        <c:crossBetween val="midCat"/>
      </c:valAx>
    </c:plotArea>
    <c:plotVisOnly val="1"/>
  </c:chart>
  <c:spPr>
    <a:ln>
      <a:noFill/>
    </a:ln>
  </c:spPr>
  <c:txPr>
    <a:bodyPr/>
    <a:lstStyle/>
    <a:p>
      <a:pPr>
        <a:defRPr sz="2000">
          <a:latin typeface="Calibri Light"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9.4392327187073577E-2"/>
          <c:y val="9.6822225116791297E-2"/>
          <c:w val="0.8348597222222226"/>
          <c:h val="0.66052976190476187"/>
        </c:manualLayout>
      </c:layout>
      <c:areaChart>
        <c:grouping val="stacked"/>
        <c:ser>
          <c:idx val="6"/>
          <c:order val="6"/>
          <c:tx>
            <c:strRef>
              <c:f>PrisonPop!$AA$3</c:f>
              <c:strCache>
                <c:ptCount val="1"/>
                <c:pt idx="0">
                  <c:v>CL1</c:v>
                </c:pt>
              </c:strCache>
            </c:strRef>
          </c:tx>
          <c:spPr>
            <a:noFill/>
          </c:spPr>
          <c:val>
            <c:numRef>
              <c:f>PrisonPop!$AA$4:$AA$105</c:f>
              <c:numCache>
                <c:formatCode>#,##0</c:formatCode>
                <c:ptCount val="102"/>
                <c:pt idx="0">
                  <c:v>5701</c:v>
                </c:pt>
                <c:pt idx="1">
                  <c:v>5877</c:v>
                </c:pt>
                <c:pt idx="2">
                  <c:v>5772</c:v>
                </c:pt>
                <c:pt idx="3">
                  <c:v>6024</c:v>
                </c:pt>
                <c:pt idx="4">
                  <c:v>5980</c:v>
                </c:pt>
                <c:pt idx="5">
                  <c:v>5938</c:v>
                </c:pt>
                <c:pt idx="6">
                  <c:v>5656</c:v>
                </c:pt>
                <c:pt idx="7">
                  <c:v>5616</c:v>
                </c:pt>
                <c:pt idx="8">
                  <c:v>5884</c:v>
                </c:pt>
                <c:pt idx="9">
                  <c:v>5828</c:v>
                </c:pt>
                <c:pt idx="10">
                  <c:v>5782</c:v>
                </c:pt>
                <c:pt idx="11">
                  <c:v>5906</c:v>
                </c:pt>
                <c:pt idx="12">
                  <c:v>6135</c:v>
                </c:pt>
                <c:pt idx="13">
                  <c:v>6322</c:v>
                </c:pt>
                <c:pt idx="14">
                  <c:v>6154</c:v>
                </c:pt>
                <c:pt idx="15">
                  <c:v>6403</c:v>
                </c:pt>
                <c:pt idx="16">
                  <c:v>6613</c:v>
                </c:pt>
                <c:pt idx="17">
                  <c:v>6946</c:v>
                </c:pt>
                <c:pt idx="18">
                  <c:v>6663</c:v>
                </c:pt>
                <c:pt idx="19">
                  <c:v>6891</c:v>
                </c:pt>
                <c:pt idx="20">
                  <c:v>7074</c:v>
                </c:pt>
                <c:pt idx="21">
                  <c:v>7391</c:v>
                </c:pt>
                <c:pt idx="22">
                  <c:v>7420</c:v>
                </c:pt>
                <c:pt idx="23">
                  <c:v>7664</c:v>
                </c:pt>
                <c:pt idx="24">
                  <c:v>7656</c:v>
                </c:pt>
                <c:pt idx="25">
                  <c:v>7705</c:v>
                </c:pt>
                <c:pt idx="26">
                  <c:v>7541</c:v>
                </c:pt>
                <c:pt idx="27">
                  <c:v>7893</c:v>
                </c:pt>
                <c:pt idx="28">
                  <c:v>8148</c:v>
                </c:pt>
                <c:pt idx="29">
                  <c:v>8427</c:v>
                </c:pt>
                <c:pt idx="30">
                  <c:v>7459</c:v>
                </c:pt>
                <c:pt idx="31">
                  <c:v>7612</c:v>
                </c:pt>
                <c:pt idx="32">
                  <c:v>7868</c:v>
                </c:pt>
                <c:pt idx="33">
                  <c:v>8017</c:v>
                </c:pt>
                <c:pt idx="34">
                  <c:v>7819</c:v>
                </c:pt>
                <c:pt idx="35">
                  <c:v>8291</c:v>
                </c:pt>
                <c:pt idx="36">
                  <c:v>8373</c:v>
                </c:pt>
                <c:pt idx="37">
                  <c:v>8510</c:v>
                </c:pt>
                <c:pt idx="38">
                  <c:v>8235</c:v>
                </c:pt>
                <c:pt idx="39">
                  <c:v>8542</c:v>
                </c:pt>
                <c:pt idx="40">
                  <c:v>8753</c:v>
                </c:pt>
                <c:pt idx="41">
                  <c:v>8811</c:v>
                </c:pt>
                <c:pt idx="42">
                  <c:v>8523</c:v>
                </c:pt>
                <c:pt idx="43">
                  <c:v>8794</c:v>
                </c:pt>
                <c:pt idx="44">
                  <c:v>8708</c:v>
                </c:pt>
                <c:pt idx="45">
                  <c:v>8595</c:v>
                </c:pt>
                <c:pt idx="46">
                  <c:v>8378</c:v>
                </c:pt>
                <c:pt idx="47">
                  <c:v>8690</c:v>
                </c:pt>
                <c:pt idx="48">
                  <c:v>8679</c:v>
                </c:pt>
                <c:pt idx="49">
                  <c:v>8662</c:v>
                </c:pt>
                <c:pt idx="50">
                  <c:v>8470</c:v>
                </c:pt>
                <c:pt idx="51">
                  <c:v>8693</c:v>
                </c:pt>
                <c:pt idx="52">
                  <c:v>8604</c:v>
                </c:pt>
                <c:pt idx="53">
                  <c:v>8545</c:v>
                </c:pt>
                <c:pt idx="54">
                  <c:v>8182</c:v>
                </c:pt>
                <c:pt idx="55">
                  <c:v>8606</c:v>
                </c:pt>
                <c:pt idx="56">
                  <c:v>8640</c:v>
                </c:pt>
                <c:pt idx="57">
                  <c:v>8753</c:v>
                </c:pt>
                <c:pt idx="58">
                  <c:v>8808</c:v>
                </c:pt>
                <c:pt idx="59">
                  <c:v>8809</c:v>
                </c:pt>
                <c:pt idx="60">
                  <c:v>8906</c:v>
                </c:pt>
                <c:pt idx="61">
                  <c:v>9089</c:v>
                </c:pt>
                <c:pt idx="62">
                  <c:v>9019</c:v>
                </c:pt>
                <c:pt idx="63">
                  <c:v>9434.4786874459205</c:v>
                </c:pt>
                <c:pt idx="64" formatCode="0">
                  <c:v>8693.9184599786986</c:v>
                </c:pt>
                <c:pt idx="65" formatCode="0">
                  <c:v>8748.4049319151763</c:v>
                </c:pt>
                <c:pt idx="66" formatCode="0">
                  <c:v>8931.8752327074671</c:v>
                </c:pt>
                <c:pt idx="67" formatCode="0">
                  <c:v>8539.3726306219742</c:v>
                </c:pt>
                <c:pt idx="68" formatCode="0">
                  <c:v>8731.1945498241676</c:v>
                </c:pt>
                <c:pt idx="69" formatCode="0">
                  <c:v>8720.1127090463524</c:v>
                </c:pt>
                <c:pt idx="70" formatCode="0">
                  <c:v>8987.1527377099592</c:v>
                </c:pt>
                <c:pt idx="71" formatCode="0">
                  <c:v>8556.4853163740609</c:v>
                </c:pt>
                <c:pt idx="72" formatCode="0">
                  <c:v>8820.220058991672</c:v>
                </c:pt>
                <c:pt idx="73" formatCode="0">
                  <c:v>8796.3999251519745</c:v>
                </c:pt>
                <c:pt idx="74" formatCode="0">
                  <c:v>8968.765922084478</c:v>
                </c:pt>
                <c:pt idx="75" formatCode="0">
                  <c:v>8531.1436365398422</c:v>
                </c:pt>
                <c:pt idx="76" formatCode="0">
                  <c:v>8733.1621330180624</c:v>
                </c:pt>
                <c:pt idx="77" formatCode="0">
                  <c:v>8699.4344038716499</c:v>
                </c:pt>
                <c:pt idx="78" formatCode="0">
                  <c:v>8890.882110815428</c:v>
                </c:pt>
                <c:pt idx="79" formatCode="0">
                  <c:v>8433.830863936184</c:v>
                </c:pt>
                <c:pt idx="80" formatCode="0">
                  <c:v>8606.0674134467445</c:v>
                </c:pt>
                <c:pt idx="81" formatCode="0">
                  <c:v>8600.1798459333804</c:v>
                </c:pt>
                <c:pt idx="82" formatCode="0">
                  <c:v>8782.1622898291571</c:v>
                </c:pt>
                <c:pt idx="83" formatCode="0">
                  <c:v>8313.1685392171821</c:v>
                </c:pt>
                <c:pt idx="84" formatCode="0">
                  <c:v>8568.4446985815539</c:v>
                </c:pt>
                <c:pt idx="85" formatCode="0">
                  <c:v>8537.8248091045607</c:v>
                </c:pt>
                <c:pt idx="86" formatCode="0">
                  <c:v>8734.0148029334505</c:v>
                </c:pt>
                <c:pt idx="87" formatCode="0">
                  <c:v>8306.0330047476455</c:v>
                </c:pt>
                <c:pt idx="88" formatCode="0">
                  <c:v>8561.183803358861</c:v>
                </c:pt>
                <c:pt idx="89" formatCode="0">
                  <c:v>8505.6837522756923</c:v>
                </c:pt>
                <c:pt idx="90" formatCode="0">
                  <c:v>8693.67766564466</c:v>
                </c:pt>
                <c:pt idx="91" formatCode="0">
                  <c:v>8254.3855598441387</c:v>
                </c:pt>
                <c:pt idx="92" formatCode="0">
                  <c:v>8512.931439767508</c:v>
                </c:pt>
                <c:pt idx="93" formatCode="0">
                  <c:v>8464.1907085050625</c:v>
                </c:pt>
                <c:pt idx="94" formatCode="0">
                  <c:v>8644.0620767616947</c:v>
                </c:pt>
                <c:pt idx="95" formatCode="0">
                  <c:v>8177.2859872517192</c:v>
                </c:pt>
                <c:pt idx="96" formatCode="0">
                  <c:v>8356.3230052028794</c:v>
                </c:pt>
                <c:pt idx="97" formatCode="0">
                  <c:v>8367.2474944536207</c:v>
                </c:pt>
                <c:pt idx="98" formatCode="0">
                  <c:v>8563.6991643485453</c:v>
                </c:pt>
                <c:pt idx="99" formatCode="0">
                  <c:v>8093.1641679376253</c:v>
                </c:pt>
                <c:pt idx="100" formatCode="0">
                  <c:v>8314.5424076652725</c:v>
                </c:pt>
              </c:numCache>
            </c:numRef>
          </c:val>
        </c:ser>
        <c:ser>
          <c:idx val="7"/>
          <c:order val="7"/>
          <c:tx>
            <c:strRef>
              <c:f>PrisonPop!$AB$3</c:f>
              <c:strCache>
                <c:ptCount val="1"/>
                <c:pt idx="0">
                  <c:v>CL2</c:v>
                </c:pt>
              </c:strCache>
            </c:strRef>
          </c:tx>
          <c:spPr>
            <a:solidFill>
              <a:srgbClr val="4F81BD">
                <a:alpha val="10000"/>
              </a:srgbClr>
            </a:solidFill>
          </c:spPr>
          <c:val>
            <c:numRef>
              <c:f>PrisonPop!$AB$4:$AB$105</c:f>
              <c:numCache>
                <c:formatCode>General</c:formatCode>
                <c:ptCount val="102"/>
                <c:pt idx="64" formatCode="0">
                  <c:v>295.74236845899031</c:v>
                </c:pt>
                <c:pt idx="65" formatCode="0">
                  <c:v>295.74236845899031</c:v>
                </c:pt>
                <c:pt idx="66" formatCode="0">
                  <c:v>295.74236845899031</c:v>
                </c:pt>
                <c:pt idx="67" formatCode="0">
                  <c:v>321.86448981460489</c:v>
                </c:pt>
                <c:pt idx="68" formatCode="0">
                  <c:v>347.98661117021948</c:v>
                </c:pt>
                <c:pt idx="69" formatCode="0">
                  <c:v>374.10873252583406</c:v>
                </c:pt>
                <c:pt idx="70" formatCode="0">
                  <c:v>374.10873252583406</c:v>
                </c:pt>
                <c:pt idx="71" formatCode="0">
                  <c:v>396.94471821604321</c:v>
                </c:pt>
                <c:pt idx="72" formatCode="0">
                  <c:v>419.78070390625243</c:v>
                </c:pt>
                <c:pt idx="73" formatCode="0">
                  <c:v>442.61668959646158</c:v>
                </c:pt>
                <c:pt idx="74" formatCode="0">
                  <c:v>442.61668959646158</c:v>
                </c:pt>
                <c:pt idx="75" formatCode="0">
                  <c:v>470.23136869777403</c:v>
                </c:pt>
                <c:pt idx="76" formatCode="0">
                  <c:v>497.84604779908665</c:v>
                </c:pt>
                <c:pt idx="77" formatCode="0">
                  <c:v>525.4607269003991</c:v>
                </c:pt>
                <c:pt idx="78" formatCode="0">
                  <c:v>525.4607269003991</c:v>
                </c:pt>
                <c:pt idx="79" formatCode="0">
                  <c:v>554.29204843648336</c:v>
                </c:pt>
                <c:pt idx="80" formatCode="0">
                  <c:v>583.12336997256784</c:v>
                </c:pt>
                <c:pt idx="81" formatCode="0">
                  <c:v>611.9546915086521</c:v>
                </c:pt>
                <c:pt idx="82" formatCode="0">
                  <c:v>611.9546915086521</c:v>
                </c:pt>
                <c:pt idx="83" formatCode="0">
                  <c:v>639.62481815121964</c:v>
                </c:pt>
                <c:pt idx="84" formatCode="0">
                  <c:v>667.29494479378673</c:v>
                </c:pt>
                <c:pt idx="85" formatCode="0">
                  <c:v>694.96507143635426</c:v>
                </c:pt>
                <c:pt idx="86" formatCode="0">
                  <c:v>694.96507143635426</c:v>
                </c:pt>
                <c:pt idx="87" formatCode="0">
                  <c:v>721.18461241187606</c:v>
                </c:pt>
                <c:pt idx="88" formatCode="0">
                  <c:v>747.4041533873974</c:v>
                </c:pt>
                <c:pt idx="89" formatCode="0">
                  <c:v>773.6236943629192</c:v>
                </c:pt>
                <c:pt idx="90" formatCode="0">
                  <c:v>773.6236943629192</c:v>
                </c:pt>
                <c:pt idx="91" formatCode="0">
                  <c:v>802.29653187159965</c:v>
                </c:pt>
                <c:pt idx="92" formatCode="0">
                  <c:v>830.96936938028</c:v>
                </c:pt>
                <c:pt idx="93" formatCode="0">
                  <c:v>859.64220688896057</c:v>
                </c:pt>
                <c:pt idx="94" formatCode="0">
                  <c:v>859.64220688896057</c:v>
                </c:pt>
                <c:pt idx="95" formatCode="0">
                  <c:v>889.97166356385731</c:v>
                </c:pt>
                <c:pt idx="96" formatCode="0">
                  <c:v>920.30112023875392</c:v>
                </c:pt>
                <c:pt idx="97" formatCode="0">
                  <c:v>950.63057691365066</c:v>
                </c:pt>
                <c:pt idx="98" formatCode="0">
                  <c:v>950.63057691365066</c:v>
                </c:pt>
                <c:pt idx="99" formatCode="0">
                  <c:v>983.18136316945242</c:v>
                </c:pt>
                <c:pt idx="100" formatCode="0">
                  <c:v>1015.7321494252544</c:v>
                </c:pt>
              </c:numCache>
            </c:numRef>
          </c:val>
        </c:ser>
        <c:ser>
          <c:idx val="8"/>
          <c:order val="8"/>
          <c:tx>
            <c:strRef>
              <c:f>PrisonPop!$AC$3</c:f>
              <c:strCache>
                <c:ptCount val="1"/>
                <c:pt idx="0">
                  <c:v>CL3</c:v>
                </c:pt>
              </c:strCache>
            </c:strRef>
          </c:tx>
          <c:spPr>
            <a:solidFill>
              <a:srgbClr val="4F81BD">
                <a:alpha val="20000"/>
              </a:srgbClr>
            </a:solidFill>
          </c:spPr>
          <c:val>
            <c:numRef>
              <c:f>PrisonPop!$AC$4:$AC$105</c:f>
              <c:numCache>
                <c:formatCode>General</c:formatCode>
                <c:ptCount val="102"/>
                <c:pt idx="64" formatCode="0">
                  <c:v>416.72788282858164</c:v>
                </c:pt>
                <c:pt idx="65" formatCode="0">
                  <c:v>416.72788282858164</c:v>
                </c:pt>
                <c:pt idx="66" formatCode="0">
                  <c:v>416.72788282858164</c:v>
                </c:pt>
                <c:pt idx="67" formatCode="0">
                  <c:v>454.10019026613128</c:v>
                </c:pt>
                <c:pt idx="68" formatCode="0">
                  <c:v>491.47249770368097</c:v>
                </c:pt>
                <c:pt idx="69" formatCode="0">
                  <c:v>528.84480514123061</c:v>
                </c:pt>
                <c:pt idx="70" formatCode="0">
                  <c:v>528.84480514123061</c:v>
                </c:pt>
                <c:pt idx="71" formatCode="0">
                  <c:v>562.04845380835468</c:v>
                </c:pt>
                <c:pt idx="72" formatCode="0">
                  <c:v>595.25210247547875</c:v>
                </c:pt>
                <c:pt idx="73" formatCode="0">
                  <c:v>628.45575114260282</c:v>
                </c:pt>
                <c:pt idx="74" formatCode="0">
                  <c:v>628.45575114260282</c:v>
                </c:pt>
                <c:pt idx="75" formatCode="0">
                  <c:v>660.14350105704705</c:v>
                </c:pt>
                <c:pt idx="76" formatCode="0">
                  <c:v>691.83125097149116</c:v>
                </c:pt>
                <c:pt idx="77" formatCode="0">
                  <c:v>723.51900088593538</c:v>
                </c:pt>
                <c:pt idx="78" formatCode="0">
                  <c:v>723.51900088593538</c:v>
                </c:pt>
                <c:pt idx="79" formatCode="0">
                  <c:v>745.96767832801618</c:v>
                </c:pt>
                <c:pt idx="80" formatCode="0">
                  <c:v>768.41635577009708</c:v>
                </c:pt>
                <c:pt idx="81" formatCode="0">
                  <c:v>790.86503321217788</c:v>
                </c:pt>
                <c:pt idx="82" formatCode="0">
                  <c:v>790.86503321217788</c:v>
                </c:pt>
                <c:pt idx="83" formatCode="0">
                  <c:v>813.16602761770685</c:v>
                </c:pt>
                <c:pt idx="84" formatCode="0">
                  <c:v>835.46702202323593</c:v>
                </c:pt>
                <c:pt idx="85" formatCode="0">
                  <c:v>857.76801642876489</c:v>
                </c:pt>
                <c:pt idx="86" formatCode="0">
                  <c:v>857.76801642876489</c:v>
                </c:pt>
                <c:pt idx="87" formatCode="0">
                  <c:v>885.05193489546696</c:v>
                </c:pt>
                <c:pt idx="88" formatCode="0">
                  <c:v>912.33585336216925</c:v>
                </c:pt>
                <c:pt idx="89" formatCode="0">
                  <c:v>939.61977182887131</c:v>
                </c:pt>
                <c:pt idx="90" formatCode="0">
                  <c:v>939.61977182887131</c:v>
                </c:pt>
                <c:pt idx="91" formatCode="0">
                  <c:v>970.13230080065057</c:v>
                </c:pt>
                <c:pt idx="92" formatCode="0">
                  <c:v>1000.6448297724298</c:v>
                </c:pt>
                <c:pt idx="93" formatCode="0">
                  <c:v>1031.157358744209</c:v>
                </c:pt>
                <c:pt idx="94" formatCode="0">
                  <c:v>1031.157358744209</c:v>
                </c:pt>
                <c:pt idx="95" formatCode="0">
                  <c:v>1056.7804552663183</c:v>
                </c:pt>
                <c:pt idx="96" formatCode="0">
                  <c:v>1082.4035517884276</c:v>
                </c:pt>
                <c:pt idx="97" formatCode="0">
                  <c:v>1108.026648310537</c:v>
                </c:pt>
                <c:pt idx="98" formatCode="0">
                  <c:v>1108.026648310537</c:v>
                </c:pt>
                <c:pt idx="99" formatCode="0">
                  <c:v>1139.8273689276416</c:v>
                </c:pt>
                <c:pt idx="100" formatCode="0">
                  <c:v>1171.6280895447467</c:v>
                </c:pt>
              </c:numCache>
            </c:numRef>
          </c:val>
        </c:ser>
        <c:ser>
          <c:idx val="9"/>
          <c:order val="9"/>
          <c:tx>
            <c:strRef>
              <c:f>PrisonPop!$AD$3</c:f>
              <c:strCache>
                <c:ptCount val="1"/>
                <c:pt idx="0">
                  <c:v>CL4</c:v>
                </c:pt>
              </c:strCache>
            </c:strRef>
          </c:tx>
          <c:spPr>
            <a:solidFill>
              <a:srgbClr val="4F81BD">
                <a:alpha val="10000"/>
              </a:srgbClr>
            </a:solidFill>
          </c:spPr>
          <c:val>
            <c:numRef>
              <c:f>PrisonPop!$AD$4:$AD$105</c:f>
              <c:numCache>
                <c:formatCode>General</c:formatCode>
                <c:ptCount val="102"/>
                <c:pt idx="64" formatCode="0">
                  <c:v>310.14540588394266</c:v>
                </c:pt>
                <c:pt idx="65" formatCode="0">
                  <c:v>310.14540588394266</c:v>
                </c:pt>
                <c:pt idx="66" formatCode="0">
                  <c:v>310.14540588394266</c:v>
                </c:pt>
                <c:pt idx="67" formatCode="0">
                  <c:v>337.66901556561186</c:v>
                </c:pt>
                <c:pt idx="68" formatCode="0">
                  <c:v>365.19262524728094</c:v>
                </c:pt>
                <c:pt idx="69" formatCode="0">
                  <c:v>392.71623492895014</c:v>
                </c:pt>
                <c:pt idx="70" formatCode="0">
                  <c:v>392.71623492895014</c:v>
                </c:pt>
                <c:pt idx="71" formatCode="0">
                  <c:v>426.33501038954267</c:v>
                </c:pt>
                <c:pt idx="72" formatCode="0">
                  <c:v>459.95378585013538</c:v>
                </c:pt>
                <c:pt idx="73" formatCode="0">
                  <c:v>493.57256131072791</c:v>
                </c:pt>
                <c:pt idx="74" formatCode="0">
                  <c:v>493.57256131072791</c:v>
                </c:pt>
                <c:pt idx="75" formatCode="0">
                  <c:v>517.33846801312825</c:v>
                </c:pt>
                <c:pt idx="76" formatCode="0">
                  <c:v>541.10437471552837</c:v>
                </c:pt>
                <c:pt idx="77" formatCode="0">
                  <c:v>564.87028141792871</c:v>
                </c:pt>
                <c:pt idx="78" formatCode="0">
                  <c:v>564.87028141792871</c:v>
                </c:pt>
                <c:pt idx="79" formatCode="0">
                  <c:v>598.86273336481827</c:v>
                </c:pt>
                <c:pt idx="80" formatCode="0">
                  <c:v>632.85518531170783</c:v>
                </c:pt>
                <c:pt idx="81" formatCode="0">
                  <c:v>666.84763725859739</c:v>
                </c:pt>
                <c:pt idx="82" formatCode="0">
                  <c:v>666.84763725859739</c:v>
                </c:pt>
                <c:pt idx="83" formatCode="0">
                  <c:v>698.94469305637358</c:v>
                </c:pt>
                <c:pt idx="84" formatCode="0">
                  <c:v>731.04174885414977</c:v>
                </c:pt>
                <c:pt idx="85" formatCode="0">
                  <c:v>763.13880465192597</c:v>
                </c:pt>
                <c:pt idx="86" formatCode="0">
                  <c:v>763.13880465192597</c:v>
                </c:pt>
                <c:pt idx="87" formatCode="0">
                  <c:v>791.22577936536072</c:v>
                </c:pt>
                <c:pt idx="88" formatCode="0">
                  <c:v>819.31275407879548</c:v>
                </c:pt>
                <c:pt idx="89" formatCode="0">
                  <c:v>847.39972879223023</c:v>
                </c:pt>
                <c:pt idx="90" formatCode="0">
                  <c:v>847.39972879223023</c:v>
                </c:pt>
                <c:pt idx="91" formatCode="0">
                  <c:v>877.31114998339763</c:v>
                </c:pt>
                <c:pt idx="92" formatCode="0">
                  <c:v>907.22257117456502</c:v>
                </c:pt>
                <c:pt idx="93" formatCode="0">
                  <c:v>937.13399236573241</c:v>
                </c:pt>
                <c:pt idx="94" formatCode="0">
                  <c:v>937.13399236573241</c:v>
                </c:pt>
                <c:pt idx="95" formatCode="0">
                  <c:v>980.20010316438675</c:v>
                </c:pt>
                <c:pt idx="96" formatCode="0">
                  <c:v>1023.266213963041</c:v>
                </c:pt>
                <c:pt idx="97" formatCode="0">
                  <c:v>1066.3323247616954</c:v>
                </c:pt>
                <c:pt idx="98" formatCode="0">
                  <c:v>1066.3323247616954</c:v>
                </c:pt>
                <c:pt idx="99" formatCode="0">
                  <c:v>1099.1023303550151</c:v>
                </c:pt>
                <c:pt idx="100" formatCode="0">
                  <c:v>1131.8723359483342</c:v>
                </c:pt>
              </c:numCache>
            </c:numRef>
          </c:val>
        </c:ser>
        <c:axId val="129958656"/>
        <c:axId val="129960576"/>
      </c:areaChart>
      <c:lineChart>
        <c:grouping val="standard"/>
        <c:ser>
          <c:idx val="0"/>
          <c:order val="0"/>
          <c:tx>
            <c:strRef>
              <c:f>PrisonPop!$Q$3</c:f>
              <c:strCache>
                <c:ptCount val="1"/>
                <c:pt idx="0">
                  <c:v>Sentenced </c:v>
                </c:pt>
              </c:strCache>
            </c:strRef>
          </c:tx>
          <c:spPr>
            <a:ln>
              <a:solidFill>
                <a:srgbClr val="008000"/>
              </a:solidFill>
            </a:ln>
          </c:spPr>
          <c:marker>
            <c:symbol val="none"/>
          </c:marker>
          <c:cat>
            <c:numRef>
              <c:f>PrisonPop!$P$4:$P$105</c:f>
              <c:numCache>
                <c:formatCode>mmm\-yy</c:formatCode>
                <c:ptCount val="102"/>
                <c:pt idx="0">
                  <c:v>36707</c:v>
                </c:pt>
                <c:pt idx="1">
                  <c:v>36799</c:v>
                </c:pt>
                <c:pt idx="2">
                  <c:v>36891</c:v>
                </c:pt>
                <c:pt idx="3">
                  <c:v>36981</c:v>
                </c:pt>
                <c:pt idx="4">
                  <c:v>37072</c:v>
                </c:pt>
                <c:pt idx="5">
                  <c:v>37164</c:v>
                </c:pt>
                <c:pt idx="6">
                  <c:v>37256</c:v>
                </c:pt>
                <c:pt idx="7">
                  <c:v>37346</c:v>
                </c:pt>
                <c:pt idx="8">
                  <c:v>37437</c:v>
                </c:pt>
                <c:pt idx="9">
                  <c:v>37529</c:v>
                </c:pt>
                <c:pt idx="10">
                  <c:v>37621</c:v>
                </c:pt>
                <c:pt idx="11">
                  <c:v>37711</c:v>
                </c:pt>
                <c:pt idx="12">
                  <c:v>37802</c:v>
                </c:pt>
                <c:pt idx="13">
                  <c:v>37894</c:v>
                </c:pt>
                <c:pt idx="14">
                  <c:v>37986</c:v>
                </c:pt>
                <c:pt idx="15">
                  <c:v>38077</c:v>
                </c:pt>
                <c:pt idx="16">
                  <c:v>38168</c:v>
                </c:pt>
                <c:pt idx="17">
                  <c:v>38260</c:v>
                </c:pt>
                <c:pt idx="18">
                  <c:v>38352</c:v>
                </c:pt>
                <c:pt idx="19">
                  <c:v>38442</c:v>
                </c:pt>
                <c:pt idx="20">
                  <c:v>38533</c:v>
                </c:pt>
                <c:pt idx="21">
                  <c:v>38625</c:v>
                </c:pt>
                <c:pt idx="22">
                  <c:v>38717</c:v>
                </c:pt>
                <c:pt idx="23">
                  <c:v>38807</c:v>
                </c:pt>
                <c:pt idx="24">
                  <c:v>38898</c:v>
                </c:pt>
                <c:pt idx="25">
                  <c:v>38990</c:v>
                </c:pt>
                <c:pt idx="26">
                  <c:v>39082</c:v>
                </c:pt>
                <c:pt idx="27">
                  <c:v>39172</c:v>
                </c:pt>
                <c:pt idx="28">
                  <c:v>39263</c:v>
                </c:pt>
                <c:pt idx="29">
                  <c:v>39355</c:v>
                </c:pt>
                <c:pt idx="30">
                  <c:v>39447</c:v>
                </c:pt>
                <c:pt idx="31">
                  <c:v>39538</c:v>
                </c:pt>
                <c:pt idx="32">
                  <c:v>39629</c:v>
                </c:pt>
                <c:pt idx="33">
                  <c:v>39721</c:v>
                </c:pt>
                <c:pt idx="34">
                  <c:v>39813</c:v>
                </c:pt>
                <c:pt idx="35">
                  <c:v>39903</c:v>
                </c:pt>
                <c:pt idx="36">
                  <c:v>39994</c:v>
                </c:pt>
                <c:pt idx="37">
                  <c:v>40086</c:v>
                </c:pt>
                <c:pt idx="38">
                  <c:v>40178</c:v>
                </c:pt>
                <c:pt idx="39">
                  <c:v>40268</c:v>
                </c:pt>
                <c:pt idx="40">
                  <c:v>40359</c:v>
                </c:pt>
                <c:pt idx="41">
                  <c:v>40451</c:v>
                </c:pt>
                <c:pt idx="42">
                  <c:v>40543</c:v>
                </c:pt>
                <c:pt idx="43">
                  <c:v>40633</c:v>
                </c:pt>
                <c:pt idx="44">
                  <c:v>40724</c:v>
                </c:pt>
                <c:pt idx="45">
                  <c:v>40816</c:v>
                </c:pt>
                <c:pt idx="46">
                  <c:v>40908</c:v>
                </c:pt>
                <c:pt idx="47">
                  <c:v>40999</c:v>
                </c:pt>
                <c:pt idx="48">
                  <c:v>41090</c:v>
                </c:pt>
                <c:pt idx="49">
                  <c:v>41182</c:v>
                </c:pt>
                <c:pt idx="50">
                  <c:v>41274</c:v>
                </c:pt>
                <c:pt idx="51">
                  <c:v>41364</c:v>
                </c:pt>
                <c:pt idx="52">
                  <c:v>41455</c:v>
                </c:pt>
                <c:pt idx="53">
                  <c:v>41547</c:v>
                </c:pt>
                <c:pt idx="54">
                  <c:v>41639</c:v>
                </c:pt>
                <c:pt idx="55">
                  <c:v>41729</c:v>
                </c:pt>
                <c:pt idx="56">
                  <c:v>41820</c:v>
                </c:pt>
                <c:pt idx="57">
                  <c:v>41912</c:v>
                </c:pt>
                <c:pt idx="58">
                  <c:v>42004</c:v>
                </c:pt>
                <c:pt idx="59">
                  <c:v>42094</c:v>
                </c:pt>
                <c:pt idx="60">
                  <c:v>42185</c:v>
                </c:pt>
                <c:pt idx="61">
                  <c:v>42277</c:v>
                </c:pt>
                <c:pt idx="62">
                  <c:v>42369</c:v>
                </c:pt>
                <c:pt idx="63">
                  <c:v>42460</c:v>
                </c:pt>
                <c:pt idx="64">
                  <c:v>42551</c:v>
                </c:pt>
                <c:pt idx="65">
                  <c:v>42643</c:v>
                </c:pt>
                <c:pt idx="66">
                  <c:v>42735</c:v>
                </c:pt>
                <c:pt idx="67">
                  <c:v>42825</c:v>
                </c:pt>
                <c:pt idx="68">
                  <c:v>42916</c:v>
                </c:pt>
                <c:pt idx="69">
                  <c:v>43008</c:v>
                </c:pt>
                <c:pt idx="70">
                  <c:v>43100</c:v>
                </c:pt>
                <c:pt idx="71">
                  <c:v>43190</c:v>
                </c:pt>
                <c:pt idx="72">
                  <c:v>43281</c:v>
                </c:pt>
                <c:pt idx="73">
                  <c:v>43373</c:v>
                </c:pt>
                <c:pt idx="74">
                  <c:v>43465</c:v>
                </c:pt>
                <c:pt idx="75">
                  <c:v>43555</c:v>
                </c:pt>
                <c:pt idx="76">
                  <c:v>43646</c:v>
                </c:pt>
                <c:pt idx="77">
                  <c:v>43738</c:v>
                </c:pt>
                <c:pt idx="78">
                  <c:v>43830</c:v>
                </c:pt>
                <c:pt idx="79">
                  <c:v>43921</c:v>
                </c:pt>
                <c:pt idx="80">
                  <c:v>44012</c:v>
                </c:pt>
                <c:pt idx="81">
                  <c:v>44104</c:v>
                </c:pt>
                <c:pt idx="82">
                  <c:v>44196</c:v>
                </c:pt>
                <c:pt idx="83">
                  <c:v>44286</c:v>
                </c:pt>
                <c:pt idx="84">
                  <c:v>44377</c:v>
                </c:pt>
                <c:pt idx="85">
                  <c:v>44469</c:v>
                </c:pt>
                <c:pt idx="86">
                  <c:v>44561</c:v>
                </c:pt>
                <c:pt idx="87">
                  <c:v>44651</c:v>
                </c:pt>
                <c:pt idx="88">
                  <c:v>44742</c:v>
                </c:pt>
                <c:pt idx="89">
                  <c:v>44834</c:v>
                </c:pt>
                <c:pt idx="90">
                  <c:v>44926</c:v>
                </c:pt>
                <c:pt idx="91">
                  <c:v>45016</c:v>
                </c:pt>
                <c:pt idx="92">
                  <c:v>45107</c:v>
                </c:pt>
                <c:pt idx="93">
                  <c:v>45199</c:v>
                </c:pt>
                <c:pt idx="94">
                  <c:v>45291</c:v>
                </c:pt>
                <c:pt idx="95">
                  <c:v>45382</c:v>
                </c:pt>
                <c:pt idx="96">
                  <c:v>45473</c:v>
                </c:pt>
                <c:pt idx="97">
                  <c:v>45565</c:v>
                </c:pt>
                <c:pt idx="98">
                  <c:v>45657</c:v>
                </c:pt>
                <c:pt idx="99">
                  <c:v>45747</c:v>
                </c:pt>
                <c:pt idx="100">
                  <c:v>45838</c:v>
                </c:pt>
              </c:numCache>
            </c:numRef>
          </c:cat>
          <c:val>
            <c:numRef>
              <c:f>PrisonPop!$Q$4:$Q$105</c:f>
              <c:numCache>
                <c:formatCode>#,##0</c:formatCode>
                <c:ptCount val="102"/>
                <c:pt idx="0">
                  <c:v>4956</c:v>
                </c:pt>
                <c:pt idx="1">
                  <c:v>5119</c:v>
                </c:pt>
                <c:pt idx="2">
                  <c:v>5047</c:v>
                </c:pt>
                <c:pt idx="3">
                  <c:v>5047</c:v>
                </c:pt>
                <c:pt idx="4">
                  <c:v>5117</c:v>
                </c:pt>
                <c:pt idx="5">
                  <c:v>5081</c:v>
                </c:pt>
                <c:pt idx="6">
                  <c:v>4842</c:v>
                </c:pt>
                <c:pt idx="7">
                  <c:v>4727</c:v>
                </c:pt>
                <c:pt idx="8">
                  <c:v>4913</c:v>
                </c:pt>
                <c:pt idx="9">
                  <c:v>4930</c:v>
                </c:pt>
                <c:pt idx="10">
                  <c:v>4909</c:v>
                </c:pt>
                <c:pt idx="11">
                  <c:v>4912</c:v>
                </c:pt>
                <c:pt idx="12">
                  <c:v>5026</c:v>
                </c:pt>
                <c:pt idx="13">
                  <c:v>5235</c:v>
                </c:pt>
                <c:pt idx="14">
                  <c:v>5142</c:v>
                </c:pt>
                <c:pt idx="15">
                  <c:v>5039</c:v>
                </c:pt>
                <c:pt idx="16">
                  <c:v>5345</c:v>
                </c:pt>
                <c:pt idx="17">
                  <c:v>5599</c:v>
                </c:pt>
                <c:pt idx="18">
                  <c:v>5617</c:v>
                </c:pt>
                <c:pt idx="19">
                  <c:v>5525</c:v>
                </c:pt>
                <c:pt idx="20">
                  <c:v>5734</c:v>
                </c:pt>
                <c:pt idx="21">
                  <c:v>5925</c:v>
                </c:pt>
                <c:pt idx="22">
                  <c:v>6056</c:v>
                </c:pt>
                <c:pt idx="23">
                  <c:v>5977</c:v>
                </c:pt>
                <c:pt idx="24">
                  <c:v>6041</c:v>
                </c:pt>
                <c:pt idx="25">
                  <c:v>6174</c:v>
                </c:pt>
                <c:pt idx="26">
                  <c:v>6075</c:v>
                </c:pt>
                <c:pt idx="27">
                  <c:v>6105</c:v>
                </c:pt>
                <c:pt idx="28">
                  <c:v>6409</c:v>
                </c:pt>
                <c:pt idx="29">
                  <c:v>6623</c:v>
                </c:pt>
                <c:pt idx="30">
                  <c:v>6019</c:v>
                </c:pt>
                <c:pt idx="31">
                  <c:v>5857</c:v>
                </c:pt>
                <c:pt idx="32">
                  <c:v>6037</c:v>
                </c:pt>
                <c:pt idx="33">
                  <c:v>6200</c:v>
                </c:pt>
                <c:pt idx="34">
                  <c:v>6196</c:v>
                </c:pt>
                <c:pt idx="35">
                  <c:v>6340</c:v>
                </c:pt>
                <c:pt idx="36">
                  <c:v>6459</c:v>
                </c:pt>
                <c:pt idx="37">
                  <c:v>6619</c:v>
                </c:pt>
                <c:pt idx="38">
                  <c:v>6534</c:v>
                </c:pt>
                <c:pt idx="39">
                  <c:v>6622</c:v>
                </c:pt>
                <c:pt idx="40">
                  <c:v>6832</c:v>
                </c:pt>
                <c:pt idx="41">
                  <c:v>6986</c:v>
                </c:pt>
                <c:pt idx="42">
                  <c:v>6780</c:v>
                </c:pt>
                <c:pt idx="43">
                  <c:v>6801</c:v>
                </c:pt>
                <c:pt idx="44">
                  <c:v>6841</c:v>
                </c:pt>
                <c:pt idx="45">
                  <c:v>6770</c:v>
                </c:pt>
                <c:pt idx="46">
                  <c:v>6654</c:v>
                </c:pt>
                <c:pt idx="47">
                  <c:v>6718</c:v>
                </c:pt>
                <c:pt idx="48">
                  <c:v>6765</c:v>
                </c:pt>
                <c:pt idx="49">
                  <c:v>6855</c:v>
                </c:pt>
                <c:pt idx="50">
                  <c:v>6696</c:v>
                </c:pt>
                <c:pt idx="51">
                  <c:v>6798</c:v>
                </c:pt>
                <c:pt idx="52">
                  <c:v>6901</c:v>
                </c:pt>
                <c:pt idx="53">
                  <c:v>6916</c:v>
                </c:pt>
                <c:pt idx="54">
                  <c:v>6627</c:v>
                </c:pt>
                <c:pt idx="55">
                  <c:v>6748</c:v>
                </c:pt>
                <c:pt idx="56">
                  <c:v>6766</c:v>
                </c:pt>
                <c:pt idx="57">
                  <c:v>6933</c:v>
                </c:pt>
                <c:pt idx="58">
                  <c:v>6775</c:v>
                </c:pt>
                <c:pt idx="59">
                  <c:v>6706</c:v>
                </c:pt>
                <c:pt idx="60">
                  <c:v>6708</c:v>
                </c:pt>
                <c:pt idx="61">
                  <c:v>6866</c:v>
                </c:pt>
                <c:pt idx="62">
                  <c:v>6805</c:v>
                </c:pt>
                <c:pt idx="63">
                  <c:v>6852</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numCache>
            </c:numRef>
          </c:val>
        </c:ser>
        <c:ser>
          <c:idx val="1"/>
          <c:order val="1"/>
          <c:tx>
            <c:strRef>
              <c:f>PrisonPop!$R$3</c:f>
              <c:strCache>
                <c:ptCount val="1"/>
                <c:pt idx="0">
                  <c:v>Sentenced 2015 Long Term Forecast</c:v>
                </c:pt>
              </c:strCache>
            </c:strRef>
          </c:tx>
          <c:spPr>
            <a:ln>
              <a:solidFill>
                <a:srgbClr val="008000">
                  <a:alpha val="37000"/>
                </a:srgbClr>
              </a:solidFill>
            </a:ln>
          </c:spPr>
          <c:marker>
            <c:symbol val="none"/>
          </c:marker>
          <c:cat>
            <c:numRef>
              <c:f>PrisonPop!$P$4:$P$105</c:f>
              <c:numCache>
                <c:formatCode>mmm\-yy</c:formatCode>
                <c:ptCount val="102"/>
                <c:pt idx="0">
                  <c:v>36707</c:v>
                </c:pt>
                <c:pt idx="1">
                  <c:v>36799</c:v>
                </c:pt>
                <c:pt idx="2">
                  <c:v>36891</c:v>
                </c:pt>
                <c:pt idx="3">
                  <c:v>36981</c:v>
                </c:pt>
                <c:pt idx="4">
                  <c:v>37072</c:v>
                </c:pt>
                <c:pt idx="5">
                  <c:v>37164</c:v>
                </c:pt>
                <c:pt idx="6">
                  <c:v>37256</c:v>
                </c:pt>
                <c:pt idx="7">
                  <c:v>37346</c:v>
                </c:pt>
                <c:pt idx="8">
                  <c:v>37437</c:v>
                </c:pt>
                <c:pt idx="9">
                  <c:v>37529</c:v>
                </c:pt>
                <c:pt idx="10">
                  <c:v>37621</c:v>
                </c:pt>
                <c:pt idx="11">
                  <c:v>37711</c:v>
                </c:pt>
                <c:pt idx="12">
                  <c:v>37802</c:v>
                </c:pt>
                <c:pt idx="13">
                  <c:v>37894</c:v>
                </c:pt>
                <c:pt idx="14">
                  <c:v>37986</c:v>
                </c:pt>
                <c:pt idx="15">
                  <c:v>38077</c:v>
                </c:pt>
                <c:pt idx="16">
                  <c:v>38168</c:v>
                </c:pt>
                <c:pt idx="17">
                  <c:v>38260</c:v>
                </c:pt>
                <c:pt idx="18">
                  <c:v>38352</c:v>
                </c:pt>
                <c:pt idx="19">
                  <c:v>38442</c:v>
                </c:pt>
                <c:pt idx="20">
                  <c:v>38533</c:v>
                </c:pt>
                <c:pt idx="21">
                  <c:v>38625</c:v>
                </c:pt>
                <c:pt idx="22">
                  <c:v>38717</c:v>
                </c:pt>
                <c:pt idx="23">
                  <c:v>38807</c:v>
                </c:pt>
                <c:pt idx="24">
                  <c:v>38898</c:v>
                </c:pt>
                <c:pt idx="25">
                  <c:v>38990</c:v>
                </c:pt>
                <c:pt idx="26">
                  <c:v>39082</c:v>
                </c:pt>
                <c:pt idx="27">
                  <c:v>39172</c:v>
                </c:pt>
                <c:pt idx="28">
                  <c:v>39263</c:v>
                </c:pt>
                <c:pt idx="29">
                  <c:v>39355</c:v>
                </c:pt>
                <c:pt idx="30">
                  <c:v>39447</c:v>
                </c:pt>
                <c:pt idx="31">
                  <c:v>39538</c:v>
                </c:pt>
                <c:pt idx="32">
                  <c:v>39629</c:v>
                </c:pt>
                <c:pt idx="33">
                  <c:v>39721</c:v>
                </c:pt>
                <c:pt idx="34">
                  <c:v>39813</c:v>
                </c:pt>
                <c:pt idx="35">
                  <c:v>39903</c:v>
                </c:pt>
                <c:pt idx="36">
                  <c:v>39994</c:v>
                </c:pt>
                <c:pt idx="37">
                  <c:v>40086</c:v>
                </c:pt>
                <c:pt idx="38">
                  <c:v>40178</c:v>
                </c:pt>
                <c:pt idx="39">
                  <c:v>40268</c:v>
                </c:pt>
                <c:pt idx="40">
                  <c:v>40359</c:v>
                </c:pt>
                <c:pt idx="41">
                  <c:v>40451</c:v>
                </c:pt>
                <c:pt idx="42">
                  <c:v>40543</c:v>
                </c:pt>
                <c:pt idx="43">
                  <c:v>40633</c:v>
                </c:pt>
                <c:pt idx="44">
                  <c:v>40724</c:v>
                </c:pt>
                <c:pt idx="45">
                  <c:v>40816</c:v>
                </c:pt>
                <c:pt idx="46">
                  <c:v>40908</c:v>
                </c:pt>
                <c:pt idx="47">
                  <c:v>40999</c:v>
                </c:pt>
                <c:pt idx="48">
                  <c:v>41090</c:v>
                </c:pt>
                <c:pt idx="49">
                  <c:v>41182</c:v>
                </c:pt>
                <c:pt idx="50">
                  <c:v>41274</c:v>
                </c:pt>
                <c:pt idx="51">
                  <c:v>41364</c:v>
                </c:pt>
                <c:pt idx="52">
                  <c:v>41455</c:v>
                </c:pt>
                <c:pt idx="53">
                  <c:v>41547</c:v>
                </c:pt>
                <c:pt idx="54">
                  <c:v>41639</c:v>
                </c:pt>
                <c:pt idx="55">
                  <c:v>41729</c:v>
                </c:pt>
                <c:pt idx="56">
                  <c:v>41820</c:v>
                </c:pt>
                <c:pt idx="57">
                  <c:v>41912</c:v>
                </c:pt>
                <c:pt idx="58">
                  <c:v>42004</c:v>
                </c:pt>
                <c:pt idx="59">
                  <c:v>42094</c:v>
                </c:pt>
                <c:pt idx="60">
                  <c:v>42185</c:v>
                </c:pt>
                <c:pt idx="61">
                  <c:v>42277</c:v>
                </c:pt>
                <c:pt idx="62">
                  <c:v>42369</c:v>
                </c:pt>
                <c:pt idx="63">
                  <c:v>42460</c:v>
                </c:pt>
                <c:pt idx="64">
                  <c:v>42551</c:v>
                </c:pt>
                <c:pt idx="65">
                  <c:v>42643</c:v>
                </c:pt>
                <c:pt idx="66">
                  <c:v>42735</c:v>
                </c:pt>
                <c:pt idx="67">
                  <c:v>42825</c:v>
                </c:pt>
                <c:pt idx="68">
                  <c:v>42916</c:v>
                </c:pt>
                <c:pt idx="69">
                  <c:v>43008</c:v>
                </c:pt>
                <c:pt idx="70">
                  <c:v>43100</c:v>
                </c:pt>
                <c:pt idx="71">
                  <c:v>43190</c:v>
                </c:pt>
                <c:pt idx="72">
                  <c:v>43281</c:v>
                </c:pt>
                <c:pt idx="73">
                  <c:v>43373</c:v>
                </c:pt>
                <c:pt idx="74">
                  <c:v>43465</c:v>
                </c:pt>
                <c:pt idx="75">
                  <c:v>43555</c:v>
                </c:pt>
                <c:pt idx="76">
                  <c:v>43646</c:v>
                </c:pt>
                <c:pt idx="77">
                  <c:v>43738</c:v>
                </c:pt>
                <c:pt idx="78">
                  <c:v>43830</c:v>
                </c:pt>
                <c:pt idx="79">
                  <c:v>43921</c:v>
                </c:pt>
                <c:pt idx="80">
                  <c:v>44012</c:v>
                </c:pt>
                <c:pt idx="81">
                  <c:v>44104</c:v>
                </c:pt>
                <c:pt idx="82">
                  <c:v>44196</c:v>
                </c:pt>
                <c:pt idx="83">
                  <c:v>44286</c:v>
                </c:pt>
                <c:pt idx="84">
                  <c:v>44377</c:v>
                </c:pt>
                <c:pt idx="85">
                  <c:v>44469</c:v>
                </c:pt>
                <c:pt idx="86">
                  <c:v>44561</c:v>
                </c:pt>
                <c:pt idx="87">
                  <c:v>44651</c:v>
                </c:pt>
                <c:pt idx="88">
                  <c:v>44742</c:v>
                </c:pt>
                <c:pt idx="89">
                  <c:v>44834</c:v>
                </c:pt>
                <c:pt idx="90">
                  <c:v>44926</c:v>
                </c:pt>
                <c:pt idx="91">
                  <c:v>45016</c:v>
                </c:pt>
                <c:pt idx="92">
                  <c:v>45107</c:v>
                </c:pt>
                <c:pt idx="93">
                  <c:v>45199</c:v>
                </c:pt>
                <c:pt idx="94">
                  <c:v>45291</c:v>
                </c:pt>
                <c:pt idx="95">
                  <c:v>45382</c:v>
                </c:pt>
                <c:pt idx="96">
                  <c:v>45473</c:v>
                </c:pt>
                <c:pt idx="97">
                  <c:v>45565</c:v>
                </c:pt>
                <c:pt idx="98">
                  <c:v>45657</c:v>
                </c:pt>
                <c:pt idx="99">
                  <c:v>45747</c:v>
                </c:pt>
                <c:pt idx="100">
                  <c:v>45838</c:v>
                </c:pt>
              </c:numCache>
            </c:numRef>
          </c:cat>
          <c:val>
            <c:numRef>
              <c:f>PrisonPop!$R$4:$R$105</c:f>
              <c:numCache>
                <c:formatCode>#,##0</c:formatCode>
                <c:ptCount val="10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6725.8964093996992</c:v>
                </c:pt>
                <c:pt idx="63">
                  <c:v>6782.3193989355568</c:v>
                </c:pt>
                <c:pt idx="64">
                  <c:v>6828.0620349353276</c:v>
                </c:pt>
                <c:pt idx="65">
                  <c:v>7086.5041438115577</c:v>
                </c:pt>
                <c:pt idx="66">
                  <c:v>6903.906630590056</c:v>
                </c:pt>
                <c:pt idx="67">
                  <c:v>6872.062665294301</c:v>
                </c:pt>
                <c:pt idx="68">
                  <c:v>6896.3454617745429</c:v>
                </c:pt>
                <c:pt idx="69">
                  <c:v>7174.3827764177031</c:v>
                </c:pt>
                <c:pt idx="70">
                  <c:v>6975.0641323111777</c:v>
                </c:pt>
                <c:pt idx="71">
                  <c:v>7000.8475512632212</c:v>
                </c:pt>
                <c:pt idx="72">
                  <c:v>7060.9172257544878</c:v>
                </c:pt>
                <c:pt idx="73">
                  <c:v>7274.5790519255715</c:v>
                </c:pt>
                <c:pt idx="74">
                  <c:v>7077.9692932004073</c:v>
                </c:pt>
                <c:pt idx="75">
                  <c:v>7066.1496221236685</c:v>
                </c:pt>
                <c:pt idx="76">
                  <c:v>7101.3841311242759</c:v>
                </c:pt>
                <c:pt idx="77">
                  <c:v>7318.925391320673</c:v>
                </c:pt>
                <c:pt idx="78">
                  <c:v>7103.5764682689232</c:v>
                </c:pt>
                <c:pt idx="79">
                  <c:v>7085.5279737584906</c:v>
                </c:pt>
                <c:pt idx="80">
                  <c:v>7119.3691429391929</c:v>
                </c:pt>
                <c:pt idx="81">
                  <c:v>7326.774035205035</c:v>
                </c:pt>
                <c:pt idx="82">
                  <c:v>7107.7244578498576</c:v>
                </c:pt>
                <c:pt idx="83">
                  <c:v>7139.7484102229018</c:v>
                </c:pt>
                <c:pt idx="84">
                  <c:v>7176.8877592113668</c:v>
                </c:pt>
                <c:pt idx="85">
                  <c:v>7399.4503900197415</c:v>
                </c:pt>
                <c:pt idx="86">
                  <c:v>7209.6467017495515</c:v>
                </c:pt>
                <c:pt idx="87">
                  <c:v>7238.4768707587536</c:v>
                </c:pt>
                <c:pt idx="88">
                  <c:v>7259.2243449724792</c:v>
                </c:pt>
                <c:pt idx="89">
                  <c:v>7477.8633453269867</c:v>
                </c:pt>
                <c:pt idx="90">
                  <c:v>7283.3941976982815</c:v>
                </c:pt>
                <c:pt idx="91">
                  <c:v>7322.7454866590533</c:v>
                </c:pt>
                <c:pt idx="92">
                  <c:v>7353.0897597598914</c:v>
                </c:pt>
                <c:pt idx="93">
                  <c:v>7560.9501500819588</c:v>
                </c:pt>
                <c:pt idx="94">
                  <c:v>7338.0354969285481</c:v>
                </c:pt>
                <c:pt idx="95">
                  <c:v>7332.311207883874</c:v>
                </c:pt>
                <c:pt idx="96">
                  <c:v>7386.4577411875762</c:v>
                </c:pt>
                <c:pt idx="97">
                  <c:v>7605.3152857529512</c:v>
                </c:pt>
                <c:pt idx="98">
                  <c:v>7394.1657607321704</c:v>
                </c:pt>
                <c:pt idx="99">
                  <c:v>7400.0771197393142</c:v>
                </c:pt>
                <c:pt idx="100">
                  <c:v>7415.9134109013621</c:v>
                </c:pt>
              </c:numCache>
            </c:numRef>
          </c:val>
        </c:ser>
        <c:ser>
          <c:idx val="2"/>
          <c:order val="2"/>
          <c:tx>
            <c:strRef>
              <c:f>PrisonPop!$W$3</c:f>
              <c:strCache>
                <c:ptCount val="1"/>
                <c:pt idx="0">
                  <c:v>Total </c:v>
                </c:pt>
              </c:strCache>
            </c:strRef>
          </c:tx>
          <c:spPr>
            <a:ln>
              <a:solidFill>
                <a:schemeClr val="tx2"/>
              </a:solidFill>
            </a:ln>
          </c:spPr>
          <c:marker>
            <c:symbol val="none"/>
          </c:marker>
          <c:val>
            <c:numRef>
              <c:f>PrisonPop!$W$4:$W$105</c:f>
              <c:numCache>
                <c:formatCode>#,##0</c:formatCode>
                <c:ptCount val="102"/>
                <c:pt idx="0">
                  <c:v>5701</c:v>
                </c:pt>
                <c:pt idx="1">
                  <c:v>5877</c:v>
                </c:pt>
                <c:pt idx="2">
                  <c:v>5772</c:v>
                </c:pt>
                <c:pt idx="3">
                  <c:v>6024</c:v>
                </c:pt>
                <c:pt idx="4">
                  <c:v>5980</c:v>
                </c:pt>
                <c:pt idx="5">
                  <c:v>5938</c:v>
                </c:pt>
                <c:pt idx="6">
                  <c:v>5656</c:v>
                </c:pt>
                <c:pt idx="7">
                  <c:v>5616</c:v>
                </c:pt>
                <c:pt idx="8">
                  <c:v>5884</c:v>
                </c:pt>
                <c:pt idx="9">
                  <c:v>5828</c:v>
                </c:pt>
                <c:pt idx="10">
                  <c:v>5782</c:v>
                </c:pt>
                <c:pt idx="11">
                  <c:v>5906</c:v>
                </c:pt>
                <c:pt idx="12">
                  <c:v>6135</c:v>
                </c:pt>
                <c:pt idx="13">
                  <c:v>6322</c:v>
                </c:pt>
                <c:pt idx="14">
                  <c:v>6154</c:v>
                </c:pt>
                <c:pt idx="15">
                  <c:v>6403</c:v>
                </c:pt>
                <c:pt idx="16">
                  <c:v>6613</c:v>
                </c:pt>
                <c:pt idx="17">
                  <c:v>6946</c:v>
                </c:pt>
                <c:pt idx="18">
                  <c:v>6663</c:v>
                </c:pt>
                <c:pt idx="19">
                  <c:v>6891</c:v>
                </c:pt>
                <c:pt idx="20">
                  <c:v>7074</c:v>
                </c:pt>
                <c:pt idx="21">
                  <c:v>7391</c:v>
                </c:pt>
                <c:pt idx="22">
                  <c:v>7420</c:v>
                </c:pt>
                <c:pt idx="23">
                  <c:v>7664</c:v>
                </c:pt>
                <c:pt idx="24">
                  <c:v>7656</c:v>
                </c:pt>
                <c:pt idx="25">
                  <c:v>7705</c:v>
                </c:pt>
                <c:pt idx="26">
                  <c:v>7541</c:v>
                </c:pt>
                <c:pt idx="27">
                  <c:v>7893</c:v>
                </c:pt>
                <c:pt idx="28">
                  <c:v>8148</c:v>
                </c:pt>
                <c:pt idx="29">
                  <c:v>8427</c:v>
                </c:pt>
                <c:pt idx="30">
                  <c:v>7459</c:v>
                </c:pt>
                <c:pt idx="31">
                  <c:v>7612</c:v>
                </c:pt>
                <c:pt idx="32">
                  <c:v>7868</c:v>
                </c:pt>
                <c:pt idx="33">
                  <c:v>8017</c:v>
                </c:pt>
                <c:pt idx="34">
                  <c:v>7819</c:v>
                </c:pt>
                <c:pt idx="35">
                  <c:v>8291</c:v>
                </c:pt>
                <c:pt idx="36">
                  <c:v>8373</c:v>
                </c:pt>
                <c:pt idx="37">
                  <c:v>8510</c:v>
                </c:pt>
                <c:pt idx="38">
                  <c:v>8235</c:v>
                </c:pt>
                <c:pt idx="39">
                  <c:v>8542</c:v>
                </c:pt>
                <c:pt idx="40">
                  <c:v>8753</c:v>
                </c:pt>
                <c:pt idx="41">
                  <c:v>8811</c:v>
                </c:pt>
                <c:pt idx="42">
                  <c:v>8523</c:v>
                </c:pt>
                <c:pt idx="43">
                  <c:v>8794</c:v>
                </c:pt>
                <c:pt idx="44">
                  <c:v>8708</c:v>
                </c:pt>
                <c:pt idx="45">
                  <c:v>8595</c:v>
                </c:pt>
                <c:pt idx="46">
                  <c:v>8378</c:v>
                </c:pt>
                <c:pt idx="47">
                  <c:v>8690</c:v>
                </c:pt>
                <c:pt idx="48">
                  <c:v>8679</c:v>
                </c:pt>
                <c:pt idx="49">
                  <c:v>8662</c:v>
                </c:pt>
                <c:pt idx="50">
                  <c:v>8470</c:v>
                </c:pt>
                <c:pt idx="51">
                  <c:v>8693</c:v>
                </c:pt>
                <c:pt idx="52">
                  <c:v>8604</c:v>
                </c:pt>
                <c:pt idx="53">
                  <c:v>8545</c:v>
                </c:pt>
                <c:pt idx="54">
                  <c:v>8182</c:v>
                </c:pt>
                <c:pt idx="55">
                  <c:v>8606</c:v>
                </c:pt>
                <c:pt idx="56">
                  <c:v>8640</c:v>
                </c:pt>
                <c:pt idx="57">
                  <c:v>8753</c:v>
                </c:pt>
                <c:pt idx="58">
                  <c:v>8808</c:v>
                </c:pt>
                <c:pt idx="59">
                  <c:v>8809</c:v>
                </c:pt>
                <c:pt idx="60">
                  <c:v>8906</c:v>
                </c:pt>
                <c:pt idx="61">
                  <c:v>9089</c:v>
                </c:pt>
                <c:pt idx="62">
                  <c:v>9019</c:v>
                </c:pt>
                <c:pt idx="63">
                  <c:v>9384</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numCache>
            </c:numRef>
          </c:val>
        </c:ser>
        <c:ser>
          <c:idx val="3"/>
          <c:order val="3"/>
          <c:tx>
            <c:strRef>
              <c:f>PrisonPop!$X$3</c:f>
              <c:strCache>
                <c:ptCount val="1"/>
                <c:pt idx="0">
                  <c:v>Total 2015 Long Term Forecast</c:v>
                </c:pt>
              </c:strCache>
            </c:strRef>
          </c:tx>
          <c:spPr>
            <a:ln>
              <a:solidFill>
                <a:srgbClr val="1F497D">
                  <a:alpha val="37000"/>
                </a:srgbClr>
              </a:solidFill>
            </a:ln>
          </c:spPr>
          <c:marker>
            <c:symbol val="none"/>
          </c:marker>
          <c:val>
            <c:numRef>
              <c:f>PrisonPop!$X$4:$X$105</c:f>
              <c:numCache>
                <c:formatCode>#,##0</c:formatCode>
                <c:ptCount val="10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8966.4089652820112</c:v>
                </c:pt>
                <c:pt idx="63">
                  <c:v>9198.9849723469761</c:v>
                </c:pt>
                <c:pt idx="64">
                  <c:v>9253.4714442834538</c:v>
                </c:pt>
                <c:pt idx="65">
                  <c:v>9436.9417450757446</c:v>
                </c:pt>
                <c:pt idx="66">
                  <c:v>9089.2537979768895</c:v>
                </c:pt>
                <c:pt idx="67">
                  <c:v>9325.8903721657225</c:v>
                </c:pt>
                <c:pt idx="68">
                  <c:v>9359.6231863745452</c:v>
                </c:pt>
                <c:pt idx="69">
                  <c:v>9626.663215038152</c:v>
                </c:pt>
                <c:pt idx="70">
                  <c:v>9236.2728135115212</c:v>
                </c:pt>
                <c:pt idx="71">
                  <c:v>9540.2845759384018</c:v>
                </c:pt>
                <c:pt idx="72">
                  <c:v>9556.7414619079718</c:v>
                </c:pt>
                <c:pt idx="73">
                  <c:v>9729.1074588404754</c:v>
                </c:pt>
                <c:pt idx="74">
                  <c:v>9336.1359067533613</c:v>
                </c:pt>
                <c:pt idx="75">
                  <c:v>9582.805136689105</c:v>
                </c:pt>
                <c:pt idx="76">
                  <c:v>9593.7281410002142</c:v>
                </c:pt>
                <c:pt idx="77">
                  <c:v>9785.1758479439923</c:v>
                </c:pt>
                <c:pt idx="78">
                  <c:v>9367.516651447484</c:v>
                </c:pt>
                <c:pt idx="79">
                  <c:v>9579.1452513407821</c:v>
                </c:pt>
                <c:pt idx="80">
                  <c:v>9612.6497342101538</c:v>
                </c:pt>
                <c:pt idx="81">
                  <c:v>9794.6321781059305</c:v>
                </c:pt>
                <c:pt idx="82">
                  <c:v>9365.3086206341159</c:v>
                </c:pt>
                <c:pt idx="83">
                  <c:v>9660.2549731386498</c:v>
                </c:pt>
                <c:pt idx="84">
                  <c:v>9669.3052768018169</c:v>
                </c:pt>
                <c:pt idx="85">
                  <c:v>9865.4952706307067</c:v>
                </c:pt>
                <c:pt idx="86">
                  <c:v>9478.0759559302969</c:v>
                </c:pt>
                <c:pt idx="87">
                  <c:v>9773.7892380269095</c:v>
                </c:pt>
                <c:pt idx="88">
                  <c:v>9758.851670429136</c:v>
                </c:pt>
                <c:pt idx="89">
                  <c:v>9946.8455837981037</c:v>
                </c:pt>
                <c:pt idx="90">
                  <c:v>9553.4039197319071</c:v>
                </c:pt>
                <c:pt idx="91">
                  <c:v>9857.8002413896029</c:v>
                </c:pt>
                <c:pt idx="92">
                  <c:v>9854.9099518614821</c:v>
                </c:pt>
                <c:pt idx="93">
                  <c:v>10034.781320118114</c:v>
                </c:pt>
                <c:pt idx="94">
                  <c:v>9612.4079913927526</c:v>
                </c:pt>
                <c:pt idx="95">
                  <c:v>9835.8477701285265</c:v>
                </c:pt>
                <c:pt idx="96">
                  <c:v>9891.1750201638806</c:v>
                </c:pt>
                <c:pt idx="97">
                  <c:v>10087.626690058805</c:v>
                </c:pt>
                <c:pt idx="98">
                  <c:v>9665.0552353006515</c:v>
                </c:pt>
                <c:pt idx="99">
                  <c:v>9934.397016681065</c:v>
                </c:pt>
                <c:pt idx="100">
                  <c:v>9914.0303563564848</c:v>
                </c:pt>
              </c:numCache>
            </c:numRef>
          </c:val>
        </c:ser>
        <c:ser>
          <c:idx val="4"/>
          <c:order val="4"/>
          <c:tx>
            <c:strRef>
              <c:f>PrisonPop!$T$3</c:f>
              <c:strCache>
                <c:ptCount val="1"/>
                <c:pt idx="0">
                  <c:v>Remand </c:v>
                </c:pt>
              </c:strCache>
            </c:strRef>
          </c:tx>
          <c:spPr>
            <a:ln>
              <a:solidFill>
                <a:schemeClr val="accent2"/>
              </a:solidFill>
            </a:ln>
          </c:spPr>
          <c:marker>
            <c:symbol val="none"/>
          </c:marker>
          <c:val>
            <c:numRef>
              <c:f>PrisonPop!$T$4:$T$105</c:f>
              <c:numCache>
                <c:formatCode>#,##0</c:formatCode>
                <c:ptCount val="102"/>
                <c:pt idx="0">
                  <c:v>745</c:v>
                </c:pt>
                <c:pt idx="1">
                  <c:v>758</c:v>
                </c:pt>
                <c:pt idx="2">
                  <c:v>725</c:v>
                </c:pt>
                <c:pt idx="3">
                  <c:v>977</c:v>
                </c:pt>
                <c:pt idx="4">
                  <c:v>863</c:v>
                </c:pt>
                <c:pt idx="5">
                  <c:v>857</c:v>
                </c:pt>
                <c:pt idx="6">
                  <c:v>814</c:v>
                </c:pt>
                <c:pt idx="7">
                  <c:v>889</c:v>
                </c:pt>
                <c:pt idx="8">
                  <c:v>971</c:v>
                </c:pt>
                <c:pt idx="9">
                  <c:v>898</c:v>
                </c:pt>
                <c:pt idx="10">
                  <c:v>873</c:v>
                </c:pt>
                <c:pt idx="11">
                  <c:v>994</c:v>
                </c:pt>
                <c:pt idx="12">
                  <c:v>1109</c:v>
                </c:pt>
                <c:pt idx="13">
                  <c:v>1087</c:v>
                </c:pt>
                <c:pt idx="14">
                  <c:v>1012</c:v>
                </c:pt>
                <c:pt idx="15">
                  <c:v>1364</c:v>
                </c:pt>
                <c:pt idx="16">
                  <c:v>1268</c:v>
                </c:pt>
                <c:pt idx="17">
                  <c:v>1347</c:v>
                </c:pt>
                <c:pt idx="18">
                  <c:v>1046</c:v>
                </c:pt>
                <c:pt idx="19">
                  <c:v>1366</c:v>
                </c:pt>
                <c:pt idx="20">
                  <c:v>1340</c:v>
                </c:pt>
                <c:pt idx="21">
                  <c:v>1466</c:v>
                </c:pt>
                <c:pt idx="22">
                  <c:v>1364</c:v>
                </c:pt>
                <c:pt idx="23">
                  <c:v>1687</c:v>
                </c:pt>
                <c:pt idx="24">
                  <c:v>1615</c:v>
                </c:pt>
                <c:pt idx="25">
                  <c:v>1531</c:v>
                </c:pt>
                <c:pt idx="26">
                  <c:v>1466</c:v>
                </c:pt>
                <c:pt idx="27">
                  <c:v>1788</c:v>
                </c:pt>
                <c:pt idx="28">
                  <c:v>1739</c:v>
                </c:pt>
                <c:pt idx="29">
                  <c:v>1804</c:v>
                </c:pt>
                <c:pt idx="30">
                  <c:v>1440</c:v>
                </c:pt>
                <c:pt idx="31">
                  <c:v>1755</c:v>
                </c:pt>
                <c:pt idx="32">
                  <c:v>1831</c:v>
                </c:pt>
                <c:pt idx="33">
                  <c:v>1817</c:v>
                </c:pt>
                <c:pt idx="34">
                  <c:v>1623</c:v>
                </c:pt>
                <c:pt idx="35">
                  <c:v>1951</c:v>
                </c:pt>
                <c:pt idx="36">
                  <c:v>1914</c:v>
                </c:pt>
                <c:pt idx="37">
                  <c:v>1891</c:v>
                </c:pt>
                <c:pt idx="38">
                  <c:v>1701</c:v>
                </c:pt>
                <c:pt idx="39">
                  <c:v>1920</c:v>
                </c:pt>
                <c:pt idx="40">
                  <c:v>1921</c:v>
                </c:pt>
                <c:pt idx="41">
                  <c:v>1825</c:v>
                </c:pt>
                <c:pt idx="42">
                  <c:v>1743</c:v>
                </c:pt>
                <c:pt idx="43">
                  <c:v>1993</c:v>
                </c:pt>
                <c:pt idx="44">
                  <c:v>1867</c:v>
                </c:pt>
                <c:pt idx="45">
                  <c:v>1825</c:v>
                </c:pt>
                <c:pt idx="46">
                  <c:v>1724</c:v>
                </c:pt>
                <c:pt idx="47">
                  <c:v>1972</c:v>
                </c:pt>
                <c:pt idx="48">
                  <c:v>1914</c:v>
                </c:pt>
                <c:pt idx="49">
                  <c:v>1807</c:v>
                </c:pt>
                <c:pt idx="50">
                  <c:v>1774</c:v>
                </c:pt>
                <c:pt idx="51">
                  <c:v>1895</c:v>
                </c:pt>
                <c:pt idx="52">
                  <c:v>1703</c:v>
                </c:pt>
                <c:pt idx="53">
                  <c:v>1629</c:v>
                </c:pt>
                <c:pt idx="54">
                  <c:v>1555</c:v>
                </c:pt>
                <c:pt idx="55">
                  <c:v>1858</c:v>
                </c:pt>
                <c:pt idx="56">
                  <c:v>1874</c:v>
                </c:pt>
                <c:pt idx="57">
                  <c:v>1820</c:v>
                </c:pt>
                <c:pt idx="58">
                  <c:v>2033</c:v>
                </c:pt>
                <c:pt idx="59">
                  <c:v>2103</c:v>
                </c:pt>
                <c:pt idx="60">
                  <c:v>2198</c:v>
                </c:pt>
                <c:pt idx="61">
                  <c:v>2223</c:v>
                </c:pt>
                <c:pt idx="62">
                  <c:v>2214</c:v>
                </c:pt>
                <c:pt idx="63">
                  <c:v>2532</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numCache>
            </c:numRef>
          </c:val>
        </c:ser>
        <c:ser>
          <c:idx val="5"/>
          <c:order val="5"/>
          <c:tx>
            <c:strRef>
              <c:f>PrisonPop!$U$3</c:f>
              <c:strCache>
                <c:ptCount val="1"/>
                <c:pt idx="0">
                  <c:v>Remand 2015  Long Term Forecast</c:v>
                </c:pt>
              </c:strCache>
            </c:strRef>
          </c:tx>
          <c:spPr>
            <a:ln>
              <a:solidFill>
                <a:srgbClr val="C0504D">
                  <a:alpha val="37000"/>
                </a:srgbClr>
              </a:solidFill>
            </a:ln>
          </c:spPr>
          <c:marker>
            <c:symbol val="none"/>
          </c:marker>
          <c:val>
            <c:numRef>
              <c:f>PrisonPop!$U$4:$U$105</c:f>
              <c:numCache>
                <c:formatCode>#,##0</c:formatCode>
                <c:ptCount val="10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2240.5125558823129</c:v>
                </c:pt>
                <c:pt idx="63">
                  <c:v>2416.6655734114192</c:v>
                </c:pt>
                <c:pt idx="64">
                  <c:v>2425.4094093481262</c:v>
                </c:pt>
                <c:pt idx="65">
                  <c:v>2350.4376012641869</c:v>
                </c:pt>
                <c:pt idx="66">
                  <c:v>2185.3471673868335</c:v>
                </c:pt>
                <c:pt idx="67">
                  <c:v>2453.8277068714215</c:v>
                </c:pt>
                <c:pt idx="68">
                  <c:v>2463.2777246000032</c:v>
                </c:pt>
                <c:pt idx="69">
                  <c:v>2452.2804386204489</c:v>
                </c:pt>
                <c:pt idx="70">
                  <c:v>2261.2086812003445</c:v>
                </c:pt>
                <c:pt idx="71">
                  <c:v>2539.4370246751805</c:v>
                </c:pt>
                <c:pt idx="72">
                  <c:v>2495.8242361534849</c:v>
                </c:pt>
                <c:pt idx="73">
                  <c:v>2454.5284069149038</c:v>
                </c:pt>
                <c:pt idx="74">
                  <c:v>2258.166613552954</c:v>
                </c:pt>
                <c:pt idx="75">
                  <c:v>2516.6555145654356</c:v>
                </c:pt>
                <c:pt idx="76">
                  <c:v>2492.3440098759384</c:v>
                </c:pt>
                <c:pt idx="77">
                  <c:v>2466.2504566233201</c:v>
                </c:pt>
                <c:pt idx="78">
                  <c:v>2263.9401831785617</c:v>
                </c:pt>
                <c:pt idx="79">
                  <c:v>2493.6172775822915</c:v>
                </c:pt>
                <c:pt idx="80">
                  <c:v>2493.2805912709618</c:v>
                </c:pt>
                <c:pt idx="81">
                  <c:v>2467.8581429008955</c:v>
                </c:pt>
                <c:pt idx="82">
                  <c:v>2257.5841627842583</c:v>
                </c:pt>
                <c:pt idx="83">
                  <c:v>2520.5065629157471</c:v>
                </c:pt>
                <c:pt idx="84">
                  <c:v>2492.4175175904493</c:v>
                </c:pt>
                <c:pt idx="85">
                  <c:v>2466.0448806109653</c:v>
                </c:pt>
                <c:pt idx="86">
                  <c:v>2268.4292541807445</c:v>
                </c:pt>
                <c:pt idx="87">
                  <c:v>2535.3123672681559</c:v>
                </c:pt>
                <c:pt idx="88">
                  <c:v>2499.6273254566568</c:v>
                </c:pt>
                <c:pt idx="89">
                  <c:v>2468.9822384711169</c:v>
                </c:pt>
                <c:pt idx="90">
                  <c:v>2270.0097220336247</c:v>
                </c:pt>
                <c:pt idx="91">
                  <c:v>2535.0547547305505</c:v>
                </c:pt>
                <c:pt idx="92">
                  <c:v>2501.8201921015916</c:v>
                </c:pt>
                <c:pt idx="93">
                  <c:v>2473.8311700361555</c:v>
                </c:pt>
                <c:pt idx="94">
                  <c:v>2274.3724944642036</c:v>
                </c:pt>
                <c:pt idx="95">
                  <c:v>2503.5365622446534</c:v>
                </c:pt>
                <c:pt idx="96">
                  <c:v>2504.7172789763044</c:v>
                </c:pt>
                <c:pt idx="97">
                  <c:v>2482.311404305854</c:v>
                </c:pt>
                <c:pt idx="98">
                  <c:v>2270.8894745684811</c:v>
                </c:pt>
                <c:pt idx="99">
                  <c:v>2534.3198969417499</c:v>
                </c:pt>
                <c:pt idx="100">
                  <c:v>2498.1169454551218</c:v>
                </c:pt>
              </c:numCache>
            </c:numRef>
          </c:val>
        </c:ser>
        <c:ser>
          <c:idx val="10"/>
          <c:order val="10"/>
          <c:tx>
            <c:strRef>
              <c:f>PrisonPop!$Z$3</c:f>
              <c:strCache>
                <c:ptCount val="1"/>
                <c:pt idx="0">
                  <c:v>Prison Operating capacity</c:v>
                </c:pt>
              </c:strCache>
            </c:strRef>
          </c:tx>
          <c:spPr>
            <a:ln cmpd="sng">
              <a:solidFill>
                <a:schemeClr val="accent6">
                  <a:lumMod val="75000"/>
                </a:schemeClr>
              </a:solidFill>
              <a:prstDash val="solid"/>
            </a:ln>
          </c:spPr>
          <c:marker>
            <c:symbol val="none"/>
          </c:marker>
          <c:val>
            <c:numRef>
              <c:f>PrisonPop!$Z$4:$Z$105</c:f>
              <c:numCache>
                <c:formatCode>#,##0</c:formatCode>
                <c:ptCount val="10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7066</c:v>
                </c:pt>
                <c:pt idx="20">
                  <c:v>7119</c:v>
                </c:pt>
                <c:pt idx="21">
                  <c:v>7476</c:v>
                </c:pt>
                <c:pt idx="22">
                  <c:v>7692</c:v>
                </c:pt>
                <c:pt idx="23">
                  <c:v>7957</c:v>
                </c:pt>
                <c:pt idx="24">
                  <c:v>8082</c:v>
                </c:pt>
                <c:pt idx="25">
                  <c:v>8239</c:v>
                </c:pt>
                <c:pt idx="26">
                  <c:v>8200</c:v>
                </c:pt>
                <c:pt idx="27">
                  <c:v>8252</c:v>
                </c:pt>
                <c:pt idx="28">
                  <c:v>8325</c:v>
                </c:pt>
                <c:pt idx="29">
                  <c:v>8569</c:v>
                </c:pt>
                <c:pt idx="30">
                  <c:v>8858</c:v>
                </c:pt>
                <c:pt idx="31">
                  <c:v>9235</c:v>
                </c:pt>
                <c:pt idx="32">
                  <c:v>9235</c:v>
                </c:pt>
                <c:pt idx="33">
                  <c:v>9131</c:v>
                </c:pt>
                <c:pt idx="34">
                  <c:v>9131</c:v>
                </c:pt>
                <c:pt idx="35">
                  <c:v>9131</c:v>
                </c:pt>
                <c:pt idx="36">
                  <c:v>9131</c:v>
                </c:pt>
                <c:pt idx="37">
                  <c:v>9131</c:v>
                </c:pt>
                <c:pt idx="38">
                  <c:v>9131</c:v>
                </c:pt>
                <c:pt idx="39">
                  <c:v>9363</c:v>
                </c:pt>
                <c:pt idx="40">
                  <c:v>9623</c:v>
                </c:pt>
                <c:pt idx="41">
                  <c:v>9945</c:v>
                </c:pt>
                <c:pt idx="42">
                  <c:v>10077</c:v>
                </c:pt>
                <c:pt idx="43">
                  <c:v>10077</c:v>
                </c:pt>
                <c:pt idx="44">
                  <c:v>10697</c:v>
                </c:pt>
                <c:pt idx="45">
                  <c:v>10280</c:v>
                </c:pt>
                <c:pt idx="46">
                  <c:v>10280</c:v>
                </c:pt>
                <c:pt idx="47">
                  <c:v>10280</c:v>
                </c:pt>
                <c:pt idx="48">
                  <c:v>10120</c:v>
                </c:pt>
                <c:pt idx="49">
                  <c:v>9903</c:v>
                </c:pt>
                <c:pt idx="50">
                  <c:v>9657</c:v>
                </c:pt>
                <c:pt idx="51">
                  <c:v>9545</c:v>
                </c:pt>
                <c:pt idx="52">
                  <c:v>9619</c:v>
                </c:pt>
                <c:pt idx="53">
                  <c:v>9619</c:v>
                </c:pt>
                <c:pt idx="54">
                  <c:v>9619</c:v>
                </c:pt>
                <c:pt idx="55">
                  <c:v>9619</c:v>
                </c:pt>
                <c:pt idx="56">
                  <c:v>9619</c:v>
                </c:pt>
                <c:pt idx="57">
                  <c:v>9619</c:v>
                </c:pt>
                <c:pt idx="58">
                  <c:v>9619</c:v>
                </c:pt>
                <c:pt idx="59">
                  <c:v>9629</c:v>
                </c:pt>
                <c:pt idx="60">
                  <c:v>9941</c:v>
                </c:pt>
                <c:pt idx="61">
                  <c:v>10237</c:v>
                </c:pt>
                <c:pt idx="62">
                  <c:v>10092</c:v>
                </c:pt>
                <c:pt idx="63">
                  <c:v>10092</c:v>
                </c:pt>
                <c:pt idx="64">
                  <c:v>10050</c:v>
                </c:pt>
                <c:pt idx="65">
                  <c:v>10256</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numCache>
            </c:numRef>
          </c:val>
        </c:ser>
        <c:marker val="1"/>
        <c:axId val="129958656"/>
        <c:axId val="129960576"/>
      </c:lineChart>
      <c:dateAx>
        <c:axId val="129958656"/>
        <c:scaling>
          <c:orientation val="minMax"/>
          <c:max val="45809"/>
          <c:min val="38322"/>
        </c:scaling>
        <c:axPos val="b"/>
        <c:title>
          <c:tx>
            <c:rich>
              <a:bodyPr/>
              <a:lstStyle/>
              <a:p>
                <a:pPr>
                  <a:defRPr sz="1800" b="0">
                    <a:latin typeface="Calibri Light" pitchFamily="34" charset="0"/>
                  </a:defRPr>
                </a:pPr>
                <a:r>
                  <a:rPr lang="en-NZ" sz="1800" b="0">
                    <a:latin typeface="Calibri Light" pitchFamily="34" charset="0"/>
                  </a:rPr>
                  <a:t>Quarterly data</a:t>
                </a:r>
              </a:p>
            </c:rich>
          </c:tx>
          <c:layout>
            <c:manualLayout>
              <c:xMode val="edge"/>
              <c:yMode val="edge"/>
              <c:x val="0.7340936965812036"/>
              <c:y val="0.84864563492064038"/>
            </c:manualLayout>
          </c:layout>
        </c:title>
        <c:numFmt formatCode="yyyy" sourceLinked="0"/>
        <c:majorTickMark val="in"/>
        <c:tickLblPos val="nextTo"/>
        <c:txPr>
          <a:bodyPr rot="0"/>
          <a:lstStyle/>
          <a:p>
            <a:pPr>
              <a:defRPr sz="1800" b="0" i="0">
                <a:solidFill>
                  <a:schemeClr val="tx1">
                    <a:lumMod val="95000"/>
                    <a:lumOff val="5000"/>
                  </a:schemeClr>
                </a:solidFill>
                <a:latin typeface="Calibri Light" pitchFamily="34" charset="0"/>
                <a:cs typeface="Arial" pitchFamily="34" charset="0"/>
              </a:defRPr>
            </a:pPr>
            <a:endParaRPr lang="en-US"/>
          </a:p>
        </c:txPr>
        <c:crossAx val="129960576"/>
        <c:crosses val="autoZero"/>
        <c:auto val="1"/>
        <c:lblOffset val="100"/>
        <c:majorUnit val="4"/>
        <c:majorTimeUnit val="years"/>
        <c:minorUnit val="12"/>
        <c:minorTimeUnit val="months"/>
      </c:dateAx>
      <c:valAx>
        <c:axId val="129960576"/>
        <c:scaling>
          <c:orientation val="minMax"/>
          <c:max val="12000"/>
          <c:min val="0"/>
        </c:scaling>
        <c:axPos val="l"/>
        <c:majorGridlines>
          <c:spPr>
            <a:ln>
              <a:solidFill>
                <a:sysClr val="windowText" lastClr="000000">
                  <a:alpha val="10000"/>
                </a:sysClr>
              </a:solidFill>
            </a:ln>
          </c:spPr>
        </c:majorGridlines>
        <c:numFmt formatCode="#,##0" sourceLinked="0"/>
        <c:majorTickMark val="none"/>
        <c:tickLblPos val="nextTo"/>
        <c:txPr>
          <a:bodyPr/>
          <a:lstStyle/>
          <a:p>
            <a:pPr>
              <a:defRPr sz="1800" b="0">
                <a:solidFill>
                  <a:schemeClr val="tx1">
                    <a:lumMod val="95000"/>
                    <a:lumOff val="5000"/>
                  </a:schemeClr>
                </a:solidFill>
                <a:latin typeface="Calibri Light" pitchFamily="34" charset="0"/>
                <a:cs typeface="Arial" pitchFamily="34" charset="0"/>
              </a:defRPr>
            </a:pPr>
            <a:endParaRPr lang="en-US"/>
          </a:p>
        </c:txPr>
        <c:crossAx val="129958656"/>
        <c:crosses val="autoZero"/>
        <c:crossBetween val="between"/>
        <c:majorUnit val="2000"/>
        <c:dispUnits>
          <c:builtInUnit val="thousands"/>
          <c:dispUnitsLbl>
            <c:layout/>
            <c:txPr>
              <a:bodyPr/>
              <a:lstStyle/>
              <a:p>
                <a:pPr>
                  <a:defRPr sz="2000" b="0"/>
                </a:pPr>
                <a:endParaRPr lang="en-US"/>
              </a:p>
            </c:txPr>
          </c:dispUnitsLbl>
        </c:dispUnits>
      </c:valAx>
    </c:plotArea>
    <c:plotVisOnly val="1"/>
    <c:dispBlanksAs val="zero"/>
  </c:chart>
  <c:spPr>
    <a:ln>
      <a:noFill/>
    </a:ln>
  </c:spPr>
  <c:printSettings>
    <c:headerFooter/>
    <c:pageMargins b="0.750000000000006" l="0.70000000000000062" r="0.70000000000000062" t="0.750000000000006" header="0.30000000000000032" footer="0.30000000000000032"/>
    <c:pageSetup orientation="portrait"/>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3990808080808187"/>
          <c:y val="9.1024537037037043E-2"/>
          <c:w val="0.81096148989898986"/>
          <c:h val="0.62282559523810554"/>
        </c:manualLayout>
      </c:layout>
      <c:lineChart>
        <c:grouping val="standard"/>
        <c:ser>
          <c:idx val="0"/>
          <c:order val="0"/>
          <c:tx>
            <c:strRef>
              <c:f>TimeOnRemand!$I$3</c:f>
              <c:strCache>
                <c:ptCount val="1"/>
                <c:pt idx="0">
                  <c:v>AveRemtime</c:v>
                </c:pt>
              </c:strCache>
            </c:strRef>
          </c:tx>
          <c:spPr>
            <a:ln>
              <a:solidFill>
                <a:schemeClr val="accent2"/>
              </a:solidFill>
            </a:ln>
          </c:spPr>
          <c:marker>
            <c:symbol val="none"/>
          </c:marker>
          <c:cat>
            <c:numRef>
              <c:f>TimeOnRemand!$H$4:$H$104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TimeOnRemand!$I$4:$I$104</c:f>
              <c:numCache>
                <c:formatCode>#,##0</c:formatCode>
                <c:ptCount val="101"/>
                <c:pt idx="0">
                  <c:v>33.390889052167523</c:v>
                </c:pt>
                <c:pt idx="1">
                  <c:v>33.517885747403312</c:v>
                </c:pt>
                <c:pt idx="2">
                  <c:v>36.605035796050359</c:v>
                </c:pt>
                <c:pt idx="3">
                  <c:v>38.598229193829731</c:v>
                </c:pt>
                <c:pt idx="4">
                  <c:v>37.61252131373103</c:v>
                </c:pt>
                <c:pt idx="5">
                  <c:v>36.244101752515881</c:v>
                </c:pt>
                <c:pt idx="6">
                  <c:v>35.787332376016614</c:v>
                </c:pt>
                <c:pt idx="7">
                  <c:v>39.292010268962144</c:v>
                </c:pt>
                <c:pt idx="8">
                  <c:v>40.233773235327334</c:v>
                </c:pt>
                <c:pt idx="9">
                  <c:v>37.363577943942232</c:v>
                </c:pt>
                <c:pt idx="10">
                  <c:v>37.151325712823812</c:v>
                </c:pt>
                <c:pt idx="11">
                  <c:v>41.973829768848397</c:v>
                </c:pt>
                <c:pt idx="12">
                  <c:v>43.917282268774365</c:v>
                </c:pt>
                <c:pt idx="13">
                  <c:v>41.881203495789094</c:v>
                </c:pt>
                <c:pt idx="14">
                  <c:v>40.255359571694214</c:v>
                </c:pt>
                <c:pt idx="15">
                  <c:v>47.022002828424654</c:v>
                </c:pt>
                <c:pt idx="16">
                  <c:v>45.737199629084614</c:v>
                </c:pt>
                <c:pt idx="17">
                  <c:v>45.292321488274098</c:v>
                </c:pt>
                <c:pt idx="18">
                  <c:v>42.014028249540807</c:v>
                </c:pt>
                <c:pt idx="19">
                  <c:v>47.0648156989539</c:v>
                </c:pt>
                <c:pt idx="20">
                  <c:v>48.0386935417582</c:v>
                </c:pt>
                <c:pt idx="21">
                  <c:v>47.712001157536484</c:v>
                </c:pt>
                <c:pt idx="22">
                  <c:v>46.533728740983172</c:v>
                </c:pt>
                <c:pt idx="23">
                  <c:v>50.853048160848431</c:v>
                </c:pt>
                <c:pt idx="24">
                  <c:v>50.67052750490199</c:v>
                </c:pt>
                <c:pt idx="25">
                  <c:v>48.516775758451558</c:v>
                </c:pt>
                <c:pt idx="26">
                  <c:v>48.732563570046693</c:v>
                </c:pt>
                <c:pt idx="27">
                  <c:v>51.81504784217919</c:v>
                </c:pt>
                <c:pt idx="28">
                  <c:v>53.072166961950039</c:v>
                </c:pt>
                <c:pt idx="29">
                  <c:v>52.16174878128593</c:v>
                </c:pt>
                <c:pt idx="30">
                  <c:v>52.502396732095612</c:v>
                </c:pt>
                <c:pt idx="31">
                  <c:v>59.768031927071469</c:v>
                </c:pt>
                <c:pt idx="32">
                  <c:v>55.837206313985767</c:v>
                </c:pt>
                <c:pt idx="33">
                  <c:v>51.717541781378578</c:v>
                </c:pt>
                <c:pt idx="34">
                  <c:v>51.304775637165449</c:v>
                </c:pt>
                <c:pt idx="35">
                  <c:v>54.933571853278153</c:v>
                </c:pt>
                <c:pt idx="36">
                  <c:v>55.675756393969834</c:v>
                </c:pt>
                <c:pt idx="37">
                  <c:v>53.424662652646695</c:v>
                </c:pt>
                <c:pt idx="38">
                  <c:v>52.187503964382479</c:v>
                </c:pt>
                <c:pt idx="39">
                  <c:v>57.282380581013804</c:v>
                </c:pt>
                <c:pt idx="40">
                  <c:v>53.990289446363384</c:v>
                </c:pt>
                <c:pt idx="41">
                  <c:v>52.504758388978132</c:v>
                </c:pt>
                <c:pt idx="42">
                  <c:v>53.224761085853466</c:v>
                </c:pt>
                <c:pt idx="43">
                  <c:v>57.83175208268775</c:v>
                </c:pt>
                <c:pt idx="44">
                  <c:v>57.614918793912011</c:v>
                </c:pt>
                <c:pt idx="45">
                  <c:v>55.334711593207849</c:v>
                </c:pt>
                <c:pt idx="46">
                  <c:v>54.807596212073783</c:v>
                </c:pt>
                <c:pt idx="47">
                  <c:v>60.300252508176165</c:v>
                </c:pt>
                <c:pt idx="48">
                  <c:v>61.952404835242113</c:v>
                </c:pt>
                <c:pt idx="49">
                  <c:v>59.327912144477239</c:v>
                </c:pt>
                <c:pt idx="50">
                  <c:v>53.562011981601508</c:v>
                </c:pt>
                <c:pt idx="51">
                  <c:v>60.465519901781079</c:v>
                </c:pt>
                <c:pt idx="52">
                  <c:v>57.690807066037962</c:v>
                </c:pt>
                <c:pt idx="53">
                  <c:v>55.799250893788894</c:v>
                </c:pt>
                <c:pt idx="54">
                  <c:v>53.920603188581175</c:v>
                </c:pt>
                <c:pt idx="55">
                  <c:v>58.013370934123451</c:v>
                </c:pt>
                <c:pt idx="56">
                  <c:v>59.878494044955012</c:v>
                </c:pt>
                <c:pt idx="57">
                  <c:v>58.951902566634722</c:v>
                </c:pt>
                <c:pt idx="58">
                  <c:v>60.633523079256946</c:v>
                </c:pt>
                <c:pt idx="59">
                  <c:v>65.696691960036603</c:v>
                </c:pt>
                <c:pt idx="60">
                  <c:v>65.941543001248405</c:v>
                </c:pt>
                <c:pt idx="61">
                  <c:v>61.968376937214522</c:v>
                </c:pt>
                <c:pt idx="62">
                  <c:v>62.584034794464479</c:v>
                </c:pt>
                <c:pt idx="63">
                  <c:v>66.981386729908209</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numCache>
            </c:numRef>
          </c:val>
        </c:ser>
        <c:ser>
          <c:idx val="1"/>
          <c:order val="1"/>
          <c:tx>
            <c:strRef>
              <c:f>TimeOnRemand!$J$3</c:f>
              <c:strCache>
                <c:ptCount val="1"/>
                <c:pt idx="0">
                  <c:v>Avtimeremand forecast</c:v>
                </c:pt>
              </c:strCache>
            </c:strRef>
          </c:tx>
          <c:spPr>
            <a:ln>
              <a:solidFill>
                <a:srgbClr val="C0504D">
                  <a:alpha val="40000"/>
                </a:srgbClr>
              </a:solidFill>
            </a:ln>
          </c:spPr>
          <c:marker>
            <c:symbol val="none"/>
          </c:marker>
          <c:cat>
            <c:numRef>
              <c:f>TimeOnRemand!$H$4:$H$104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TimeOnRemand!$J$4:$J$104</c:f>
              <c:numCache>
                <c:formatCode>#,##0</c:formatCode>
                <c:ptCount val="10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61.968376937214522</c:v>
                </c:pt>
                <c:pt idx="62">
                  <c:v>63.721872406028297</c:v>
                </c:pt>
                <c:pt idx="63">
                  <c:v>66.882086052655225</c:v>
                </c:pt>
                <c:pt idx="64">
                  <c:v>67.972133528966197</c:v>
                </c:pt>
                <c:pt idx="65">
                  <c:v>64.763250578071634</c:v>
                </c:pt>
                <c:pt idx="66">
                  <c:v>63.664712699560091</c:v>
                </c:pt>
                <c:pt idx="67">
                  <c:v>67.047572051288498</c:v>
                </c:pt>
                <c:pt idx="68">
                  <c:v>68.207732634625174</c:v>
                </c:pt>
                <c:pt idx="69">
                  <c:v>64.461676533013488</c:v>
                </c:pt>
                <c:pt idx="70">
                  <c:v>63.785611739215462</c:v>
                </c:pt>
                <c:pt idx="71">
                  <c:v>66.992242931758213</c:v>
                </c:pt>
                <c:pt idx="72">
                  <c:v>68.187040890612749</c:v>
                </c:pt>
                <c:pt idx="73">
                  <c:v>64.569993702116065</c:v>
                </c:pt>
                <c:pt idx="74">
                  <c:v>63.69923519967918</c:v>
                </c:pt>
                <c:pt idx="75">
                  <c:v>67.004239797698062</c:v>
                </c:pt>
                <c:pt idx="76">
                  <c:v>68.150387762664465</c:v>
                </c:pt>
                <c:pt idx="77">
                  <c:v>64.498372473811585</c:v>
                </c:pt>
                <c:pt idx="78">
                  <c:v>63.722090647341702</c:v>
                </c:pt>
                <c:pt idx="79">
                  <c:v>66.975723946113831</c:v>
                </c:pt>
                <c:pt idx="80">
                  <c:v>68.142170592924174</c:v>
                </c:pt>
                <c:pt idx="81">
                  <c:v>64.4951555924644</c:v>
                </c:pt>
                <c:pt idx="82">
                  <c:v>63.688949415250221</c:v>
                </c:pt>
                <c:pt idx="83">
                  <c:v>66.98111014635829</c:v>
                </c:pt>
                <c:pt idx="84">
                  <c:v>68.104666657937017</c:v>
                </c:pt>
                <c:pt idx="85">
                  <c:v>64.471216614442099</c:v>
                </c:pt>
                <c:pt idx="86">
                  <c:v>63.683490896472769</c:v>
                </c:pt>
                <c:pt idx="87">
                  <c:v>66.957711269827783</c:v>
                </c:pt>
                <c:pt idx="88">
                  <c:v>68.08920262967888</c:v>
                </c:pt>
                <c:pt idx="89">
                  <c:v>64.45158287549431</c:v>
                </c:pt>
                <c:pt idx="90">
                  <c:v>63.663019868552304</c:v>
                </c:pt>
                <c:pt idx="91">
                  <c:v>66.954570237635266</c:v>
                </c:pt>
                <c:pt idx="92">
                  <c:v>68.057808461294641</c:v>
                </c:pt>
                <c:pt idx="93">
                  <c:v>64.431869439414285</c:v>
                </c:pt>
                <c:pt idx="94">
                  <c:v>63.651213055559502</c:v>
                </c:pt>
                <c:pt idx="95">
                  <c:v>66.939324603556557</c:v>
                </c:pt>
                <c:pt idx="96">
                  <c:v>68.03861764602614</c:v>
                </c:pt>
                <c:pt idx="97">
                  <c:v>64.409320526222018</c:v>
                </c:pt>
                <c:pt idx="98">
                  <c:v>63.636040923213784</c:v>
                </c:pt>
                <c:pt idx="99">
                  <c:v>66.933990185972007</c:v>
                </c:pt>
                <c:pt idx="100">
                  <c:v>68.012418285818754</c:v>
                </c:pt>
              </c:numCache>
            </c:numRef>
          </c:val>
        </c:ser>
        <c:marker val="1"/>
        <c:axId val="129989248"/>
        <c:axId val="130021248"/>
      </c:lineChart>
      <c:dateAx>
        <c:axId val="129989248"/>
        <c:scaling>
          <c:orientation val="minMax"/>
          <c:max val="45809"/>
          <c:min val="38322"/>
        </c:scaling>
        <c:axPos val="b"/>
        <c:title>
          <c:tx>
            <c:rich>
              <a:bodyPr/>
              <a:lstStyle/>
              <a:p>
                <a:pPr>
                  <a:defRPr sz="1800" b="0">
                    <a:latin typeface="Calibri Light" pitchFamily="34" charset="0"/>
                  </a:defRPr>
                </a:pPr>
                <a:r>
                  <a:rPr lang="en-NZ" sz="1800" b="0">
                    <a:latin typeface="Calibri Light" pitchFamily="34" charset="0"/>
                  </a:rPr>
                  <a:t>Quarterly data</a:t>
                </a:r>
              </a:p>
            </c:rich>
          </c:tx>
          <c:layout>
            <c:manualLayout>
              <c:xMode val="edge"/>
              <c:yMode val="edge"/>
              <c:x val="0.7585167735042736"/>
              <c:y val="0.80443890405482876"/>
            </c:manualLayout>
          </c:layout>
        </c:title>
        <c:numFmt formatCode="yyyy" sourceLinked="0"/>
        <c:majorTickMark val="in"/>
        <c:tickLblPos val="nextTo"/>
        <c:txPr>
          <a:bodyPr rot="0"/>
          <a:lstStyle/>
          <a:p>
            <a:pPr>
              <a:defRPr sz="1800" b="0" i="0">
                <a:solidFill>
                  <a:schemeClr val="tx1">
                    <a:lumMod val="95000"/>
                    <a:lumOff val="5000"/>
                  </a:schemeClr>
                </a:solidFill>
                <a:latin typeface="Calibri Light" pitchFamily="34" charset="0"/>
                <a:cs typeface="Arial" pitchFamily="34" charset="0"/>
              </a:defRPr>
            </a:pPr>
            <a:endParaRPr lang="en-US"/>
          </a:p>
        </c:txPr>
        <c:crossAx val="130021248"/>
        <c:crosses val="autoZero"/>
        <c:auto val="1"/>
        <c:lblOffset val="100"/>
        <c:majorUnit val="4"/>
        <c:majorTimeUnit val="years"/>
        <c:minorUnit val="12"/>
        <c:minorTimeUnit val="months"/>
      </c:dateAx>
      <c:valAx>
        <c:axId val="130021248"/>
        <c:scaling>
          <c:orientation val="minMax"/>
          <c:max val="80"/>
          <c:min val="0"/>
        </c:scaling>
        <c:axPos val="l"/>
        <c:majorGridlines>
          <c:spPr>
            <a:ln>
              <a:solidFill>
                <a:sysClr val="windowText" lastClr="000000">
                  <a:alpha val="20000"/>
                </a:sysClr>
              </a:solidFill>
            </a:ln>
          </c:spPr>
        </c:majorGridlines>
        <c:title>
          <c:tx>
            <c:rich>
              <a:bodyPr rot="-5400000" vert="horz"/>
              <a:lstStyle/>
              <a:p>
                <a:pPr>
                  <a:defRPr sz="1800" b="0">
                    <a:latin typeface="Calibri Light" pitchFamily="34" charset="0"/>
                  </a:defRPr>
                </a:pPr>
                <a:r>
                  <a:rPr lang="en-NZ" sz="1800" b="0">
                    <a:latin typeface="Calibri Light" pitchFamily="34" charset="0"/>
                  </a:rPr>
                  <a:t>Days</a:t>
                </a:r>
              </a:p>
            </c:rich>
          </c:tx>
          <c:layout>
            <c:manualLayout>
              <c:xMode val="edge"/>
              <c:yMode val="edge"/>
              <c:x val="9.9188034188034207E-4"/>
              <c:y val="0.12340972222222304"/>
            </c:manualLayout>
          </c:layout>
        </c:title>
        <c:numFmt formatCode="#,##0" sourceLinked="0"/>
        <c:majorTickMark val="none"/>
        <c:tickLblPos val="nextTo"/>
        <c:txPr>
          <a:bodyPr/>
          <a:lstStyle/>
          <a:p>
            <a:pPr>
              <a:defRPr sz="1800" b="0">
                <a:solidFill>
                  <a:schemeClr val="tx1">
                    <a:lumMod val="95000"/>
                    <a:lumOff val="5000"/>
                  </a:schemeClr>
                </a:solidFill>
                <a:latin typeface="Calibri Light" pitchFamily="34" charset="0"/>
                <a:cs typeface="Arial" pitchFamily="34" charset="0"/>
              </a:defRPr>
            </a:pPr>
            <a:endParaRPr lang="en-US"/>
          </a:p>
        </c:txPr>
        <c:crossAx val="129989248"/>
        <c:crosses val="autoZero"/>
        <c:crossBetween val="between"/>
        <c:majorUnit val="20"/>
      </c:valAx>
    </c:plotArea>
    <c:plotVisOnly val="1"/>
    <c:dispBlanksAs val="zero"/>
  </c:chart>
  <c:spPr>
    <a:ln>
      <a:noFill/>
    </a:ln>
  </c:spPr>
  <c:printSettings>
    <c:headerFooter/>
    <c:pageMargins b="0.750000000000006" l="0.70000000000000062" r="0.70000000000000062" t="0.750000000000006" header="0.30000000000000032" footer="0.30000000000000032"/>
    <c:pageSetup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2255002599389089"/>
          <c:y val="5.2365398118565713E-2"/>
          <c:w val="0.81115204127672658"/>
          <c:h val="0.71109294976144899"/>
        </c:manualLayout>
      </c:layout>
      <c:lineChart>
        <c:grouping val="standard"/>
        <c:ser>
          <c:idx val="0"/>
          <c:order val="0"/>
          <c:tx>
            <c:strRef>
              <c:f>Strikes!$B$4</c:f>
              <c:strCache>
                <c:ptCount val="1"/>
                <c:pt idx="0">
                  <c:v>First strikes</c:v>
                </c:pt>
              </c:strCache>
            </c:strRef>
          </c:tx>
          <c:spPr>
            <a:ln>
              <a:solidFill>
                <a:srgbClr val="008000"/>
              </a:solidFill>
            </a:ln>
          </c:spPr>
          <c:marker>
            <c:symbol val="none"/>
          </c:marker>
          <c:cat>
            <c:numRef>
              <c:f>Strikes!$A$5:$A$65</c:f>
              <c:numCache>
                <c:formatCode>mmm\-yy</c:formatCode>
                <c:ptCount val="61"/>
                <c:pt idx="0">
                  <c:v>40330</c:v>
                </c:pt>
                <c:pt idx="1">
                  <c:v>40451</c:v>
                </c:pt>
                <c:pt idx="2">
                  <c:v>40543</c:v>
                </c:pt>
                <c:pt idx="3">
                  <c:v>40633</c:v>
                </c:pt>
                <c:pt idx="4">
                  <c:v>40724</c:v>
                </c:pt>
                <c:pt idx="5">
                  <c:v>40816</c:v>
                </c:pt>
                <c:pt idx="6">
                  <c:v>40908</c:v>
                </c:pt>
                <c:pt idx="7">
                  <c:v>40999</c:v>
                </c:pt>
                <c:pt idx="8">
                  <c:v>41090</c:v>
                </c:pt>
                <c:pt idx="9">
                  <c:v>41182</c:v>
                </c:pt>
                <c:pt idx="10">
                  <c:v>41274</c:v>
                </c:pt>
                <c:pt idx="11">
                  <c:v>41364</c:v>
                </c:pt>
                <c:pt idx="12">
                  <c:v>41455</c:v>
                </c:pt>
                <c:pt idx="13">
                  <c:v>41547</c:v>
                </c:pt>
                <c:pt idx="14">
                  <c:v>41639</c:v>
                </c:pt>
                <c:pt idx="15">
                  <c:v>41729</c:v>
                </c:pt>
                <c:pt idx="16">
                  <c:v>41820</c:v>
                </c:pt>
                <c:pt idx="17">
                  <c:v>41912</c:v>
                </c:pt>
                <c:pt idx="18">
                  <c:v>42004</c:v>
                </c:pt>
                <c:pt idx="19">
                  <c:v>42094</c:v>
                </c:pt>
                <c:pt idx="20">
                  <c:v>42185</c:v>
                </c:pt>
                <c:pt idx="21">
                  <c:v>42277</c:v>
                </c:pt>
                <c:pt idx="22">
                  <c:v>42369</c:v>
                </c:pt>
                <c:pt idx="23">
                  <c:v>42460</c:v>
                </c:pt>
                <c:pt idx="24">
                  <c:v>42551</c:v>
                </c:pt>
                <c:pt idx="25">
                  <c:v>42643</c:v>
                </c:pt>
                <c:pt idx="26">
                  <c:v>42735</c:v>
                </c:pt>
                <c:pt idx="27">
                  <c:v>42825</c:v>
                </c:pt>
                <c:pt idx="28">
                  <c:v>42916</c:v>
                </c:pt>
                <c:pt idx="29">
                  <c:v>43008</c:v>
                </c:pt>
                <c:pt idx="30">
                  <c:v>43100</c:v>
                </c:pt>
                <c:pt idx="31">
                  <c:v>43190</c:v>
                </c:pt>
                <c:pt idx="32">
                  <c:v>43281</c:v>
                </c:pt>
                <c:pt idx="33">
                  <c:v>43373</c:v>
                </c:pt>
                <c:pt idx="34">
                  <c:v>43465</c:v>
                </c:pt>
                <c:pt idx="35">
                  <c:v>43555</c:v>
                </c:pt>
                <c:pt idx="36">
                  <c:v>43646</c:v>
                </c:pt>
                <c:pt idx="37">
                  <c:v>43738</c:v>
                </c:pt>
                <c:pt idx="38">
                  <c:v>43830</c:v>
                </c:pt>
                <c:pt idx="39">
                  <c:v>43921</c:v>
                </c:pt>
                <c:pt idx="40">
                  <c:v>44012</c:v>
                </c:pt>
                <c:pt idx="41">
                  <c:v>44104</c:v>
                </c:pt>
                <c:pt idx="42">
                  <c:v>44196</c:v>
                </c:pt>
                <c:pt idx="43">
                  <c:v>44286</c:v>
                </c:pt>
                <c:pt idx="44">
                  <c:v>44377</c:v>
                </c:pt>
                <c:pt idx="45">
                  <c:v>44469</c:v>
                </c:pt>
                <c:pt idx="46">
                  <c:v>44561</c:v>
                </c:pt>
                <c:pt idx="47">
                  <c:v>44651</c:v>
                </c:pt>
                <c:pt idx="48">
                  <c:v>44742</c:v>
                </c:pt>
                <c:pt idx="49">
                  <c:v>44834</c:v>
                </c:pt>
                <c:pt idx="50">
                  <c:v>44926</c:v>
                </c:pt>
                <c:pt idx="51">
                  <c:v>45016</c:v>
                </c:pt>
                <c:pt idx="52">
                  <c:v>45107</c:v>
                </c:pt>
                <c:pt idx="53">
                  <c:v>45199</c:v>
                </c:pt>
                <c:pt idx="54">
                  <c:v>45291</c:v>
                </c:pt>
                <c:pt idx="55">
                  <c:v>45382</c:v>
                </c:pt>
                <c:pt idx="56">
                  <c:v>45473</c:v>
                </c:pt>
                <c:pt idx="57">
                  <c:v>45565</c:v>
                </c:pt>
                <c:pt idx="58">
                  <c:v>45657</c:v>
                </c:pt>
                <c:pt idx="59">
                  <c:v>45747</c:v>
                </c:pt>
                <c:pt idx="60">
                  <c:v>45838</c:v>
                </c:pt>
              </c:numCache>
            </c:numRef>
          </c:cat>
          <c:val>
            <c:numRef>
              <c:f>Strikes!$B$5:$B$65</c:f>
              <c:numCache>
                <c:formatCode>General</c:formatCode>
                <c:ptCount val="61"/>
                <c:pt idx="0">
                  <c:v>3</c:v>
                </c:pt>
                <c:pt idx="1">
                  <c:v>75</c:v>
                </c:pt>
                <c:pt idx="2">
                  <c:v>82</c:v>
                </c:pt>
                <c:pt idx="3">
                  <c:v>128</c:v>
                </c:pt>
                <c:pt idx="4">
                  <c:v>229</c:v>
                </c:pt>
                <c:pt idx="5">
                  <c:v>268</c:v>
                </c:pt>
                <c:pt idx="6">
                  <c:v>287</c:v>
                </c:pt>
                <c:pt idx="7">
                  <c:v>269</c:v>
                </c:pt>
                <c:pt idx="8">
                  <c:v>290</c:v>
                </c:pt>
                <c:pt idx="9">
                  <c:v>359</c:v>
                </c:pt>
                <c:pt idx="10">
                  <c:v>392</c:v>
                </c:pt>
                <c:pt idx="11">
                  <c:v>284</c:v>
                </c:pt>
                <c:pt idx="12">
                  <c:v>352</c:v>
                </c:pt>
                <c:pt idx="13">
                  <c:v>364</c:v>
                </c:pt>
                <c:pt idx="14">
                  <c:v>335</c:v>
                </c:pt>
                <c:pt idx="15">
                  <c:v>285</c:v>
                </c:pt>
                <c:pt idx="16">
                  <c:v>335</c:v>
                </c:pt>
                <c:pt idx="17">
                  <c:v>349</c:v>
                </c:pt>
                <c:pt idx="18">
                  <c:v>310</c:v>
                </c:pt>
                <c:pt idx="19">
                  <c:v>251</c:v>
                </c:pt>
                <c:pt idx="20">
                  <c:v>359</c:v>
                </c:pt>
                <c:pt idx="21">
                  <c:v>361</c:v>
                </c:pt>
                <c:pt idx="22">
                  <c:v>328</c:v>
                </c:pt>
                <c:pt idx="23">
                  <c:v>328</c:v>
                </c:pt>
                <c:pt idx="24">
                  <c:v>328</c:v>
                </c:pt>
                <c:pt idx="25">
                  <c:v>328</c:v>
                </c:pt>
                <c:pt idx="26">
                  <c:v>328</c:v>
                </c:pt>
                <c:pt idx="27">
                  <c:v>328</c:v>
                </c:pt>
                <c:pt idx="28">
                  <c:v>328</c:v>
                </c:pt>
                <c:pt idx="29">
                  <c:v>328</c:v>
                </c:pt>
                <c:pt idx="30">
                  <c:v>328</c:v>
                </c:pt>
                <c:pt idx="31">
                  <c:v>328</c:v>
                </c:pt>
                <c:pt idx="32">
                  <c:v>328</c:v>
                </c:pt>
                <c:pt idx="33">
                  <c:v>328</c:v>
                </c:pt>
                <c:pt idx="34">
                  <c:v>328</c:v>
                </c:pt>
                <c:pt idx="35">
                  <c:v>328</c:v>
                </c:pt>
                <c:pt idx="36">
                  <c:v>328</c:v>
                </c:pt>
                <c:pt idx="37">
                  <c:v>328</c:v>
                </c:pt>
                <c:pt idx="38">
                  <c:v>328</c:v>
                </c:pt>
                <c:pt idx="39">
                  <c:v>328</c:v>
                </c:pt>
                <c:pt idx="40">
                  <c:v>328</c:v>
                </c:pt>
                <c:pt idx="41">
                  <c:v>328</c:v>
                </c:pt>
                <c:pt idx="42">
                  <c:v>328</c:v>
                </c:pt>
                <c:pt idx="43">
                  <c:v>328</c:v>
                </c:pt>
                <c:pt idx="44">
                  <c:v>328</c:v>
                </c:pt>
                <c:pt idx="45">
                  <c:v>328</c:v>
                </c:pt>
                <c:pt idx="46">
                  <c:v>328</c:v>
                </c:pt>
                <c:pt idx="47">
                  <c:v>328</c:v>
                </c:pt>
                <c:pt idx="48">
                  <c:v>328</c:v>
                </c:pt>
                <c:pt idx="49">
                  <c:v>328</c:v>
                </c:pt>
                <c:pt idx="50">
                  <c:v>328</c:v>
                </c:pt>
                <c:pt idx="51">
                  <c:v>328</c:v>
                </c:pt>
                <c:pt idx="52">
                  <c:v>328</c:v>
                </c:pt>
                <c:pt idx="53">
                  <c:v>328</c:v>
                </c:pt>
                <c:pt idx="54">
                  <c:v>328</c:v>
                </c:pt>
                <c:pt idx="55">
                  <c:v>328</c:v>
                </c:pt>
                <c:pt idx="56">
                  <c:v>328</c:v>
                </c:pt>
                <c:pt idx="57">
                  <c:v>328</c:v>
                </c:pt>
                <c:pt idx="58">
                  <c:v>328</c:v>
                </c:pt>
                <c:pt idx="59">
                  <c:v>328</c:v>
                </c:pt>
                <c:pt idx="60">
                  <c:v>328</c:v>
                </c:pt>
              </c:numCache>
            </c:numRef>
          </c:val>
        </c:ser>
        <c:ser>
          <c:idx val="1"/>
          <c:order val="1"/>
          <c:tx>
            <c:strRef>
              <c:f>Strikes!$C$4</c:f>
              <c:strCache>
                <c:ptCount val="1"/>
                <c:pt idx="0">
                  <c:v>Second strikes</c:v>
                </c:pt>
              </c:strCache>
            </c:strRef>
          </c:tx>
          <c:spPr>
            <a:ln>
              <a:solidFill>
                <a:srgbClr val="C0504D"/>
              </a:solidFill>
            </a:ln>
          </c:spPr>
          <c:marker>
            <c:symbol val="none"/>
          </c:marker>
          <c:cat>
            <c:numRef>
              <c:f>Strikes!$A$5:$A$65</c:f>
              <c:numCache>
                <c:formatCode>mmm\-yy</c:formatCode>
                <c:ptCount val="61"/>
                <c:pt idx="0">
                  <c:v>40330</c:v>
                </c:pt>
                <c:pt idx="1">
                  <c:v>40451</c:v>
                </c:pt>
                <c:pt idx="2">
                  <c:v>40543</c:v>
                </c:pt>
                <c:pt idx="3">
                  <c:v>40633</c:v>
                </c:pt>
                <c:pt idx="4">
                  <c:v>40724</c:v>
                </c:pt>
                <c:pt idx="5">
                  <c:v>40816</c:v>
                </c:pt>
                <c:pt idx="6">
                  <c:v>40908</c:v>
                </c:pt>
                <c:pt idx="7">
                  <c:v>40999</c:v>
                </c:pt>
                <c:pt idx="8">
                  <c:v>41090</c:v>
                </c:pt>
                <c:pt idx="9">
                  <c:v>41182</c:v>
                </c:pt>
                <c:pt idx="10">
                  <c:v>41274</c:v>
                </c:pt>
                <c:pt idx="11">
                  <c:v>41364</c:v>
                </c:pt>
                <c:pt idx="12">
                  <c:v>41455</c:v>
                </c:pt>
                <c:pt idx="13">
                  <c:v>41547</c:v>
                </c:pt>
                <c:pt idx="14">
                  <c:v>41639</c:v>
                </c:pt>
                <c:pt idx="15">
                  <c:v>41729</c:v>
                </c:pt>
                <c:pt idx="16">
                  <c:v>41820</c:v>
                </c:pt>
                <c:pt idx="17">
                  <c:v>41912</c:v>
                </c:pt>
                <c:pt idx="18">
                  <c:v>42004</c:v>
                </c:pt>
                <c:pt idx="19">
                  <c:v>42094</c:v>
                </c:pt>
                <c:pt idx="20">
                  <c:v>42185</c:v>
                </c:pt>
                <c:pt idx="21">
                  <c:v>42277</c:v>
                </c:pt>
                <c:pt idx="22">
                  <c:v>42369</c:v>
                </c:pt>
                <c:pt idx="23">
                  <c:v>42460</c:v>
                </c:pt>
                <c:pt idx="24">
                  <c:v>42551</c:v>
                </c:pt>
                <c:pt idx="25">
                  <c:v>42643</c:v>
                </c:pt>
                <c:pt idx="26">
                  <c:v>42735</c:v>
                </c:pt>
                <c:pt idx="27">
                  <c:v>42825</c:v>
                </c:pt>
                <c:pt idx="28">
                  <c:v>42916</c:v>
                </c:pt>
                <c:pt idx="29">
                  <c:v>43008</c:v>
                </c:pt>
                <c:pt idx="30">
                  <c:v>43100</c:v>
                </c:pt>
                <c:pt idx="31">
                  <c:v>43190</c:v>
                </c:pt>
                <c:pt idx="32">
                  <c:v>43281</c:v>
                </c:pt>
                <c:pt idx="33">
                  <c:v>43373</c:v>
                </c:pt>
                <c:pt idx="34">
                  <c:v>43465</c:v>
                </c:pt>
                <c:pt idx="35">
                  <c:v>43555</c:v>
                </c:pt>
                <c:pt idx="36">
                  <c:v>43646</c:v>
                </c:pt>
                <c:pt idx="37">
                  <c:v>43738</c:v>
                </c:pt>
                <c:pt idx="38">
                  <c:v>43830</c:v>
                </c:pt>
                <c:pt idx="39">
                  <c:v>43921</c:v>
                </c:pt>
                <c:pt idx="40">
                  <c:v>44012</c:v>
                </c:pt>
                <c:pt idx="41">
                  <c:v>44104</c:v>
                </c:pt>
                <c:pt idx="42">
                  <c:v>44196</c:v>
                </c:pt>
                <c:pt idx="43">
                  <c:v>44286</c:v>
                </c:pt>
                <c:pt idx="44">
                  <c:v>44377</c:v>
                </c:pt>
                <c:pt idx="45">
                  <c:v>44469</c:v>
                </c:pt>
                <c:pt idx="46">
                  <c:v>44561</c:v>
                </c:pt>
                <c:pt idx="47">
                  <c:v>44651</c:v>
                </c:pt>
                <c:pt idx="48">
                  <c:v>44742</c:v>
                </c:pt>
                <c:pt idx="49">
                  <c:v>44834</c:v>
                </c:pt>
                <c:pt idx="50">
                  <c:v>44926</c:v>
                </c:pt>
                <c:pt idx="51">
                  <c:v>45016</c:v>
                </c:pt>
                <c:pt idx="52">
                  <c:v>45107</c:v>
                </c:pt>
                <c:pt idx="53">
                  <c:v>45199</c:v>
                </c:pt>
                <c:pt idx="54">
                  <c:v>45291</c:v>
                </c:pt>
                <c:pt idx="55">
                  <c:v>45382</c:v>
                </c:pt>
                <c:pt idx="56">
                  <c:v>45473</c:v>
                </c:pt>
                <c:pt idx="57">
                  <c:v>45565</c:v>
                </c:pt>
                <c:pt idx="58">
                  <c:v>45657</c:v>
                </c:pt>
                <c:pt idx="59">
                  <c:v>45747</c:v>
                </c:pt>
                <c:pt idx="60">
                  <c:v>45838</c:v>
                </c:pt>
              </c:numCache>
            </c:numRef>
          </c:cat>
          <c:val>
            <c:numRef>
              <c:f>Strikes!$C$5:$C$65</c:f>
              <c:numCache>
                <c:formatCode>0</c:formatCode>
                <c:ptCount val="61"/>
                <c:pt idx="4">
                  <c:v>1</c:v>
                </c:pt>
                <c:pt idx="5">
                  <c:v>0</c:v>
                </c:pt>
                <c:pt idx="6">
                  <c:v>0</c:v>
                </c:pt>
                <c:pt idx="7">
                  <c:v>2</c:v>
                </c:pt>
                <c:pt idx="8">
                  <c:v>5</c:v>
                </c:pt>
                <c:pt idx="9">
                  <c:v>3</c:v>
                </c:pt>
                <c:pt idx="10">
                  <c:v>2</c:v>
                </c:pt>
                <c:pt idx="11">
                  <c:v>3</c:v>
                </c:pt>
                <c:pt idx="12">
                  <c:v>6</c:v>
                </c:pt>
                <c:pt idx="13">
                  <c:v>4</c:v>
                </c:pt>
                <c:pt idx="14">
                  <c:v>3</c:v>
                </c:pt>
                <c:pt idx="15">
                  <c:v>3</c:v>
                </c:pt>
                <c:pt idx="16">
                  <c:v>7</c:v>
                </c:pt>
                <c:pt idx="17">
                  <c:v>11</c:v>
                </c:pt>
                <c:pt idx="18">
                  <c:v>12</c:v>
                </c:pt>
                <c:pt idx="19">
                  <c:v>12</c:v>
                </c:pt>
                <c:pt idx="20">
                  <c:v>13</c:v>
                </c:pt>
                <c:pt idx="21">
                  <c:v>12</c:v>
                </c:pt>
                <c:pt idx="22">
                  <c:v>17</c:v>
                </c:pt>
                <c:pt idx="23">
                  <c:v>24.98</c:v>
                </c:pt>
                <c:pt idx="24">
                  <c:v>26.234999999999999</c:v>
                </c:pt>
                <c:pt idx="25">
                  <c:v>28.03</c:v>
                </c:pt>
                <c:pt idx="26">
                  <c:v>29.835000000000001</c:v>
                </c:pt>
                <c:pt idx="27">
                  <c:v>31.475000000000001</c:v>
                </c:pt>
                <c:pt idx="28">
                  <c:v>33.115000000000002</c:v>
                </c:pt>
                <c:pt idx="29">
                  <c:v>34.755000000000003</c:v>
                </c:pt>
                <c:pt idx="30">
                  <c:v>36.395000000000003</c:v>
                </c:pt>
                <c:pt idx="31">
                  <c:v>38.034999999999997</c:v>
                </c:pt>
                <c:pt idx="32">
                  <c:v>39.674999999999997</c:v>
                </c:pt>
                <c:pt idx="33">
                  <c:v>41.314999999999998</c:v>
                </c:pt>
                <c:pt idx="34">
                  <c:v>42.954999999999998</c:v>
                </c:pt>
                <c:pt idx="35">
                  <c:v>44.594999999999999</c:v>
                </c:pt>
                <c:pt idx="36">
                  <c:v>46.234999999999999</c:v>
                </c:pt>
                <c:pt idx="37">
                  <c:v>47.875</c:v>
                </c:pt>
                <c:pt idx="38">
                  <c:v>49.515000000000001</c:v>
                </c:pt>
                <c:pt idx="39">
                  <c:v>51.155000000000001</c:v>
                </c:pt>
                <c:pt idx="40">
                  <c:v>52.795000000000002</c:v>
                </c:pt>
                <c:pt idx="41">
                  <c:v>54.435000000000002</c:v>
                </c:pt>
                <c:pt idx="42">
                  <c:v>56.075000000000003</c:v>
                </c:pt>
                <c:pt idx="43">
                  <c:v>57.715000000000003</c:v>
                </c:pt>
                <c:pt idx="44">
                  <c:v>59.354999999999997</c:v>
                </c:pt>
                <c:pt idx="45">
                  <c:v>60.994999999999997</c:v>
                </c:pt>
                <c:pt idx="46">
                  <c:v>62.634999999999998</c:v>
                </c:pt>
                <c:pt idx="47">
                  <c:v>64.275000000000006</c:v>
                </c:pt>
                <c:pt idx="48">
                  <c:v>65.915000000000006</c:v>
                </c:pt>
                <c:pt idx="49">
                  <c:v>67.555000000000007</c:v>
                </c:pt>
                <c:pt idx="50">
                  <c:v>69.194999999999993</c:v>
                </c:pt>
                <c:pt idx="51">
                  <c:v>70.834999999999994</c:v>
                </c:pt>
                <c:pt idx="52">
                  <c:v>72.474999999999994</c:v>
                </c:pt>
                <c:pt idx="53">
                  <c:v>74.114999999999995</c:v>
                </c:pt>
                <c:pt idx="54">
                  <c:v>75.754999999999995</c:v>
                </c:pt>
                <c:pt idx="55">
                  <c:v>77.394999999999996</c:v>
                </c:pt>
                <c:pt idx="56">
                  <c:v>79.034999999999997</c:v>
                </c:pt>
                <c:pt idx="57">
                  <c:v>80.674999999999997</c:v>
                </c:pt>
                <c:pt idx="58">
                  <c:v>82.314999999999998</c:v>
                </c:pt>
                <c:pt idx="59">
                  <c:v>83.954999999999998</c:v>
                </c:pt>
                <c:pt idx="60">
                  <c:v>85.594999999999999</c:v>
                </c:pt>
              </c:numCache>
            </c:numRef>
          </c:val>
        </c:ser>
        <c:marker val="1"/>
        <c:axId val="97149696"/>
        <c:axId val="97151616"/>
      </c:lineChart>
      <c:dateAx>
        <c:axId val="97149696"/>
        <c:scaling>
          <c:orientation val="minMax"/>
          <c:max val="42339"/>
        </c:scaling>
        <c:axPos val="b"/>
        <c:title>
          <c:tx>
            <c:rich>
              <a:bodyPr/>
              <a:lstStyle/>
              <a:p>
                <a:pPr>
                  <a:defRPr sz="2000" b="0">
                    <a:solidFill>
                      <a:sysClr val="windowText" lastClr="000000"/>
                    </a:solidFill>
                    <a:latin typeface="Calibri Light" pitchFamily="34" charset="0"/>
                  </a:defRPr>
                </a:pPr>
                <a:r>
                  <a:rPr lang="en-NZ" sz="2000" b="0">
                    <a:solidFill>
                      <a:sysClr val="windowText" lastClr="000000"/>
                    </a:solidFill>
                    <a:latin typeface="Calibri Light" pitchFamily="34" charset="0"/>
                  </a:rPr>
                  <a:t>Quarterly data</a:t>
                </a:r>
              </a:p>
            </c:rich>
          </c:tx>
          <c:layout>
            <c:manualLayout>
              <c:xMode val="edge"/>
              <c:yMode val="edge"/>
              <c:x val="0.67873047322662294"/>
              <c:y val="0.89298991034197772"/>
            </c:manualLayout>
          </c:layout>
        </c:title>
        <c:numFmt formatCode="yyyy" sourceLinked="0"/>
        <c:majorTickMark val="in"/>
        <c:tickLblPos val="nextTo"/>
        <c:txPr>
          <a:bodyPr rot="0"/>
          <a:lstStyle/>
          <a:p>
            <a:pPr>
              <a:defRPr sz="2000" b="0" i="0">
                <a:solidFill>
                  <a:schemeClr val="tx1">
                    <a:lumMod val="95000"/>
                    <a:lumOff val="5000"/>
                  </a:schemeClr>
                </a:solidFill>
                <a:latin typeface="Calibri Light" pitchFamily="34" charset="0"/>
                <a:cs typeface="Arial" pitchFamily="34" charset="0"/>
              </a:defRPr>
            </a:pPr>
            <a:endParaRPr lang="en-US"/>
          </a:p>
        </c:txPr>
        <c:crossAx val="97151616"/>
        <c:crosses val="autoZero"/>
        <c:auto val="1"/>
        <c:lblOffset val="100"/>
        <c:majorUnit val="1"/>
        <c:majorTimeUnit val="years"/>
        <c:minorUnit val="12"/>
        <c:minorTimeUnit val="months"/>
      </c:dateAx>
      <c:valAx>
        <c:axId val="97151616"/>
        <c:scaling>
          <c:orientation val="minMax"/>
          <c:max val="400"/>
          <c:min val="0"/>
        </c:scaling>
        <c:axPos val="l"/>
        <c:majorGridlines>
          <c:spPr>
            <a:ln>
              <a:solidFill>
                <a:sysClr val="windowText" lastClr="000000">
                  <a:alpha val="20000"/>
                </a:sysClr>
              </a:solidFill>
            </a:ln>
          </c:spPr>
        </c:majorGridlines>
        <c:title>
          <c:tx>
            <c:rich>
              <a:bodyPr rot="-5400000" vert="horz"/>
              <a:lstStyle/>
              <a:p>
                <a:pPr>
                  <a:defRPr sz="2000" b="0">
                    <a:latin typeface="Calibri Light" pitchFamily="34" charset="0"/>
                  </a:defRPr>
                </a:pPr>
                <a:r>
                  <a:rPr lang="en-US" sz="2000" b="0">
                    <a:latin typeface="Calibri Light" pitchFamily="34" charset="0"/>
                  </a:rPr>
                  <a:t>Quarterly number of strikes</a:t>
                </a:r>
              </a:p>
            </c:rich>
          </c:tx>
          <c:layout>
            <c:manualLayout>
              <c:xMode val="edge"/>
              <c:yMode val="edge"/>
              <c:x val="0"/>
              <c:y val="3.5169407956523402E-2"/>
            </c:manualLayout>
          </c:layout>
        </c:title>
        <c:numFmt formatCode="#,##0" sourceLinked="0"/>
        <c:majorTickMark val="none"/>
        <c:tickLblPos val="nextTo"/>
        <c:txPr>
          <a:bodyPr/>
          <a:lstStyle/>
          <a:p>
            <a:pPr>
              <a:defRPr sz="2000" b="0">
                <a:solidFill>
                  <a:schemeClr val="tx1">
                    <a:lumMod val="95000"/>
                    <a:lumOff val="5000"/>
                  </a:schemeClr>
                </a:solidFill>
                <a:latin typeface="Calibri Light" pitchFamily="34" charset="0"/>
                <a:cs typeface="Arial" pitchFamily="34" charset="0"/>
              </a:defRPr>
            </a:pPr>
            <a:endParaRPr lang="en-US"/>
          </a:p>
        </c:txPr>
        <c:crossAx val="97149696"/>
        <c:crosses val="autoZero"/>
        <c:crossBetween val="midCat"/>
        <c:majorUnit val="100"/>
      </c:valAx>
    </c:plotArea>
    <c:plotVisOnly val="1"/>
  </c:chart>
  <c:spPr>
    <a:ln>
      <a:noFill/>
    </a:ln>
  </c:spPr>
  <c:printSettings>
    <c:headerFooter/>
    <c:pageMargins b="0.750000000000006" l="0.70000000000000062" r="0.70000000000000062" t="0.750000000000006" header="0.30000000000000032" footer="0.30000000000000032"/>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399676661620218"/>
          <c:y val="8.9931299212598445E-2"/>
          <c:w val="0.78654154861578895"/>
          <c:h val="0.7393312992126001"/>
        </c:manualLayout>
      </c:layout>
      <c:lineChart>
        <c:grouping val="standard"/>
        <c:ser>
          <c:idx val="0"/>
          <c:order val="0"/>
          <c:spPr>
            <a:ln>
              <a:solidFill>
                <a:schemeClr val="tx2"/>
              </a:solidFill>
            </a:ln>
          </c:spPr>
          <c:marker>
            <c:symbol val="none"/>
          </c:marker>
          <c:cat>
            <c:numRef>
              <c:f>Strikes!$A$5:$A$65</c:f>
              <c:numCache>
                <c:formatCode>mmm\-yy</c:formatCode>
                <c:ptCount val="61"/>
                <c:pt idx="0">
                  <c:v>40330</c:v>
                </c:pt>
                <c:pt idx="1">
                  <c:v>40451</c:v>
                </c:pt>
                <c:pt idx="2">
                  <c:v>40543</c:v>
                </c:pt>
                <c:pt idx="3">
                  <c:v>40633</c:v>
                </c:pt>
                <c:pt idx="4">
                  <c:v>40724</c:v>
                </c:pt>
                <c:pt idx="5">
                  <c:v>40816</c:v>
                </c:pt>
                <c:pt idx="6">
                  <c:v>40908</c:v>
                </c:pt>
                <c:pt idx="7">
                  <c:v>40999</c:v>
                </c:pt>
                <c:pt idx="8">
                  <c:v>41090</c:v>
                </c:pt>
                <c:pt idx="9">
                  <c:v>41182</c:v>
                </c:pt>
                <c:pt idx="10">
                  <c:v>41274</c:v>
                </c:pt>
                <c:pt idx="11">
                  <c:v>41364</c:v>
                </c:pt>
                <c:pt idx="12">
                  <c:v>41455</c:v>
                </c:pt>
                <c:pt idx="13">
                  <c:v>41547</c:v>
                </c:pt>
                <c:pt idx="14">
                  <c:v>41639</c:v>
                </c:pt>
                <c:pt idx="15">
                  <c:v>41729</c:v>
                </c:pt>
                <c:pt idx="16">
                  <c:v>41820</c:v>
                </c:pt>
                <c:pt idx="17">
                  <c:v>41912</c:v>
                </c:pt>
                <c:pt idx="18">
                  <c:v>42004</c:v>
                </c:pt>
                <c:pt idx="19">
                  <c:v>42094</c:v>
                </c:pt>
                <c:pt idx="20">
                  <c:v>42185</c:v>
                </c:pt>
                <c:pt idx="21">
                  <c:v>42277</c:v>
                </c:pt>
                <c:pt idx="22">
                  <c:v>42369</c:v>
                </c:pt>
                <c:pt idx="23">
                  <c:v>42460</c:v>
                </c:pt>
                <c:pt idx="24">
                  <c:v>42551</c:v>
                </c:pt>
                <c:pt idx="25">
                  <c:v>42643</c:v>
                </c:pt>
                <c:pt idx="26">
                  <c:v>42735</c:v>
                </c:pt>
                <c:pt idx="27">
                  <c:v>42825</c:v>
                </c:pt>
                <c:pt idx="28">
                  <c:v>42916</c:v>
                </c:pt>
                <c:pt idx="29">
                  <c:v>43008</c:v>
                </c:pt>
                <c:pt idx="30">
                  <c:v>43100</c:v>
                </c:pt>
                <c:pt idx="31">
                  <c:v>43190</c:v>
                </c:pt>
                <c:pt idx="32">
                  <c:v>43281</c:v>
                </c:pt>
                <c:pt idx="33">
                  <c:v>43373</c:v>
                </c:pt>
                <c:pt idx="34">
                  <c:v>43465</c:v>
                </c:pt>
                <c:pt idx="35">
                  <c:v>43555</c:v>
                </c:pt>
                <c:pt idx="36">
                  <c:v>43646</c:v>
                </c:pt>
                <c:pt idx="37">
                  <c:v>43738</c:v>
                </c:pt>
                <c:pt idx="38">
                  <c:v>43830</c:v>
                </c:pt>
                <c:pt idx="39">
                  <c:v>43921</c:v>
                </c:pt>
                <c:pt idx="40">
                  <c:v>44012</c:v>
                </c:pt>
                <c:pt idx="41">
                  <c:v>44104</c:v>
                </c:pt>
                <c:pt idx="42">
                  <c:v>44196</c:v>
                </c:pt>
                <c:pt idx="43">
                  <c:v>44286</c:v>
                </c:pt>
                <c:pt idx="44">
                  <c:v>44377</c:v>
                </c:pt>
                <c:pt idx="45">
                  <c:v>44469</c:v>
                </c:pt>
                <c:pt idx="46">
                  <c:v>44561</c:v>
                </c:pt>
                <c:pt idx="47">
                  <c:v>44651</c:v>
                </c:pt>
                <c:pt idx="48">
                  <c:v>44742</c:v>
                </c:pt>
                <c:pt idx="49">
                  <c:v>44834</c:v>
                </c:pt>
                <c:pt idx="50">
                  <c:v>44926</c:v>
                </c:pt>
                <c:pt idx="51">
                  <c:v>45016</c:v>
                </c:pt>
                <c:pt idx="52">
                  <c:v>45107</c:v>
                </c:pt>
                <c:pt idx="53">
                  <c:v>45199</c:v>
                </c:pt>
                <c:pt idx="54">
                  <c:v>45291</c:v>
                </c:pt>
                <c:pt idx="55">
                  <c:v>45382</c:v>
                </c:pt>
                <c:pt idx="56">
                  <c:v>45473</c:v>
                </c:pt>
                <c:pt idx="57">
                  <c:v>45565</c:v>
                </c:pt>
                <c:pt idx="58">
                  <c:v>45657</c:v>
                </c:pt>
                <c:pt idx="59">
                  <c:v>45747</c:v>
                </c:pt>
                <c:pt idx="60">
                  <c:v>45838</c:v>
                </c:pt>
              </c:numCache>
            </c:numRef>
          </c:cat>
          <c:val>
            <c:numRef>
              <c:f>Strikes!$F$5:$F$65</c:f>
              <c:numCache>
                <c:formatCode>0</c:formatCode>
                <c:ptCount val="61"/>
                <c:pt idx="11">
                  <c:v>1</c:v>
                </c:pt>
                <c:pt idx="12">
                  <c:v>2</c:v>
                </c:pt>
                <c:pt idx="13">
                  <c:v>2</c:v>
                </c:pt>
                <c:pt idx="14">
                  <c:v>3</c:v>
                </c:pt>
                <c:pt idx="15">
                  <c:v>3</c:v>
                </c:pt>
                <c:pt idx="16">
                  <c:v>5</c:v>
                </c:pt>
                <c:pt idx="17">
                  <c:v>5</c:v>
                </c:pt>
                <c:pt idx="18">
                  <c:v>5</c:v>
                </c:pt>
                <c:pt idx="19">
                  <c:v>6</c:v>
                </c:pt>
                <c:pt idx="20">
                  <c:v>7</c:v>
                </c:pt>
                <c:pt idx="21">
                  <c:v>9</c:v>
                </c:pt>
                <c:pt idx="22">
                  <c:v>11</c:v>
                </c:pt>
                <c:pt idx="23">
                  <c:v>13</c:v>
                </c:pt>
                <c:pt idx="24">
                  <c:v>16</c:v>
                </c:pt>
                <c:pt idx="25">
                  <c:v>18</c:v>
                </c:pt>
                <c:pt idx="26">
                  <c:v>21</c:v>
                </c:pt>
                <c:pt idx="27">
                  <c:v>25</c:v>
                </c:pt>
                <c:pt idx="28">
                  <c:v>30</c:v>
                </c:pt>
                <c:pt idx="29">
                  <c:v>34</c:v>
                </c:pt>
                <c:pt idx="30">
                  <c:v>39</c:v>
                </c:pt>
                <c:pt idx="31">
                  <c:v>45</c:v>
                </c:pt>
                <c:pt idx="32">
                  <c:v>50</c:v>
                </c:pt>
                <c:pt idx="33">
                  <c:v>55</c:v>
                </c:pt>
                <c:pt idx="34">
                  <c:v>60</c:v>
                </c:pt>
                <c:pt idx="35">
                  <c:v>65</c:v>
                </c:pt>
                <c:pt idx="36">
                  <c:v>70</c:v>
                </c:pt>
                <c:pt idx="37">
                  <c:v>75</c:v>
                </c:pt>
                <c:pt idx="38">
                  <c:v>81</c:v>
                </c:pt>
                <c:pt idx="39">
                  <c:v>86</c:v>
                </c:pt>
                <c:pt idx="40">
                  <c:v>92</c:v>
                </c:pt>
                <c:pt idx="41">
                  <c:v>98</c:v>
                </c:pt>
                <c:pt idx="42">
                  <c:v>104</c:v>
                </c:pt>
                <c:pt idx="43">
                  <c:v>111</c:v>
                </c:pt>
                <c:pt idx="44">
                  <c:v>117</c:v>
                </c:pt>
                <c:pt idx="45">
                  <c:v>124</c:v>
                </c:pt>
                <c:pt idx="46">
                  <c:v>131</c:v>
                </c:pt>
                <c:pt idx="47">
                  <c:v>138</c:v>
                </c:pt>
                <c:pt idx="48">
                  <c:v>145</c:v>
                </c:pt>
                <c:pt idx="49">
                  <c:v>152</c:v>
                </c:pt>
                <c:pt idx="50">
                  <c:v>160</c:v>
                </c:pt>
                <c:pt idx="51">
                  <c:v>167</c:v>
                </c:pt>
                <c:pt idx="52">
                  <c:v>175</c:v>
                </c:pt>
                <c:pt idx="53">
                  <c:v>183</c:v>
                </c:pt>
                <c:pt idx="54">
                  <c:v>191</c:v>
                </c:pt>
                <c:pt idx="55">
                  <c:v>199</c:v>
                </c:pt>
                <c:pt idx="56">
                  <c:v>208</c:v>
                </c:pt>
                <c:pt idx="57">
                  <c:v>216</c:v>
                </c:pt>
                <c:pt idx="58">
                  <c:v>225</c:v>
                </c:pt>
                <c:pt idx="59">
                  <c:v>234</c:v>
                </c:pt>
                <c:pt idx="60">
                  <c:v>243</c:v>
                </c:pt>
              </c:numCache>
            </c:numRef>
          </c:val>
        </c:ser>
        <c:marker val="1"/>
        <c:axId val="97160192"/>
        <c:axId val="97185152"/>
      </c:lineChart>
      <c:dateAx>
        <c:axId val="97160192"/>
        <c:scaling>
          <c:orientation val="minMax"/>
        </c:scaling>
        <c:axPos val="b"/>
        <c:numFmt formatCode="yyyy" sourceLinked="0"/>
        <c:majorTickMark val="in"/>
        <c:tickLblPos val="nextTo"/>
        <c:txPr>
          <a:bodyPr rot="0"/>
          <a:lstStyle/>
          <a:p>
            <a:pPr>
              <a:defRPr sz="2000">
                <a:latin typeface="Calibri Light" pitchFamily="34" charset="0"/>
              </a:defRPr>
            </a:pPr>
            <a:endParaRPr lang="en-US"/>
          </a:p>
        </c:txPr>
        <c:crossAx val="97185152"/>
        <c:crosses val="autoZero"/>
        <c:auto val="1"/>
        <c:lblOffset val="100"/>
        <c:majorUnit val="2"/>
        <c:majorTimeUnit val="years"/>
        <c:minorUnit val="12"/>
        <c:minorTimeUnit val="months"/>
      </c:dateAx>
      <c:valAx>
        <c:axId val="97185152"/>
        <c:scaling>
          <c:orientation val="minMax"/>
          <c:min val="0"/>
        </c:scaling>
        <c:axPos val="l"/>
        <c:majorGridlines>
          <c:spPr>
            <a:ln>
              <a:solidFill>
                <a:sysClr val="windowText" lastClr="000000">
                  <a:alpha val="20000"/>
                </a:sysClr>
              </a:solidFill>
            </a:ln>
          </c:spPr>
        </c:majorGridlines>
        <c:numFmt formatCode="#,##0" sourceLinked="0"/>
        <c:majorTickMark val="none"/>
        <c:tickLblPos val="nextTo"/>
        <c:txPr>
          <a:bodyPr/>
          <a:lstStyle/>
          <a:p>
            <a:pPr>
              <a:defRPr sz="2000">
                <a:latin typeface="Calibri Light" pitchFamily="34" charset="0"/>
              </a:defRPr>
            </a:pPr>
            <a:endParaRPr lang="en-US"/>
          </a:p>
        </c:txPr>
        <c:crossAx val="97160192"/>
        <c:crosses val="autoZero"/>
        <c:crossBetween val="midCat"/>
        <c:majorUnit val="100"/>
      </c:valAx>
    </c:plotArea>
    <c:plotVisOnly val="1"/>
  </c:chart>
  <c:spPr>
    <a:ln>
      <a:noFill/>
    </a:ln>
  </c:spPr>
  <c:txPr>
    <a:bodyPr/>
    <a:lstStyle/>
    <a:p>
      <a:pPr>
        <a:defRPr sz="2000"/>
      </a:pPr>
      <a:endParaRPr lang="en-US"/>
    </a:p>
  </c:txPr>
  <c:printSettings>
    <c:headerFooter/>
    <c:pageMargins b="0.750000000000006" l="0.70000000000000062" r="0.70000000000000062" t="0.750000000000006" header="0.30000000000000032" footer="0.30000000000000032"/>
    <c:pageSetup orientation="portrait"/>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9.5738888888889692E-2"/>
          <c:y val="0.10645796296296295"/>
          <c:w val="0.86146211111111048"/>
          <c:h val="0.7110929629629601"/>
        </c:manualLayout>
      </c:layout>
      <c:lineChart>
        <c:grouping val="standard"/>
        <c:ser>
          <c:idx val="0"/>
          <c:order val="0"/>
          <c:tx>
            <c:strRef>
              <c:f>Strikes!$B$4</c:f>
              <c:strCache>
                <c:ptCount val="1"/>
                <c:pt idx="0">
                  <c:v>First strikes</c:v>
                </c:pt>
              </c:strCache>
            </c:strRef>
          </c:tx>
          <c:spPr>
            <a:ln>
              <a:solidFill>
                <a:srgbClr val="008000"/>
              </a:solidFill>
            </a:ln>
          </c:spPr>
          <c:marker>
            <c:symbol val="none"/>
          </c:marker>
          <c:cat>
            <c:numRef>
              <c:f>Strikes!$A$5:$A$65</c:f>
              <c:numCache>
                <c:formatCode>mmm\-yy</c:formatCode>
                <c:ptCount val="61"/>
                <c:pt idx="0">
                  <c:v>40330</c:v>
                </c:pt>
                <c:pt idx="1">
                  <c:v>40451</c:v>
                </c:pt>
                <c:pt idx="2">
                  <c:v>40543</c:v>
                </c:pt>
                <c:pt idx="3">
                  <c:v>40633</c:v>
                </c:pt>
                <c:pt idx="4">
                  <c:v>40724</c:v>
                </c:pt>
                <c:pt idx="5">
                  <c:v>40816</c:v>
                </c:pt>
                <c:pt idx="6">
                  <c:v>40908</c:v>
                </c:pt>
                <c:pt idx="7">
                  <c:v>40999</c:v>
                </c:pt>
                <c:pt idx="8">
                  <c:v>41090</c:v>
                </c:pt>
                <c:pt idx="9">
                  <c:v>41182</c:v>
                </c:pt>
                <c:pt idx="10">
                  <c:v>41274</c:v>
                </c:pt>
                <c:pt idx="11">
                  <c:v>41364</c:v>
                </c:pt>
                <c:pt idx="12">
                  <c:v>41455</c:v>
                </c:pt>
                <c:pt idx="13">
                  <c:v>41547</c:v>
                </c:pt>
                <c:pt idx="14">
                  <c:v>41639</c:v>
                </c:pt>
                <c:pt idx="15">
                  <c:v>41729</c:v>
                </c:pt>
                <c:pt idx="16">
                  <c:v>41820</c:v>
                </c:pt>
                <c:pt idx="17">
                  <c:v>41912</c:v>
                </c:pt>
                <c:pt idx="18">
                  <c:v>42004</c:v>
                </c:pt>
                <c:pt idx="19">
                  <c:v>42094</c:v>
                </c:pt>
                <c:pt idx="20">
                  <c:v>42185</c:v>
                </c:pt>
                <c:pt idx="21">
                  <c:v>42277</c:v>
                </c:pt>
                <c:pt idx="22">
                  <c:v>42369</c:v>
                </c:pt>
                <c:pt idx="23">
                  <c:v>42460</c:v>
                </c:pt>
                <c:pt idx="24">
                  <c:v>42551</c:v>
                </c:pt>
                <c:pt idx="25">
                  <c:v>42643</c:v>
                </c:pt>
                <c:pt idx="26">
                  <c:v>42735</c:v>
                </c:pt>
                <c:pt idx="27">
                  <c:v>42825</c:v>
                </c:pt>
                <c:pt idx="28">
                  <c:v>42916</c:v>
                </c:pt>
                <c:pt idx="29">
                  <c:v>43008</c:v>
                </c:pt>
                <c:pt idx="30">
                  <c:v>43100</c:v>
                </c:pt>
                <c:pt idx="31">
                  <c:v>43190</c:v>
                </c:pt>
                <c:pt idx="32">
                  <c:v>43281</c:v>
                </c:pt>
                <c:pt idx="33">
                  <c:v>43373</c:v>
                </c:pt>
                <c:pt idx="34">
                  <c:v>43465</c:v>
                </c:pt>
                <c:pt idx="35">
                  <c:v>43555</c:v>
                </c:pt>
                <c:pt idx="36">
                  <c:v>43646</c:v>
                </c:pt>
                <c:pt idx="37">
                  <c:v>43738</c:v>
                </c:pt>
                <c:pt idx="38">
                  <c:v>43830</c:v>
                </c:pt>
                <c:pt idx="39">
                  <c:v>43921</c:v>
                </c:pt>
                <c:pt idx="40">
                  <c:v>44012</c:v>
                </c:pt>
                <c:pt idx="41">
                  <c:v>44104</c:v>
                </c:pt>
                <c:pt idx="42">
                  <c:v>44196</c:v>
                </c:pt>
                <c:pt idx="43">
                  <c:v>44286</c:v>
                </c:pt>
                <c:pt idx="44">
                  <c:v>44377</c:v>
                </c:pt>
                <c:pt idx="45">
                  <c:v>44469</c:v>
                </c:pt>
                <c:pt idx="46">
                  <c:v>44561</c:v>
                </c:pt>
                <c:pt idx="47">
                  <c:v>44651</c:v>
                </c:pt>
                <c:pt idx="48">
                  <c:v>44742</c:v>
                </c:pt>
                <c:pt idx="49">
                  <c:v>44834</c:v>
                </c:pt>
                <c:pt idx="50">
                  <c:v>44926</c:v>
                </c:pt>
                <c:pt idx="51">
                  <c:v>45016</c:v>
                </c:pt>
                <c:pt idx="52">
                  <c:v>45107</c:v>
                </c:pt>
                <c:pt idx="53">
                  <c:v>45199</c:v>
                </c:pt>
                <c:pt idx="54">
                  <c:v>45291</c:v>
                </c:pt>
                <c:pt idx="55">
                  <c:v>45382</c:v>
                </c:pt>
                <c:pt idx="56">
                  <c:v>45473</c:v>
                </c:pt>
                <c:pt idx="57">
                  <c:v>45565</c:v>
                </c:pt>
                <c:pt idx="58">
                  <c:v>45657</c:v>
                </c:pt>
                <c:pt idx="59">
                  <c:v>45747</c:v>
                </c:pt>
                <c:pt idx="60">
                  <c:v>45838</c:v>
                </c:pt>
              </c:numCache>
            </c:numRef>
          </c:cat>
          <c:val>
            <c:numRef>
              <c:f>Strikes!$B$5:$B$65</c:f>
              <c:numCache>
                <c:formatCode>General</c:formatCode>
                <c:ptCount val="61"/>
                <c:pt idx="0">
                  <c:v>3</c:v>
                </c:pt>
                <c:pt idx="1">
                  <c:v>75</c:v>
                </c:pt>
                <c:pt idx="2">
                  <c:v>82</c:v>
                </c:pt>
                <c:pt idx="3">
                  <c:v>128</c:v>
                </c:pt>
                <c:pt idx="4">
                  <c:v>229</c:v>
                </c:pt>
                <c:pt idx="5">
                  <c:v>268</c:v>
                </c:pt>
                <c:pt idx="6">
                  <c:v>287</c:v>
                </c:pt>
                <c:pt idx="7">
                  <c:v>269</c:v>
                </c:pt>
                <c:pt idx="8">
                  <c:v>290</c:v>
                </c:pt>
                <c:pt idx="9">
                  <c:v>359</c:v>
                </c:pt>
                <c:pt idx="10">
                  <c:v>392</c:v>
                </c:pt>
                <c:pt idx="11">
                  <c:v>284</c:v>
                </c:pt>
                <c:pt idx="12">
                  <c:v>352</c:v>
                </c:pt>
                <c:pt idx="13">
                  <c:v>364</c:v>
                </c:pt>
                <c:pt idx="14">
                  <c:v>335</c:v>
                </c:pt>
                <c:pt idx="15">
                  <c:v>285</c:v>
                </c:pt>
                <c:pt idx="16">
                  <c:v>335</c:v>
                </c:pt>
                <c:pt idx="17">
                  <c:v>349</c:v>
                </c:pt>
                <c:pt idx="18">
                  <c:v>310</c:v>
                </c:pt>
                <c:pt idx="19">
                  <c:v>251</c:v>
                </c:pt>
                <c:pt idx="20">
                  <c:v>359</c:v>
                </c:pt>
                <c:pt idx="21">
                  <c:v>361</c:v>
                </c:pt>
                <c:pt idx="22">
                  <c:v>328</c:v>
                </c:pt>
                <c:pt idx="23">
                  <c:v>328</c:v>
                </c:pt>
                <c:pt idx="24">
                  <c:v>328</c:v>
                </c:pt>
                <c:pt idx="25">
                  <c:v>328</c:v>
                </c:pt>
                <c:pt idx="26">
                  <c:v>328</c:v>
                </c:pt>
                <c:pt idx="27">
                  <c:v>328</c:v>
                </c:pt>
                <c:pt idx="28">
                  <c:v>328</c:v>
                </c:pt>
                <c:pt idx="29">
                  <c:v>328</c:v>
                </c:pt>
                <c:pt idx="30">
                  <c:v>328</c:v>
                </c:pt>
                <c:pt idx="31">
                  <c:v>328</c:v>
                </c:pt>
                <c:pt idx="32">
                  <c:v>328</c:v>
                </c:pt>
                <c:pt idx="33">
                  <c:v>328</c:v>
                </c:pt>
                <c:pt idx="34">
                  <c:v>328</c:v>
                </c:pt>
                <c:pt idx="35">
                  <c:v>328</c:v>
                </c:pt>
                <c:pt idx="36">
                  <c:v>328</c:v>
                </c:pt>
                <c:pt idx="37">
                  <c:v>328</c:v>
                </c:pt>
                <c:pt idx="38">
                  <c:v>328</c:v>
                </c:pt>
                <c:pt idx="39">
                  <c:v>328</c:v>
                </c:pt>
                <c:pt idx="40">
                  <c:v>328</c:v>
                </c:pt>
                <c:pt idx="41">
                  <c:v>328</c:v>
                </c:pt>
                <c:pt idx="42">
                  <c:v>328</c:v>
                </c:pt>
                <c:pt idx="43">
                  <c:v>328</c:v>
                </c:pt>
                <c:pt idx="44">
                  <c:v>328</c:v>
                </c:pt>
                <c:pt idx="45">
                  <c:v>328</c:v>
                </c:pt>
                <c:pt idx="46">
                  <c:v>328</c:v>
                </c:pt>
                <c:pt idx="47">
                  <c:v>328</c:v>
                </c:pt>
                <c:pt idx="48">
                  <c:v>328</c:v>
                </c:pt>
                <c:pt idx="49">
                  <c:v>328</c:v>
                </c:pt>
                <c:pt idx="50">
                  <c:v>328</c:v>
                </c:pt>
                <c:pt idx="51">
                  <c:v>328</c:v>
                </c:pt>
                <c:pt idx="52">
                  <c:v>328</c:v>
                </c:pt>
                <c:pt idx="53">
                  <c:v>328</c:v>
                </c:pt>
                <c:pt idx="54">
                  <c:v>328</c:v>
                </c:pt>
                <c:pt idx="55">
                  <c:v>328</c:v>
                </c:pt>
                <c:pt idx="56">
                  <c:v>328</c:v>
                </c:pt>
                <c:pt idx="57">
                  <c:v>328</c:v>
                </c:pt>
                <c:pt idx="58">
                  <c:v>328</c:v>
                </c:pt>
                <c:pt idx="59">
                  <c:v>328</c:v>
                </c:pt>
                <c:pt idx="60">
                  <c:v>328</c:v>
                </c:pt>
              </c:numCache>
            </c:numRef>
          </c:val>
        </c:ser>
        <c:ser>
          <c:idx val="1"/>
          <c:order val="1"/>
          <c:tx>
            <c:strRef>
              <c:f>Strikes!$C$4</c:f>
              <c:strCache>
                <c:ptCount val="1"/>
                <c:pt idx="0">
                  <c:v>Second strikes</c:v>
                </c:pt>
              </c:strCache>
            </c:strRef>
          </c:tx>
          <c:spPr>
            <a:ln>
              <a:solidFill>
                <a:srgbClr val="C0504D"/>
              </a:solidFill>
            </a:ln>
          </c:spPr>
          <c:marker>
            <c:symbol val="none"/>
          </c:marker>
          <c:cat>
            <c:numRef>
              <c:f>Strikes!$A$5:$A$65</c:f>
              <c:numCache>
                <c:formatCode>mmm\-yy</c:formatCode>
                <c:ptCount val="61"/>
                <c:pt idx="0">
                  <c:v>40330</c:v>
                </c:pt>
                <c:pt idx="1">
                  <c:v>40451</c:v>
                </c:pt>
                <c:pt idx="2">
                  <c:v>40543</c:v>
                </c:pt>
                <c:pt idx="3">
                  <c:v>40633</c:v>
                </c:pt>
                <c:pt idx="4">
                  <c:v>40724</c:v>
                </c:pt>
                <c:pt idx="5">
                  <c:v>40816</c:v>
                </c:pt>
                <c:pt idx="6">
                  <c:v>40908</c:v>
                </c:pt>
                <c:pt idx="7">
                  <c:v>40999</c:v>
                </c:pt>
                <c:pt idx="8">
                  <c:v>41090</c:v>
                </c:pt>
                <c:pt idx="9">
                  <c:v>41182</c:v>
                </c:pt>
                <c:pt idx="10">
                  <c:v>41274</c:v>
                </c:pt>
                <c:pt idx="11">
                  <c:v>41364</c:v>
                </c:pt>
                <c:pt idx="12">
                  <c:v>41455</c:v>
                </c:pt>
                <c:pt idx="13">
                  <c:v>41547</c:v>
                </c:pt>
                <c:pt idx="14">
                  <c:v>41639</c:v>
                </c:pt>
                <c:pt idx="15">
                  <c:v>41729</c:v>
                </c:pt>
                <c:pt idx="16">
                  <c:v>41820</c:v>
                </c:pt>
                <c:pt idx="17">
                  <c:v>41912</c:v>
                </c:pt>
                <c:pt idx="18">
                  <c:v>42004</c:v>
                </c:pt>
                <c:pt idx="19">
                  <c:v>42094</c:v>
                </c:pt>
                <c:pt idx="20">
                  <c:v>42185</c:v>
                </c:pt>
                <c:pt idx="21">
                  <c:v>42277</c:v>
                </c:pt>
                <c:pt idx="22">
                  <c:v>42369</c:v>
                </c:pt>
                <c:pt idx="23">
                  <c:v>42460</c:v>
                </c:pt>
                <c:pt idx="24">
                  <c:v>42551</c:v>
                </c:pt>
                <c:pt idx="25">
                  <c:v>42643</c:v>
                </c:pt>
                <c:pt idx="26">
                  <c:v>42735</c:v>
                </c:pt>
                <c:pt idx="27">
                  <c:v>42825</c:v>
                </c:pt>
                <c:pt idx="28">
                  <c:v>42916</c:v>
                </c:pt>
                <c:pt idx="29">
                  <c:v>43008</c:v>
                </c:pt>
                <c:pt idx="30">
                  <c:v>43100</c:v>
                </c:pt>
                <c:pt idx="31">
                  <c:v>43190</c:v>
                </c:pt>
                <c:pt idx="32">
                  <c:v>43281</c:v>
                </c:pt>
                <c:pt idx="33">
                  <c:v>43373</c:v>
                </c:pt>
                <c:pt idx="34">
                  <c:v>43465</c:v>
                </c:pt>
                <c:pt idx="35">
                  <c:v>43555</c:v>
                </c:pt>
                <c:pt idx="36">
                  <c:v>43646</c:v>
                </c:pt>
                <c:pt idx="37">
                  <c:v>43738</c:v>
                </c:pt>
                <c:pt idx="38">
                  <c:v>43830</c:v>
                </c:pt>
                <c:pt idx="39">
                  <c:v>43921</c:v>
                </c:pt>
                <c:pt idx="40">
                  <c:v>44012</c:v>
                </c:pt>
                <c:pt idx="41">
                  <c:v>44104</c:v>
                </c:pt>
                <c:pt idx="42">
                  <c:v>44196</c:v>
                </c:pt>
                <c:pt idx="43">
                  <c:v>44286</c:v>
                </c:pt>
                <c:pt idx="44">
                  <c:v>44377</c:v>
                </c:pt>
                <c:pt idx="45">
                  <c:v>44469</c:v>
                </c:pt>
                <c:pt idx="46">
                  <c:v>44561</c:v>
                </c:pt>
                <c:pt idx="47">
                  <c:v>44651</c:v>
                </c:pt>
                <c:pt idx="48">
                  <c:v>44742</c:v>
                </c:pt>
                <c:pt idx="49">
                  <c:v>44834</c:v>
                </c:pt>
                <c:pt idx="50">
                  <c:v>44926</c:v>
                </c:pt>
                <c:pt idx="51">
                  <c:v>45016</c:v>
                </c:pt>
                <c:pt idx="52">
                  <c:v>45107</c:v>
                </c:pt>
                <c:pt idx="53">
                  <c:v>45199</c:v>
                </c:pt>
                <c:pt idx="54">
                  <c:v>45291</c:v>
                </c:pt>
                <c:pt idx="55">
                  <c:v>45382</c:v>
                </c:pt>
                <c:pt idx="56">
                  <c:v>45473</c:v>
                </c:pt>
                <c:pt idx="57">
                  <c:v>45565</c:v>
                </c:pt>
                <c:pt idx="58">
                  <c:v>45657</c:v>
                </c:pt>
                <c:pt idx="59">
                  <c:v>45747</c:v>
                </c:pt>
                <c:pt idx="60">
                  <c:v>45838</c:v>
                </c:pt>
              </c:numCache>
            </c:numRef>
          </c:cat>
          <c:val>
            <c:numRef>
              <c:f>Strikes!$C$5:$C$65</c:f>
              <c:numCache>
                <c:formatCode>0</c:formatCode>
                <c:ptCount val="61"/>
                <c:pt idx="4">
                  <c:v>1</c:v>
                </c:pt>
                <c:pt idx="5">
                  <c:v>0</c:v>
                </c:pt>
                <c:pt idx="6">
                  <c:v>0</c:v>
                </c:pt>
                <c:pt idx="7">
                  <c:v>2</c:v>
                </c:pt>
                <c:pt idx="8">
                  <c:v>5</c:v>
                </c:pt>
                <c:pt idx="9">
                  <c:v>3</c:v>
                </c:pt>
                <c:pt idx="10">
                  <c:v>2</c:v>
                </c:pt>
                <c:pt idx="11">
                  <c:v>3</c:v>
                </c:pt>
                <c:pt idx="12">
                  <c:v>6</c:v>
                </c:pt>
                <c:pt idx="13">
                  <c:v>4</c:v>
                </c:pt>
                <c:pt idx="14">
                  <c:v>3</c:v>
                </c:pt>
                <c:pt idx="15">
                  <c:v>3</c:v>
                </c:pt>
                <c:pt idx="16">
                  <c:v>7</c:v>
                </c:pt>
                <c:pt idx="17">
                  <c:v>11</c:v>
                </c:pt>
                <c:pt idx="18">
                  <c:v>12</c:v>
                </c:pt>
                <c:pt idx="19">
                  <c:v>12</c:v>
                </c:pt>
                <c:pt idx="20">
                  <c:v>13</c:v>
                </c:pt>
                <c:pt idx="21">
                  <c:v>12</c:v>
                </c:pt>
                <c:pt idx="22">
                  <c:v>17</c:v>
                </c:pt>
                <c:pt idx="23">
                  <c:v>24.98</c:v>
                </c:pt>
                <c:pt idx="24">
                  <c:v>26.234999999999999</c:v>
                </c:pt>
                <c:pt idx="25">
                  <c:v>28.03</c:v>
                </c:pt>
                <c:pt idx="26">
                  <c:v>29.835000000000001</c:v>
                </c:pt>
                <c:pt idx="27">
                  <c:v>31.475000000000001</c:v>
                </c:pt>
                <c:pt idx="28">
                  <c:v>33.115000000000002</c:v>
                </c:pt>
                <c:pt idx="29">
                  <c:v>34.755000000000003</c:v>
                </c:pt>
                <c:pt idx="30">
                  <c:v>36.395000000000003</c:v>
                </c:pt>
                <c:pt idx="31">
                  <c:v>38.034999999999997</c:v>
                </c:pt>
                <c:pt idx="32">
                  <c:v>39.674999999999997</c:v>
                </c:pt>
                <c:pt idx="33">
                  <c:v>41.314999999999998</c:v>
                </c:pt>
                <c:pt idx="34">
                  <c:v>42.954999999999998</c:v>
                </c:pt>
                <c:pt idx="35">
                  <c:v>44.594999999999999</c:v>
                </c:pt>
                <c:pt idx="36">
                  <c:v>46.234999999999999</c:v>
                </c:pt>
                <c:pt idx="37">
                  <c:v>47.875</c:v>
                </c:pt>
                <c:pt idx="38">
                  <c:v>49.515000000000001</c:v>
                </c:pt>
                <c:pt idx="39">
                  <c:v>51.155000000000001</c:v>
                </c:pt>
                <c:pt idx="40">
                  <c:v>52.795000000000002</c:v>
                </c:pt>
                <c:pt idx="41">
                  <c:v>54.435000000000002</c:v>
                </c:pt>
                <c:pt idx="42">
                  <c:v>56.075000000000003</c:v>
                </c:pt>
                <c:pt idx="43">
                  <c:v>57.715000000000003</c:v>
                </c:pt>
                <c:pt idx="44">
                  <c:v>59.354999999999997</c:v>
                </c:pt>
                <c:pt idx="45">
                  <c:v>60.994999999999997</c:v>
                </c:pt>
                <c:pt idx="46">
                  <c:v>62.634999999999998</c:v>
                </c:pt>
                <c:pt idx="47">
                  <c:v>64.275000000000006</c:v>
                </c:pt>
                <c:pt idx="48">
                  <c:v>65.915000000000006</c:v>
                </c:pt>
                <c:pt idx="49">
                  <c:v>67.555000000000007</c:v>
                </c:pt>
                <c:pt idx="50">
                  <c:v>69.194999999999993</c:v>
                </c:pt>
                <c:pt idx="51">
                  <c:v>70.834999999999994</c:v>
                </c:pt>
                <c:pt idx="52">
                  <c:v>72.474999999999994</c:v>
                </c:pt>
                <c:pt idx="53">
                  <c:v>74.114999999999995</c:v>
                </c:pt>
                <c:pt idx="54">
                  <c:v>75.754999999999995</c:v>
                </c:pt>
                <c:pt idx="55">
                  <c:v>77.394999999999996</c:v>
                </c:pt>
                <c:pt idx="56">
                  <c:v>79.034999999999997</c:v>
                </c:pt>
                <c:pt idx="57">
                  <c:v>80.674999999999997</c:v>
                </c:pt>
                <c:pt idx="58">
                  <c:v>82.314999999999998</c:v>
                </c:pt>
                <c:pt idx="59">
                  <c:v>83.954999999999998</c:v>
                </c:pt>
                <c:pt idx="60">
                  <c:v>85.594999999999999</c:v>
                </c:pt>
              </c:numCache>
            </c:numRef>
          </c:val>
        </c:ser>
        <c:marker val="1"/>
        <c:axId val="97668480"/>
        <c:axId val="97547776"/>
      </c:lineChart>
      <c:dateAx>
        <c:axId val="97668480"/>
        <c:scaling>
          <c:orientation val="minMax"/>
          <c:max val="42339"/>
        </c:scaling>
        <c:axPos val="b"/>
        <c:title>
          <c:tx>
            <c:rich>
              <a:bodyPr/>
              <a:lstStyle/>
              <a:p>
                <a:pPr>
                  <a:defRPr sz="2400" b="0">
                    <a:solidFill>
                      <a:sysClr val="windowText" lastClr="000000"/>
                    </a:solidFill>
                    <a:latin typeface="Calibri Light" pitchFamily="34" charset="0"/>
                  </a:defRPr>
                </a:pPr>
                <a:r>
                  <a:rPr lang="en-NZ" sz="2400" b="0">
                    <a:solidFill>
                      <a:sysClr val="windowText" lastClr="000000"/>
                    </a:solidFill>
                    <a:latin typeface="Calibri Light" pitchFamily="34" charset="0"/>
                  </a:rPr>
                  <a:t>Quarterly data</a:t>
                </a:r>
              </a:p>
            </c:rich>
          </c:tx>
          <c:layout>
            <c:manualLayout>
              <c:xMode val="edge"/>
              <c:yMode val="edge"/>
              <c:x val="0.743641555555561"/>
              <c:y val="0.90945296296295697"/>
            </c:manualLayout>
          </c:layout>
        </c:title>
        <c:numFmt formatCode="yyyy" sourceLinked="0"/>
        <c:majorTickMark val="in"/>
        <c:tickLblPos val="nextTo"/>
        <c:txPr>
          <a:bodyPr rot="0"/>
          <a:lstStyle/>
          <a:p>
            <a:pPr>
              <a:defRPr sz="2400" b="0" i="0">
                <a:solidFill>
                  <a:schemeClr val="tx1">
                    <a:lumMod val="95000"/>
                    <a:lumOff val="5000"/>
                  </a:schemeClr>
                </a:solidFill>
                <a:latin typeface="Calibri Light" pitchFamily="34" charset="0"/>
                <a:cs typeface="Arial" pitchFamily="34" charset="0"/>
              </a:defRPr>
            </a:pPr>
            <a:endParaRPr lang="en-US"/>
          </a:p>
        </c:txPr>
        <c:crossAx val="97547776"/>
        <c:crosses val="autoZero"/>
        <c:auto val="1"/>
        <c:lblOffset val="100"/>
        <c:majorUnit val="1"/>
        <c:majorTimeUnit val="years"/>
        <c:minorUnit val="12"/>
        <c:minorTimeUnit val="months"/>
      </c:dateAx>
      <c:valAx>
        <c:axId val="97547776"/>
        <c:scaling>
          <c:orientation val="minMax"/>
          <c:max val="400"/>
          <c:min val="0"/>
        </c:scaling>
        <c:axPos val="l"/>
        <c:numFmt formatCode="#,##0" sourceLinked="0"/>
        <c:majorTickMark val="in"/>
        <c:tickLblPos val="nextTo"/>
        <c:txPr>
          <a:bodyPr/>
          <a:lstStyle/>
          <a:p>
            <a:pPr>
              <a:defRPr sz="2400" b="0">
                <a:solidFill>
                  <a:schemeClr val="tx1">
                    <a:lumMod val="95000"/>
                    <a:lumOff val="5000"/>
                  </a:schemeClr>
                </a:solidFill>
                <a:latin typeface="Calibri Light" pitchFamily="34" charset="0"/>
                <a:cs typeface="Arial" pitchFamily="34" charset="0"/>
              </a:defRPr>
            </a:pPr>
            <a:endParaRPr lang="en-US"/>
          </a:p>
        </c:txPr>
        <c:crossAx val="97668480"/>
        <c:crosses val="autoZero"/>
        <c:crossBetween val="midCat"/>
        <c:majorUnit val="100"/>
      </c:valAx>
      <c:spPr>
        <a:noFill/>
      </c:spPr>
    </c:plotArea>
    <c:plotVisOnly val="1"/>
  </c:chart>
  <c:spPr>
    <a:noFill/>
    <a:ln>
      <a:noFill/>
    </a:ln>
  </c:spPr>
  <c:printSettings>
    <c:headerFooter/>
    <c:pageMargins b="0.75000000000000666" l="0.70000000000000062" r="0.70000000000000062" t="0.75000000000000666" header="0.30000000000000032" footer="0.30000000000000032"/>
    <c:pageSetup orientation="portrait"/>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1025233333333333"/>
          <c:y val="0.11109796296296297"/>
          <c:w val="0.84298600000000012"/>
          <c:h val="0.71816462962962968"/>
        </c:manualLayout>
      </c:layout>
      <c:lineChart>
        <c:grouping val="standard"/>
        <c:ser>
          <c:idx val="0"/>
          <c:order val="0"/>
          <c:spPr>
            <a:ln>
              <a:solidFill>
                <a:schemeClr val="tx2"/>
              </a:solidFill>
            </a:ln>
          </c:spPr>
          <c:marker>
            <c:symbol val="none"/>
          </c:marker>
          <c:cat>
            <c:numRef>
              <c:f>Strikes!$A$5:$A$65</c:f>
              <c:numCache>
                <c:formatCode>mmm\-yy</c:formatCode>
                <c:ptCount val="61"/>
                <c:pt idx="0">
                  <c:v>40330</c:v>
                </c:pt>
                <c:pt idx="1">
                  <c:v>40451</c:v>
                </c:pt>
                <c:pt idx="2">
                  <c:v>40543</c:v>
                </c:pt>
                <c:pt idx="3">
                  <c:v>40633</c:v>
                </c:pt>
                <c:pt idx="4">
                  <c:v>40724</c:v>
                </c:pt>
                <c:pt idx="5">
                  <c:v>40816</c:v>
                </c:pt>
                <c:pt idx="6">
                  <c:v>40908</c:v>
                </c:pt>
                <c:pt idx="7">
                  <c:v>40999</c:v>
                </c:pt>
                <c:pt idx="8">
                  <c:v>41090</c:v>
                </c:pt>
                <c:pt idx="9">
                  <c:v>41182</c:v>
                </c:pt>
                <c:pt idx="10">
                  <c:v>41274</c:v>
                </c:pt>
                <c:pt idx="11">
                  <c:v>41364</c:v>
                </c:pt>
                <c:pt idx="12">
                  <c:v>41455</c:v>
                </c:pt>
                <c:pt idx="13">
                  <c:v>41547</c:v>
                </c:pt>
                <c:pt idx="14">
                  <c:v>41639</c:v>
                </c:pt>
                <c:pt idx="15">
                  <c:v>41729</c:v>
                </c:pt>
                <c:pt idx="16">
                  <c:v>41820</c:v>
                </c:pt>
                <c:pt idx="17">
                  <c:v>41912</c:v>
                </c:pt>
                <c:pt idx="18">
                  <c:v>42004</c:v>
                </c:pt>
                <c:pt idx="19">
                  <c:v>42094</c:v>
                </c:pt>
                <c:pt idx="20">
                  <c:v>42185</c:v>
                </c:pt>
                <c:pt idx="21">
                  <c:v>42277</c:v>
                </c:pt>
                <c:pt idx="22">
                  <c:v>42369</c:v>
                </c:pt>
                <c:pt idx="23">
                  <c:v>42460</c:v>
                </c:pt>
                <c:pt idx="24">
                  <c:v>42551</c:v>
                </c:pt>
                <c:pt idx="25">
                  <c:v>42643</c:v>
                </c:pt>
                <c:pt idx="26">
                  <c:v>42735</c:v>
                </c:pt>
                <c:pt idx="27">
                  <c:v>42825</c:v>
                </c:pt>
                <c:pt idx="28">
                  <c:v>42916</c:v>
                </c:pt>
                <c:pt idx="29">
                  <c:v>43008</c:v>
                </c:pt>
                <c:pt idx="30">
                  <c:v>43100</c:v>
                </c:pt>
                <c:pt idx="31">
                  <c:v>43190</c:v>
                </c:pt>
                <c:pt idx="32">
                  <c:v>43281</c:v>
                </c:pt>
                <c:pt idx="33">
                  <c:v>43373</c:v>
                </c:pt>
                <c:pt idx="34">
                  <c:v>43465</c:v>
                </c:pt>
                <c:pt idx="35">
                  <c:v>43555</c:v>
                </c:pt>
                <c:pt idx="36">
                  <c:v>43646</c:v>
                </c:pt>
                <c:pt idx="37">
                  <c:v>43738</c:v>
                </c:pt>
                <c:pt idx="38">
                  <c:v>43830</c:v>
                </c:pt>
                <c:pt idx="39">
                  <c:v>43921</c:v>
                </c:pt>
                <c:pt idx="40">
                  <c:v>44012</c:v>
                </c:pt>
                <c:pt idx="41">
                  <c:v>44104</c:v>
                </c:pt>
                <c:pt idx="42">
                  <c:v>44196</c:v>
                </c:pt>
                <c:pt idx="43">
                  <c:v>44286</c:v>
                </c:pt>
                <c:pt idx="44">
                  <c:v>44377</c:v>
                </c:pt>
                <c:pt idx="45">
                  <c:v>44469</c:v>
                </c:pt>
                <c:pt idx="46">
                  <c:v>44561</c:v>
                </c:pt>
                <c:pt idx="47">
                  <c:v>44651</c:v>
                </c:pt>
                <c:pt idx="48">
                  <c:v>44742</c:v>
                </c:pt>
                <c:pt idx="49">
                  <c:v>44834</c:v>
                </c:pt>
                <c:pt idx="50">
                  <c:v>44926</c:v>
                </c:pt>
                <c:pt idx="51">
                  <c:v>45016</c:v>
                </c:pt>
                <c:pt idx="52">
                  <c:v>45107</c:v>
                </c:pt>
                <c:pt idx="53">
                  <c:v>45199</c:v>
                </c:pt>
                <c:pt idx="54">
                  <c:v>45291</c:v>
                </c:pt>
                <c:pt idx="55">
                  <c:v>45382</c:v>
                </c:pt>
                <c:pt idx="56">
                  <c:v>45473</c:v>
                </c:pt>
                <c:pt idx="57">
                  <c:v>45565</c:v>
                </c:pt>
                <c:pt idx="58">
                  <c:v>45657</c:v>
                </c:pt>
                <c:pt idx="59">
                  <c:v>45747</c:v>
                </c:pt>
                <c:pt idx="60">
                  <c:v>45838</c:v>
                </c:pt>
              </c:numCache>
            </c:numRef>
          </c:cat>
          <c:val>
            <c:numRef>
              <c:f>Strikes!$F$5:$F$65</c:f>
              <c:numCache>
                <c:formatCode>0</c:formatCode>
                <c:ptCount val="61"/>
                <c:pt idx="11">
                  <c:v>1</c:v>
                </c:pt>
                <c:pt idx="12">
                  <c:v>2</c:v>
                </c:pt>
                <c:pt idx="13">
                  <c:v>2</c:v>
                </c:pt>
                <c:pt idx="14">
                  <c:v>3</c:v>
                </c:pt>
                <c:pt idx="15">
                  <c:v>3</c:v>
                </c:pt>
                <c:pt idx="16">
                  <c:v>5</c:v>
                </c:pt>
                <c:pt idx="17">
                  <c:v>5</c:v>
                </c:pt>
                <c:pt idx="18">
                  <c:v>5</c:v>
                </c:pt>
                <c:pt idx="19">
                  <c:v>6</c:v>
                </c:pt>
                <c:pt idx="20">
                  <c:v>7</c:v>
                </c:pt>
                <c:pt idx="21">
                  <c:v>9</c:v>
                </c:pt>
                <c:pt idx="22">
                  <c:v>11</c:v>
                </c:pt>
                <c:pt idx="23">
                  <c:v>13</c:v>
                </c:pt>
                <c:pt idx="24">
                  <c:v>16</c:v>
                </c:pt>
                <c:pt idx="25">
                  <c:v>18</c:v>
                </c:pt>
                <c:pt idx="26">
                  <c:v>21</c:v>
                </c:pt>
                <c:pt idx="27">
                  <c:v>25</c:v>
                </c:pt>
                <c:pt idx="28">
                  <c:v>30</c:v>
                </c:pt>
                <c:pt idx="29">
                  <c:v>34</c:v>
                </c:pt>
                <c:pt idx="30">
                  <c:v>39</c:v>
                </c:pt>
                <c:pt idx="31">
                  <c:v>45</c:v>
                </c:pt>
                <c:pt idx="32">
                  <c:v>50</c:v>
                </c:pt>
                <c:pt idx="33">
                  <c:v>55</c:v>
                </c:pt>
                <c:pt idx="34">
                  <c:v>60</c:v>
                </c:pt>
                <c:pt idx="35">
                  <c:v>65</c:v>
                </c:pt>
                <c:pt idx="36">
                  <c:v>70</c:v>
                </c:pt>
                <c:pt idx="37">
                  <c:v>75</c:v>
                </c:pt>
                <c:pt idx="38">
                  <c:v>81</c:v>
                </c:pt>
                <c:pt idx="39">
                  <c:v>86</c:v>
                </c:pt>
                <c:pt idx="40">
                  <c:v>92</c:v>
                </c:pt>
                <c:pt idx="41">
                  <c:v>98</c:v>
                </c:pt>
                <c:pt idx="42">
                  <c:v>104</c:v>
                </c:pt>
                <c:pt idx="43">
                  <c:v>111</c:v>
                </c:pt>
                <c:pt idx="44">
                  <c:v>117</c:v>
                </c:pt>
                <c:pt idx="45">
                  <c:v>124</c:v>
                </c:pt>
                <c:pt idx="46">
                  <c:v>131</c:v>
                </c:pt>
                <c:pt idx="47">
                  <c:v>138</c:v>
                </c:pt>
                <c:pt idx="48">
                  <c:v>145</c:v>
                </c:pt>
                <c:pt idx="49">
                  <c:v>152</c:v>
                </c:pt>
                <c:pt idx="50">
                  <c:v>160</c:v>
                </c:pt>
                <c:pt idx="51">
                  <c:v>167</c:v>
                </c:pt>
                <c:pt idx="52">
                  <c:v>175</c:v>
                </c:pt>
                <c:pt idx="53">
                  <c:v>183</c:v>
                </c:pt>
                <c:pt idx="54">
                  <c:v>191</c:v>
                </c:pt>
                <c:pt idx="55">
                  <c:v>199</c:v>
                </c:pt>
                <c:pt idx="56">
                  <c:v>208</c:v>
                </c:pt>
                <c:pt idx="57">
                  <c:v>216</c:v>
                </c:pt>
                <c:pt idx="58">
                  <c:v>225</c:v>
                </c:pt>
                <c:pt idx="59">
                  <c:v>234</c:v>
                </c:pt>
                <c:pt idx="60">
                  <c:v>243</c:v>
                </c:pt>
              </c:numCache>
            </c:numRef>
          </c:val>
        </c:ser>
        <c:marker val="1"/>
        <c:axId val="97792384"/>
        <c:axId val="97793920"/>
      </c:lineChart>
      <c:dateAx>
        <c:axId val="97792384"/>
        <c:scaling>
          <c:orientation val="minMax"/>
        </c:scaling>
        <c:axPos val="b"/>
        <c:numFmt formatCode="yyyy" sourceLinked="0"/>
        <c:majorTickMark val="in"/>
        <c:tickLblPos val="nextTo"/>
        <c:txPr>
          <a:bodyPr rot="0"/>
          <a:lstStyle/>
          <a:p>
            <a:pPr>
              <a:defRPr sz="2400">
                <a:latin typeface="Calibri Light" pitchFamily="34" charset="0"/>
              </a:defRPr>
            </a:pPr>
            <a:endParaRPr lang="en-US"/>
          </a:p>
        </c:txPr>
        <c:crossAx val="97793920"/>
        <c:crosses val="autoZero"/>
        <c:auto val="1"/>
        <c:lblOffset val="100"/>
        <c:majorUnit val="2"/>
        <c:majorTimeUnit val="years"/>
        <c:minorUnit val="12"/>
        <c:minorTimeUnit val="months"/>
      </c:dateAx>
      <c:valAx>
        <c:axId val="97793920"/>
        <c:scaling>
          <c:orientation val="minMax"/>
          <c:min val="0"/>
        </c:scaling>
        <c:axPos val="l"/>
        <c:numFmt formatCode="#,##0" sourceLinked="0"/>
        <c:majorTickMark val="in"/>
        <c:tickLblPos val="nextTo"/>
        <c:txPr>
          <a:bodyPr/>
          <a:lstStyle/>
          <a:p>
            <a:pPr>
              <a:defRPr sz="2400">
                <a:latin typeface="Calibri Light" pitchFamily="34" charset="0"/>
              </a:defRPr>
            </a:pPr>
            <a:endParaRPr lang="en-US"/>
          </a:p>
        </c:txPr>
        <c:crossAx val="97792384"/>
        <c:crosses val="autoZero"/>
        <c:crossBetween val="midCat"/>
        <c:majorUnit val="100"/>
      </c:valAx>
      <c:spPr>
        <a:noFill/>
      </c:spPr>
    </c:plotArea>
    <c:plotVisOnly val="1"/>
  </c:chart>
  <c:spPr>
    <a:noFill/>
    <a:ln>
      <a:noFill/>
    </a:ln>
  </c:spPr>
  <c:txPr>
    <a:bodyPr/>
    <a:lstStyle/>
    <a:p>
      <a:pPr>
        <a:defRPr sz="2000"/>
      </a:pPr>
      <a:endParaRPr lang="en-US"/>
    </a:p>
  </c:txPr>
  <c:printSettings>
    <c:headerFooter/>
    <c:pageMargins b="0.75000000000000644" l="0.70000000000000062" r="0.70000000000000062" t="0.75000000000000644"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0779355555555624"/>
          <c:y val="6.9726481481481958E-2"/>
          <c:w val="0.85551755555555553"/>
          <c:h val="0.77263296296296258"/>
        </c:manualLayout>
      </c:layout>
      <c:lineChart>
        <c:grouping val="standard"/>
        <c:ser>
          <c:idx val="1"/>
          <c:order val="0"/>
          <c:tx>
            <c:strRef>
              <c:f>'Cases on Hand'!$S$6</c:f>
              <c:strCache>
                <c:ptCount val="1"/>
                <c:pt idx="0">
                  <c:v>Total</c:v>
                </c:pt>
              </c:strCache>
            </c:strRef>
          </c:tx>
          <c:spPr>
            <a:ln>
              <a:solidFill>
                <a:schemeClr val="tx1"/>
              </a:solidFill>
            </a:ln>
          </c:spPr>
          <c:marker>
            <c:symbol val="none"/>
          </c:marker>
          <c:cat>
            <c:numRef>
              <c:f>'Cases on Hand'!$M$7:$M$55</c:f>
              <c:numCache>
                <c:formatCode>mmm\ yyyy</c:formatCode>
                <c:ptCount val="49"/>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numCache>
            </c:numRef>
          </c:cat>
          <c:val>
            <c:numRef>
              <c:f>'Cases on Hand'!$S$7:$S$55</c:f>
              <c:numCache>
                <c:formatCode>#,##0</c:formatCode>
                <c:ptCount val="49"/>
                <c:pt idx="0">
                  <c:v>42843</c:v>
                </c:pt>
                <c:pt idx="1">
                  <c:v>40591</c:v>
                </c:pt>
                <c:pt idx="2">
                  <c:v>35864</c:v>
                </c:pt>
                <c:pt idx="3">
                  <c:v>38198</c:v>
                </c:pt>
                <c:pt idx="4">
                  <c:v>37435</c:v>
                </c:pt>
                <c:pt idx="5">
                  <c:v>34163</c:v>
                </c:pt>
                <c:pt idx="6">
                  <c:v>34126</c:v>
                </c:pt>
                <c:pt idx="7">
                  <c:v>37187</c:v>
                </c:pt>
                <c:pt idx="8">
                  <c:v>39045</c:v>
                </c:pt>
                <c:pt idx="9">
                  <c:v>36560</c:v>
                </c:pt>
                <c:pt idx="10">
                  <c:v>35522</c:v>
                </c:pt>
                <c:pt idx="11">
                  <c:v>38836</c:v>
                </c:pt>
                <c:pt idx="12">
                  <c:v>40070</c:v>
                </c:pt>
                <c:pt idx="13">
                  <c:v>40363</c:v>
                </c:pt>
                <c:pt idx="14">
                  <c:v>39790</c:v>
                </c:pt>
                <c:pt idx="15">
                  <c:v>43262</c:v>
                </c:pt>
                <c:pt idx="16">
                  <c:v>45070</c:v>
                </c:pt>
                <c:pt idx="17">
                  <c:v>41989</c:v>
                </c:pt>
                <c:pt idx="18">
                  <c:v>41416</c:v>
                </c:pt>
                <c:pt idx="19">
                  <c:v>45238</c:v>
                </c:pt>
                <c:pt idx="20">
                  <c:v>48599</c:v>
                </c:pt>
                <c:pt idx="21">
                  <c:v>45443</c:v>
                </c:pt>
                <c:pt idx="22">
                  <c:v>44343</c:v>
                </c:pt>
                <c:pt idx="23">
                  <c:v>45679</c:v>
                </c:pt>
                <c:pt idx="24">
                  <c:v>43875</c:v>
                </c:pt>
                <c:pt idx="25">
                  <c:v>41168</c:v>
                </c:pt>
                <c:pt idx="26">
                  <c:v>40008</c:v>
                </c:pt>
                <c:pt idx="27">
                  <c:v>41619</c:v>
                </c:pt>
                <c:pt idx="28">
                  <c:v>42113</c:v>
                </c:pt>
                <c:pt idx="29">
                  <c:v>41668</c:v>
                </c:pt>
                <c:pt idx="30">
                  <c:v>39519</c:v>
                </c:pt>
                <c:pt idx="31">
                  <c:v>40165</c:v>
                </c:pt>
                <c:pt idx="32">
                  <c:v>38867</c:v>
                </c:pt>
                <c:pt idx="33">
                  <c:v>36468</c:v>
                </c:pt>
                <c:pt idx="34">
                  <c:v>33196</c:v>
                </c:pt>
                <c:pt idx="35">
                  <c:v>34622</c:v>
                </c:pt>
                <c:pt idx="36">
                  <c:v>33001</c:v>
                </c:pt>
                <c:pt idx="37">
                  <c:v>31091</c:v>
                </c:pt>
                <c:pt idx="38">
                  <c:v>29566</c:v>
                </c:pt>
                <c:pt idx="39">
                  <c:v>30651</c:v>
                </c:pt>
                <c:pt idx="40">
                  <c:v>31636</c:v>
                </c:pt>
                <c:pt idx="41">
                  <c:v>28917</c:v>
                </c:pt>
                <c:pt idx="42">
                  <c:v>27179</c:v>
                </c:pt>
                <c:pt idx="43">
                  <c:v>28442</c:v>
                </c:pt>
                <c:pt idx="44">
                  <c:v>29972</c:v>
                </c:pt>
                <c:pt idx="45">
                  <c:v>29317</c:v>
                </c:pt>
                <c:pt idx="46">
                  <c:v>28674</c:v>
                </c:pt>
                <c:pt idx="47">
                  <c:v>31350</c:v>
                </c:pt>
                <c:pt idx="48">
                  <c:v>32782</c:v>
                </c:pt>
              </c:numCache>
            </c:numRef>
          </c:val>
        </c:ser>
        <c:marker val="1"/>
        <c:axId val="152135552"/>
        <c:axId val="152154880"/>
      </c:lineChart>
      <c:dateAx>
        <c:axId val="152135552"/>
        <c:scaling>
          <c:orientation val="minMax"/>
          <c:max val="42430"/>
          <c:min val="38047"/>
        </c:scaling>
        <c:axPos val="b"/>
        <c:title>
          <c:tx>
            <c:rich>
              <a:bodyPr/>
              <a:lstStyle/>
              <a:p>
                <a:pPr>
                  <a:defRPr sz="1800" b="0">
                    <a:latin typeface="Calibri Light" pitchFamily="34" charset="0"/>
                  </a:defRPr>
                </a:pPr>
                <a:r>
                  <a:rPr lang="en-NZ" sz="1800" b="0">
                    <a:latin typeface="Calibri Light" pitchFamily="34" charset="0"/>
                  </a:rPr>
                  <a:t>Quarterly data </a:t>
                </a:r>
              </a:p>
            </c:rich>
          </c:tx>
          <c:layout>
            <c:manualLayout>
              <c:xMode val="edge"/>
              <c:yMode val="edge"/>
              <c:x val="0.81734055555555563"/>
              <c:y val="0.94126240740740741"/>
            </c:manualLayout>
          </c:layout>
        </c:title>
        <c:numFmt formatCode="yyyy" sourceLinked="0"/>
        <c:majorTickMark val="in"/>
        <c:tickLblPos val="nextTo"/>
        <c:txPr>
          <a:bodyPr/>
          <a:lstStyle/>
          <a:p>
            <a:pPr>
              <a:defRPr sz="2400">
                <a:latin typeface="Calibri Light" pitchFamily="34" charset="0"/>
              </a:defRPr>
            </a:pPr>
            <a:endParaRPr lang="en-US"/>
          </a:p>
        </c:txPr>
        <c:crossAx val="152154880"/>
        <c:crosses val="autoZero"/>
        <c:auto val="1"/>
        <c:lblOffset val="100"/>
        <c:majorUnit val="48"/>
        <c:majorTimeUnit val="months"/>
      </c:dateAx>
      <c:valAx>
        <c:axId val="152154880"/>
        <c:scaling>
          <c:orientation val="minMax"/>
        </c:scaling>
        <c:axPos val="l"/>
        <c:numFmt formatCode="#,##0" sourceLinked="1"/>
        <c:majorTickMark val="none"/>
        <c:tickLblPos val="nextTo"/>
        <c:txPr>
          <a:bodyPr/>
          <a:lstStyle/>
          <a:p>
            <a:pPr>
              <a:defRPr sz="2400">
                <a:latin typeface="Calibri Light" pitchFamily="34" charset="0"/>
              </a:defRPr>
            </a:pPr>
            <a:endParaRPr lang="en-US"/>
          </a:p>
        </c:txPr>
        <c:crossAx val="152135552"/>
        <c:crosses val="autoZero"/>
        <c:crossBetween val="between"/>
        <c:dispUnits>
          <c:builtInUnit val="thousands"/>
          <c:dispUnitsLbl>
            <c:txPr>
              <a:bodyPr/>
              <a:lstStyle/>
              <a:p>
                <a:pPr>
                  <a:defRPr sz="2400" b="0">
                    <a:latin typeface="Calibri Light" pitchFamily="34" charset="0"/>
                  </a:defRPr>
                </a:pPr>
                <a:endParaRPr lang="en-US"/>
              </a:p>
            </c:txPr>
          </c:dispUnitsLbl>
        </c:dispUnits>
      </c:valAx>
    </c:plotArea>
    <c:plotVisOnly val="1"/>
  </c:chart>
  <c:spPr>
    <a:ln>
      <a:noFill/>
    </a:ln>
  </c:spPr>
  <c:printSettings>
    <c:headerFooter/>
    <c:pageMargins b="0.75000000000000289" l="0.70000000000000062" r="0.70000000000000062" t="0.75000000000000289" header="0.30000000000000032" footer="0.30000000000000032"/>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0771344444444469"/>
          <c:y val="9.9893148148148245E-2"/>
          <c:w val="0.86549911111111544"/>
          <c:h val="0.71611518518518513"/>
        </c:manualLayout>
      </c:layout>
      <c:lineChart>
        <c:grouping val="standard"/>
        <c:ser>
          <c:idx val="0"/>
          <c:order val="0"/>
          <c:tx>
            <c:strRef>
              <c:f>CourtWorkload!$L$6</c:f>
              <c:strCache>
                <c:ptCount val="1"/>
                <c:pt idx="0">
                  <c:v>Inflow</c:v>
                </c:pt>
              </c:strCache>
            </c:strRef>
          </c:tx>
          <c:spPr>
            <a:ln>
              <a:solidFill>
                <a:schemeClr val="tx1">
                  <a:lumMod val="65000"/>
                  <a:lumOff val="35000"/>
                </a:schemeClr>
              </a:solidFill>
            </a:ln>
          </c:spPr>
          <c:marker>
            <c:symbol val="none"/>
          </c:marker>
          <c:cat>
            <c:numRef>
              <c:f>CourtWorkload!$K$7:$K$107</c:f>
              <c:numCache>
                <c:formatCode>mmm\ yyyy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CourtWorkload!$L$7:$L$107</c:f>
              <c:numCache>
                <c:formatCode>#,##0</c:formatCode>
                <c:ptCount val="101"/>
                <c:pt idx="0">
                  <c:v>11911</c:v>
                </c:pt>
                <c:pt idx="1">
                  <c:v>35586</c:v>
                </c:pt>
                <c:pt idx="2">
                  <c:v>34949</c:v>
                </c:pt>
                <c:pt idx="3">
                  <c:v>36858</c:v>
                </c:pt>
                <c:pt idx="4">
                  <c:v>35588</c:v>
                </c:pt>
                <c:pt idx="5">
                  <c:v>35348</c:v>
                </c:pt>
                <c:pt idx="6">
                  <c:v>34579</c:v>
                </c:pt>
                <c:pt idx="7">
                  <c:v>35936</c:v>
                </c:pt>
                <c:pt idx="8">
                  <c:v>35144</c:v>
                </c:pt>
                <c:pt idx="9">
                  <c:v>36728</c:v>
                </c:pt>
                <c:pt idx="10">
                  <c:v>37177</c:v>
                </c:pt>
                <c:pt idx="11">
                  <c:v>39056</c:v>
                </c:pt>
                <c:pt idx="12">
                  <c:v>40127</c:v>
                </c:pt>
                <c:pt idx="13">
                  <c:v>39993</c:v>
                </c:pt>
                <c:pt idx="14">
                  <c:v>37351</c:v>
                </c:pt>
                <c:pt idx="15">
                  <c:v>39677</c:v>
                </c:pt>
                <c:pt idx="16">
                  <c:v>37857</c:v>
                </c:pt>
                <c:pt idx="17">
                  <c:v>37651</c:v>
                </c:pt>
                <c:pt idx="18">
                  <c:v>37125</c:v>
                </c:pt>
                <c:pt idx="19">
                  <c:v>38180</c:v>
                </c:pt>
                <c:pt idx="20">
                  <c:v>36674</c:v>
                </c:pt>
                <c:pt idx="21">
                  <c:v>38771</c:v>
                </c:pt>
                <c:pt idx="22">
                  <c:v>37109</c:v>
                </c:pt>
                <c:pt idx="23">
                  <c:v>40340</c:v>
                </c:pt>
                <c:pt idx="24">
                  <c:v>39925</c:v>
                </c:pt>
                <c:pt idx="25">
                  <c:v>40165</c:v>
                </c:pt>
                <c:pt idx="26">
                  <c:v>39485</c:v>
                </c:pt>
                <c:pt idx="27">
                  <c:v>43128</c:v>
                </c:pt>
                <c:pt idx="28">
                  <c:v>42820</c:v>
                </c:pt>
                <c:pt idx="29">
                  <c:v>44321</c:v>
                </c:pt>
                <c:pt idx="30">
                  <c:v>43495</c:v>
                </c:pt>
                <c:pt idx="31">
                  <c:v>44704</c:v>
                </c:pt>
                <c:pt idx="32">
                  <c:v>45091</c:v>
                </c:pt>
                <c:pt idx="33">
                  <c:v>46069</c:v>
                </c:pt>
                <c:pt idx="34">
                  <c:v>46040</c:v>
                </c:pt>
                <c:pt idx="35">
                  <c:v>48898</c:v>
                </c:pt>
                <c:pt idx="36">
                  <c:v>47522</c:v>
                </c:pt>
                <c:pt idx="37">
                  <c:v>48361</c:v>
                </c:pt>
                <c:pt idx="38">
                  <c:v>45959</c:v>
                </c:pt>
                <c:pt idx="39">
                  <c:v>45303</c:v>
                </c:pt>
                <c:pt idx="40">
                  <c:v>43132</c:v>
                </c:pt>
                <c:pt idx="41">
                  <c:v>43793</c:v>
                </c:pt>
                <c:pt idx="42">
                  <c:v>40747</c:v>
                </c:pt>
                <c:pt idx="43">
                  <c:v>38744</c:v>
                </c:pt>
                <c:pt idx="44">
                  <c:v>39397</c:v>
                </c:pt>
                <c:pt idx="45">
                  <c:v>40137</c:v>
                </c:pt>
                <c:pt idx="46">
                  <c:v>35299</c:v>
                </c:pt>
                <c:pt idx="47">
                  <c:v>35191</c:v>
                </c:pt>
                <c:pt idx="48">
                  <c:v>34809</c:v>
                </c:pt>
                <c:pt idx="49">
                  <c:v>33296</c:v>
                </c:pt>
                <c:pt idx="50">
                  <c:v>33080</c:v>
                </c:pt>
                <c:pt idx="51">
                  <c:v>31695</c:v>
                </c:pt>
                <c:pt idx="52">
                  <c:v>31263</c:v>
                </c:pt>
                <c:pt idx="53">
                  <c:v>30162</c:v>
                </c:pt>
                <c:pt idx="54">
                  <c:v>28951</c:v>
                </c:pt>
                <c:pt idx="55">
                  <c:v>28365</c:v>
                </c:pt>
                <c:pt idx="56">
                  <c:v>28698</c:v>
                </c:pt>
                <c:pt idx="57">
                  <c:v>29580</c:v>
                </c:pt>
                <c:pt idx="58">
                  <c:v>28484</c:v>
                </c:pt>
                <c:pt idx="59">
                  <c:v>28250</c:v>
                </c:pt>
                <c:pt idx="60">
                  <c:v>27421</c:v>
                </c:pt>
                <c:pt idx="61">
                  <c:v>28337</c:v>
                </c:pt>
                <c:pt idx="62">
                  <c:v>28548</c:v>
                </c:pt>
                <c:pt idx="63">
                  <c:v>29497</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numCache>
            </c:numRef>
          </c:val>
        </c:ser>
        <c:ser>
          <c:idx val="1"/>
          <c:order val="1"/>
          <c:tx>
            <c:strRef>
              <c:f>CourtWorkload!$M$6</c:f>
              <c:strCache>
                <c:ptCount val="1"/>
                <c:pt idx="0">
                  <c:v>Disposals</c:v>
                </c:pt>
              </c:strCache>
            </c:strRef>
          </c:tx>
          <c:marker>
            <c:symbol val="none"/>
          </c:marker>
          <c:cat>
            <c:numRef>
              <c:f>CourtWorkload!$K$7:$K$107</c:f>
              <c:numCache>
                <c:formatCode>mmm\ yyyy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CourtWorkload!$M$7:$M$107</c:f>
              <c:numCache>
                <c:formatCode>#,##0</c:formatCode>
                <c:ptCount val="101"/>
                <c:pt idx="0">
                  <c:v>12508</c:v>
                </c:pt>
                <c:pt idx="1">
                  <c:v>36163</c:v>
                </c:pt>
                <c:pt idx="2">
                  <c:v>33793</c:v>
                </c:pt>
                <c:pt idx="3">
                  <c:v>35114</c:v>
                </c:pt>
                <c:pt idx="4">
                  <c:v>36395</c:v>
                </c:pt>
                <c:pt idx="5">
                  <c:v>35325</c:v>
                </c:pt>
                <c:pt idx="6">
                  <c:v>32382</c:v>
                </c:pt>
                <c:pt idx="7">
                  <c:v>33887</c:v>
                </c:pt>
                <c:pt idx="8">
                  <c:v>34377</c:v>
                </c:pt>
                <c:pt idx="9">
                  <c:v>35807</c:v>
                </c:pt>
                <c:pt idx="10">
                  <c:v>33266</c:v>
                </c:pt>
                <c:pt idx="11">
                  <c:v>34171</c:v>
                </c:pt>
                <c:pt idx="12">
                  <c:v>35686</c:v>
                </c:pt>
                <c:pt idx="13">
                  <c:v>38966</c:v>
                </c:pt>
                <c:pt idx="14">
                  <c:v>35042</c:v>
                </c:pt>
                <c:pt idx="15">
                  <c:v>38069</c:v>
                </c:pt>
                <c:pt idx="16">
                  <c:v>38703</c:v>
                </c:pt>
                <c:pt idx="17">
                  <c:v>39991</c:v>
                </c:pt>
                <c:pt idx="18">
                  <c:v>36944</c:v>
                </c:pt>
                <c:pt idx="19">
                  <c:v>36595</c:v>
                </c:pt>
                <c:pt idx="20">
                  <c:v>39098</c:v>
                </c:pt>
                <c:pt idx="21">
                  <c:v>38260</c:v>
                </c:pt>
                <c:pt idx="22">
                  <c:v>35996</c:v>
                </c:pt>
                <c:pt idx="23">
                  <c:v>37224</c:v>
                </c:pt>
                <c:pt idx="24">
                  <c:v>40752</c:v>
                </c:pt>
                <c:pt idx="25">
                  <c:v>40876</c:v>
                </c:pt>
                <c:pt idx="26">
                  <c:v>38053</c:v>
                </c:pt>
                <c:pt idx="27">
                  <c:v>39925</c:v>
                </c:pt>
                <c:pt idx="28">
                  <c:v>42671</c:v>
                </c:pt>
                <c:pt idx="29">
                  <c:v>44659</c:v>
                </c:pt>
                <c:pt idx="30">
                  <c:v>41089</c:v>
                </c:pt>
                <c:pt idx="31">
                  <c:v>42197</c:v>
                </c:pt>
                <c:pt idx="32">
                  <c:v>47422</c:v>
                </c:pt>
                <c:pt idx="33">
                  <c:v>47061</c:v>
                </c:pt>
                <c:pt idx="34">
                  <c:v>44453</c:v>
                </c:pt>
                <c:pt idx="35">
                  <c:v>45064</c:v>
                </c:pt>
                <c:pt idx="36">
                  <c:v>49127</c:v>
                </c:pt>
                <c:pt idx="37">
                  <c:v>49706</c:v>
                </c:pt>
                <c:pt idx="38">
                  <c:v>45538</c:v>
                </c:pt>
                <c:pt idx="39">
                  <c:v>45465</c:v>
                </c:pt>
                <c:pt idx="40">
                  <c:v>45196</c:v>
                </c:pt>
                <c:pt idx="41">
                  <c:v>45635</c:v>
                </c:pt>
                <c:pt idx="42">
                  <c:v>41063</c:v>
                </c:pt>
                <c:pt idx="43">
                  <c:v>38250</c:v>
                </c:pt>
                <c:pt idx="44">
                  <c:v>40003</c:v>
                </c:pt>
                <c:pt idx="45">
                  <c:v>41171</c:v>
                </c:pt>
                <c:pt idx="46">
                  <c:v>36657</c:v>
                </c:pt>
                <c:pt idx="47">
                  <c:v>35554</c:v>
                </c:pt>
                <c:pt idx="48">
                  <c:v>36654</c:v>
                </c:pt>
                <c:pt idx="49">
                  <c:v>37362</c:v>
                </c:pt>
                <c:pt idx="50">
                  <c:v>34318</c:v>
                </c:pt>
                <c:pt idx="51">
                  <c:v>32439</c:v>
                </c:pt>
                <c:pt idx="52">
                  <c:v>33851</c:v>
                </c:pt>
                <c:pt idx="53">
                  <c:v>33393</c:v>
                </c:pt>
                <c:pt idx="54">
                  <c:v>29583</c:v>
                </c:pt>
                <c:pt idx="55">
                  <c:v>27235</c:v>
                </c:pt>
                <c:pt idx="56">
                  <c:v>29416</c:v>
                </c:pt>
                <c:pt idx="57">
                  <c:v>31043</c:v>
                </c:pt>
                <c:pt idx="58">
                  <c:v>28612</c:v>
                </c:pt>
                <c:pt idx="59">
                  <c:v>26384</c:v>
                </c:pt>
                <c:pt idx="60">
                  <c:v>28023</c:v>
                </c:pt>
                <c:pt idx="61">
                  <c:v>29759</c:v>
                </c:pt>
                <c:pt idx="62">
                  <c:v>28456</c:v>
                </c:pt>
                <c:pt idx="63">
                  <c:v>28020</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numCache>
            </c:numRef>
          </c:val>
        </c:ser>
        <c:ser>
          <c:idx val="2"/>
          <c:order val="2"/>
          <c:tx>
            <c:strRef>
              <c:f>CourtWorkload!$N$6</c:f>
              <c:strCache>
                <c:ptCount val="1"/>
                <c:pt idx="0">
                  <c:v>Forecast disposals</c:v>
                </c:pt>
              </c:strCache>
            </c:strRef>
          </c:tx>
          <c:spPr>
            <a:ln>
              <a:solidFill>
                <a:srgbClr val="C0504D">
                  <a:alpha val="39000"/>
                </a:srgbClr>
              </a:solidFill>
            </a:ln>
          </c:spPr>
          <c:marker>
            <c:symbol val="none"/>
          </c:marker>
          <c:cat>
            <c:numRef>
              <c:f>CourtWorkload!$K$7:$K$107</c:f>
              <c:numCache>
                <c:formatCode>mmm\ yyyy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CourtWorkload!$N$7:$N$107</c:f>
              <c:numCache>
                <c:formatCode>#,##0</c:formatCode>
                <c:ptCount val="10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31084</c:v>
                </c:pt>
                <c:pt idx="62">
                  <c:v>29047</c:v>
                </c:pt>
                <c:pt idx="63">
                  <c:v>27775</c:v>
                </c:pt>
                <c:pt idx="64">
                  <c:v>29598</c:v>
                </c:pt>
                <c:pt idx="65">
                  <c:v>30355</c:v>
                </c:pt>
                <c:pt idx="66">
                  <c:v>28806</c:v>
                </c:pt>
                <c:pt idx="67">
                  <c:v>27067</c:v>
                </c:pt>
                <c:pt idx="68">
                  <c:v>29918</c:v>
                </c:pt>
                <c:pt idx="69">
                  <c:v>30218</c:v>
                </c:pt>
                <c:pt idx="70">
                  <c:v>28686</c:v>
                </c:pt>
                <c:pt idx="71">
                  <c:v>27329</c:v>
                </c:pt>
                <c:pt idx="72">
                  <c:v>29667</c:v>
                </c:pt>
                <c:pt idx="73">
                  <c:v>30338</c:v>
                </c:pt>
                <c:pt idx="74">
                  <c:v>28760</c:v>
                </c:pt>
                <c:pt idx="75">
                  <c:v>27358</c:v>
                </c:pt>
                <c:pt idx="76">
                  <c:v>29666</c:v>
                </c:pt>
                <c:pt idx="77">
                  <c:v>30310</c:v>
                </c:pt>
                <c:pt idx="78">
                  <c:v>28774</c:v>
                </c:pt>
                <c:pt idx="79">
                  <c:v>27699</c:v>
                </c:pt>
                <c:pt idx="80">
                  <c:v>29550</c:v>
                </c:pt>
                <c:pt idx="81">
                  <c:v>30101</c:v>
                </c:pt>
                <c:pt idx="82">
                  <c:v>28846</c:v>
                </c:pt>
                <c:pt idx="83">
                  <c:v>27421</c:v>
                </c:pt>
                <c:pt idx="84">
                  <c:v>29592</c:v>
                </c:pt>
                <c:pt idx="85">
                  <c:v>30216</c:v>
                </c:pt>
                <c:pt idx="86">
                  <c:v>28689</c:v>
                </c:pt>
                <c:pt idx="87">
                  <c:v>27329</c:v>
                </c:pt>
                <c:pt idx="88">
                  <c:v>29667</c:v>
                </c:pt>
                <c:pt idx="89">
                  <c:v>30340</c:v>
                </c:pt>
                <c:pt idx="90">
                  <c:v>28760</c:v>
                </c:pt>
                <c:pt idx="91">
                  <c:v>27358</c:v>
                </c:pt>
                <c:pt idx="92">
                  <c:v>29665</c:v>
                </c:pt>
                <c:pt idx="93">
                  <c:v>30294</c:v>
                </c:pt>
                <c:pt idx="94">
                  <c:v>28761</c:v>
                </c:pt>
                <c:pt idx="95">
                  <c:v>27699</c:v>
                </c:pt>
                <c:pt idx="96">
                  <c:v>29550</c:v>
                </c:pt>
                <c:pt idx="97">
                  <c:v>30100</c:v>
                </c:pt>
                <c:pt idx="98">
                  <c:v>28851</c:v>
                </c:pt>
                <c:pt idx="99">
                  <c:v>27421</c:v>
                </c:pt>
                <c:pt idx="100">
                  <c:v>29593</c:v>
                </c:pt>
              </c:numCache>
            </c:numRef>
          </c:val>
        </c:ser>
        <c:marker val="1"/>
        <c:axId val="97806592"/>
        <c:axId val="97837440"/>
      </c:lineChart>
      <c:dateAx>
        <c:axId val="97806592"/>
        <c:scaling>
          <c:orientation val="minMax"/>
          <c:max val="45838"/>
          <c:min val="38352"/>
        </c:scaling>
        <c:axPos val="b"/>
        <c:title>
          <c:tx>
            <c:rich>
              <a:bodyPr/>
              <a:lstStyle/>
              <a:p>
                <a:pPr>
                  <a:defRPr sz="2400" b="0"/>
                </a:pPr>
                <a:r>
                  <a:rPr lang="en-NZ" sz="2400" b="0"/>
                  <a:t>Quarterly data</a:t>
                </a:r>
              </a:p>
            </c:rich>
          </c:tx>
          <c:layout>
            <c:manualLayout>
              <c:xMode val="edge"/>
              <c:yMode val="edge"/>
              <c:x val="0.78044155555555561"/>
              <c:y val="0.88993129629629664"/>
            </c:manualLayout>
          </c:layout>
        </c:title>
        <c:numFmt formatCode="yyyy" sourceLinked="0"/>
        <c:majorTickMark val="in"/>
        <c:tickLblPos val="nextTo"/>
        <c:txPr>
          <a:bodyPr rot="0"/>
          <a:lstStyle/>
          <a:p>
            <a:pPr>
              <a:defRPr sz="2400"/>
            </a:pPr>
            <a:endParaRPr lang="en-US"/>
          </a:p>
        </c:txPr>
        <c:crossAx val="97837440"/>
        <c:crosses val="autoZero"/>
        <c:lblOffset val="100"/>
        <c:baseTimeUnit val="months"/>
        <c:majorUnit val="48"/>
        <c:majorTimeUnit val="months"/>
        <c:minorUnit val="3"/>
        <c:minorTimeUnit val="months"/>
      </c:dateAx>
      <c:valAx>
        <c:axId val="97837440"/>
        <c:scaling>
          <c:orientation val="minMax"/>
          <c:max val="60000"/>
          <c:min val="0"/>
        </c:scaling>
        <c:axPos val="l"/>
        <c:numFmt formatCode="#,##0" sourceLinked="0"/>
        <c:majorTickMark val="none"/>
        <c:tickLblPos val="nextTo"/>
        <c:txPr>
          <a:bodyPr/>
          <a:lstStyle/>
          <a:p>
            <a:pPr>
              <a:defRPr sz="2400"/>
            </a:pPr>
            <a:endParaRPr lang="en-US"/>
          </a:p>
        </c:txPr>
        <c:crossAx val="97806592"/>
        <c:crosses val="autoZero"/>
        <c:crossBetween val="between"/>
        <c:majorUnit val="10000"/>
        <c:dispUnits>
          <c:builtInUnit val="thousands"/>
          <c:dispUnitsLbl>
            <c:txPr>
              <a:bodyPr/>
              <a:lstStyle/>
              <a:p>
                <a:pPr algn="ctr" rtl="0">
                  <a:defRPr sz="2400" b="0"/>
                </a:pPr>
                <a:endParaRPr lang="en-US"/>
              </a:p>
            </c:txPr>
          </c:dispUnitsLbl>
        </c:dispUnits>
      </c:valAx>
    </c:plotArea>
    <c:plotVisOnly val="1"/>
  </c:chart>
  <c:spPr>
    <a:ln>
      <a:noFill/>
    </a:ln>
  </c:spPr>
  <c:txPr>
    <a:bodyPr/>
    <a:lstStyle/>
    <a:p>
      <a:pPr>
        <a:defRPr sz="2000">
          <a:latin typeface="Calibri Light" pitchFamily="34" charset="0"/>
        </a:defRPr>
      </a:pPr>
      <a:endParaRPr lang="en-US"/>
    </a:p>
  </c:txPr>
  <c:printSettings>
    <c:headerFooter/>
    <c:pageMargins b="0.75000000000000488" l="0.70000000000000062" r="0.70000000000000062" t="0.75000000000000488" header="0.30000000000000032" footer="0.30000000000000032"/>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0784288888888889"/>
          <c:y val="9.1454259259259263E-2"/>
          <c:w val="0.89215711111111096"/>
          <c:h val="0.74870574074074081"/>
        </c:manualLayout>
      </c:layout>
      <c:lineChart>
        <c:grouping val="standard"/>
        <c:ser>
          <c:idx val="0"/>
          <c:order val="0"/>
          <c:tx>
            <c:strRef>
              <c:f>CrownLawTotal!$I$6</c:f>
              <c:strCache>
                <c:ptCount val="1"/>
                <c:pt idx="0">
                  <c:v>Actual</c:v>
                </c:pt>
              </c:strCache>
            </c:strRef>
          </c:tx>
          <c:spPr>
            <a:ln>
              <a:solidFill>
                <a:schemeClr val="tx2"/>
              </a:solidFill>
            </a:ln>
          </c:spPr>
          <c:marker>
            <c:symbol val="none"/>
          </c:marker>
          <c:cat>
            <c:numRef>
              <c:f>CrownLawTotal!$H$7:$H$37</c:f>
              <c:numCache>
                <c:formatCode>mmm\ yyyy</c:formatCode>
                <c:ptCount val="31"/>
                <c:pt idx="0">
                  <c:v>41426</c:v>
                </c:pt>
                <c:pt idx="1">
                  <c:v>41518</c:v>
                </c:pt>
                <c:pt idx="2">
                  <c:v>41609</c:v>
                </c:pt>
                <c:pt idx="3">
                  <c:v>41699</c:v>
                </c:pt>
                <c:pt idx="4">
                  <c:v>41791</c:v>
                </c:pt>
                <c:pt idx="5">
                  <c:v>41883</c:v>
                </c:pt>
                <c:pt idx="6">
                  <c:v>41974</c:v>
                </c:pt>
                <c:pt idx="7">
                  <c:v>42064</c:v>
                </c:pt>
                <c:pt idx="8">
                  <c:v>42156</c:v>
                </c:pt>
                <c:pt idx="9">
                  <c:v>42248</c:v>
                </c:pt>
                <c:pt idx="10">
                  <c:v>42339</c:v>
                </c:pt>
                <c:pt idx="11">
                  <c:v>42430</c:v>
                </c:pt>
                <c:pt idx="12">
                  <c:v>42522</c:v>
                </c:pt>
                <c:pt idx="13">
                  <c:v>42614</c:v>
                </c:pt>
                <c:pt idx="14">
                  <c:v>42705</c:v>
                </c:pt>
                <c:pt idx="15">
                  <c:v>42795</c:v>
                </c:pt>
                <c:pt idx="16">
                  <c:v>42887</c:v>
                </c:pt>
                <c:pt idx="17">
                  <c:v>42979</c:v>
                </c:pt>
                <c:pt idx="18">
                  <c:v>43070</c:v>
                </c:pt>
                <c:pt idx="19">
                  <c:v>43160</c:v>
                </c:pt>
                <c:pt idx="20">
                  <c:v>43252</c:v>
                </c:pt>
                <c:pt idx="21">
                  <c:v>43344</c:v>
                </c:pt>
                <c:pt idx="22">
                  <c:v>43435</c:v>
                </c:pt>
                <c:pt idx="23">
                  <c:v>43525</c:v>
                </c:pt>
                <c:pt idx="24">
                  <c:v>43617</c:v>
                </c:pt>
                <c:pt idx="25">
                  <c:v>43709</c:v>
                </c:pt>
                <c:pt idx="26">
                  <c:v>43800</c:v>
                </c:pt>
                <c:pt idx="27">
                  <c:v>43891</c:v>
                </c:pt>
                <c:pt idx="28">
                  <c:v>43983</c:v>
                </c:pt>
                <c:pt idx="29">
                  <c:v>44075</c:v>
                </c:pt>
                <c:pt idx="30">
                  <c:v>44166</c:v>
                </c:pt>
              </c:numCache>
            </c:numRef>
          </c:cat>
          <c:val>
            <c:numRef>
              <c:f>CrownLawTotal!$I$7:$I$33</c:f>
              <c:numCache>
                <c:formatCode>#,##0</c:formatCode>
                <c:ptCount val="27"/>
                <c:pt idx="0">
                  <c:v>#N/A</c:v>
                </c:pt>
                <c:pt idx="1">
                  <c:v>1456</c:v>
                </c:pt>
                <c:pt idx="2">
                  <c:v>1338</c:v>
                </c:pt>
                <c:pt idx="3">
                  <c:v>977</c:v>
                </c:pt>
                <c:pt idx="4">
                  <c:v>1163</c:v>
                </c:pt>
                <c:pt idx="5">
                  <c:v>1289</c:v>
                </c:pt>
                <c:pt idx="6">
                  <c:v>1280</c:v>
                </c:pt>
                <c:pt idx="7">
                  <c:v>918</c:v>
                </c:pt>
                <c:pt idx="8">
                  <c:v>1096</c:v>
                </c:pt>
                <c:pt idx="9">
                  <c:v>1346</c:v>
                </c:pt>
                <c:pt idx="10">
                  <c:v>1342</c:v>
                </c:pt>
                <c:pt idx="11">
                  <c:v>1032</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numCache>
            </c:numRef>
          </c:val>
        </c:ser>
        <c:ser>
          <c:idx val="1"/>
          <c:order val="1"/>
          <c:tx>
            <c:strRef>
              <c:f>CrownLawTotal!$J$6</c:f>
              <c:strCache>
                <c:ptCount val="1"/>
                <c:pt idx="0">
                  <c:v>Forecast</c:v>
                </c:pt>
              </c:strCache>
            </c:strRef>
          </c:tx>
          <c:spPr>
            <a:ln>
              <a:solidFill>
                <a:srgbClr val="1F497D">
                  <a:alpha val="39000"/>
                </a:srgbClr>
              </a:solidFill>
            </a:ln>
          </c:spPr>
          <c:marker>
            <c:symbol val="none"/>
          </c:marker>
          <c:cat>
            <c:numRef>
              <c:f>CrownLawTotal!$H$7:$H$37</c:f>
              <c:numCache>
                <c:formatCode>mmm\ yyyy</c:formatCode>
                <c:ptCount val="31"/>
                <c:pt idx="0">
                  <c:v>41426</c:v>
                </c:pt>
                <c:pt idx="1">
                  <c:v>41518</c:v>
                </c:pt>
                <c:pt idx="2">
                  <c:v>41609</c:v>
                </c:pt>
                <c:pt idx="3">
                  <c:v>41699</c:v>
                </c:pt>
                <c:pt idx="4">
                  <c:v>41791</c:v>
                </c:pt>
                <c:pt idx="5">
                  <c:v>41883</c:v>
                </c:pt>
                <c:pt idx="6">
                  <c:v>41974</c:v>
                </c:pt>
                <c:pt idx="7">
                  <c:v>42064</c:v>
                </c:pt>
                <c:pt idx="8">
                  <c:v>42156</c:v>
                </c:pt>
                <c:pt idx="9">
                  <c:v>42248</c:v>
                </c:pt>
                <c:pt idx="10">
                  <c:v>42339</c:v>
                </c:pt>
                <c:pt idx="11">
                  <c:v>42430</c:v>
                </c:pt>
                <c:pt idx="12">
                  <c:v>42522</c:v>
                </c:pt>
                <c:pt idx="13">
                  <c:v>42614</c:v>
                </c:pt>
                <c:pt idx="14">
                  <c:v>42705</c:v>
                </c:pt>
                <c:pt idx="15">
                  <c:v>42795</c:v>
                </c:pt>
                <c:pt idx="16">
                  <c:v>42887</c:v>
                </c:pt>
                <c:pt idx="17">
                  <c:v>42979</c:v>
                </c:pt>
                <c:pt idx="18">
                  <c:v>43070</c:v>
                </c:pt>
                <c:pt idx="19">
                  <c:v>43160</c:v>
                </c:pt>
                <c:pt idx="20">
                  <c:v>43252</c:v>
                </c:pt>
                <c:pt idx="21">
                  <c:v>43344</c:v>
                </c:pt>
                <c:pt idx="22">
                  <c:v>43435</c:v>
                </c:pt>
                <c:pt idx="23">
                  <c:v>43525</c:v>
                </c:pt>
                <c:pt idx="24">
                  <c:v>43617</c:v>
                </c:pt>
                <c:pt idx="25">
                  <c:v>43709</c:v>
                </c:pt>
                <c:pt idx="26">
                  <c:v>43800</c:v>
                </c:pt>
                <c:pt idx="27">
                  <c:v>43891</c:v>
                </c:pt>
                <c:pt idx="28">
                  <c:v>43983</c:v>
                </c:pt>
                <c:pt idx="29">
                  <c:v>44075</c:v>
                </c:pt>
                <c:pt idx="30">
                  <c:v>44166</c:v>
                </c:pt>
              </c:numCache>
            </c:numRef>
          </c:cat>
          <c:val>
            <c:numRef>
              <c:f>CrownLawTotal!$J$7:$J$37</c:f>
              <c:numCache>
                <c:formatCode>#,##0</c:formatCode>
                <c:ptCount val="31"/>
                <c:pt idx="0">
                  <c:v>#N/A</c:v>
                </c:pt>
                <c:pt idx="1">
                  <c:v>#N/A</c:v>
                </c:pt>
                <c:pt idx="2">
                  <c:v>#N/A</c:v>
                </c:pt>
                <c:pt idx="3">
                  <c:v>#N/A</c:v>
                </c:pt>
                <c:pt idx="4">
                  <c:v>#N/A</c:v>
                </c:pt>
                <c:pt idx="5">
                  <c:v>#N/A</c:v>
                </c:pt>
                <c:pt idx="6">
                  <c:v>#N/A</c:v>
                </c:pt>
                <c:pt idx="7">
                  <c:v>#N/A</c:v>
                </c:pt>
                <c:pt idx="8">
                  <c:v>#N/A</c:v>
                </c:pt>
                <c:pt idx="9">
                  <c:v>#N/A</c:v>
                </c:pt>
                <c:pt idx="10">
                  <c:v>#N/A</c:v>
                </c:pt>
                <c:pt idx="11">
                  <c:v>1032</c:v>
                </c:pt>
                <c:pt idx="12">
                  <c:v>1146.752230042016</c:v>
                </c:pt>
                <c:pt idx="13">
                  <c:v>1394.1161808506613</c:v>
                </c:pt>
                <c:pt idx="14">
                  <c:v>1378.0805457878812</c:v>
                </c:pt>
                <c:pt idx="15">
                  <c:v>987.65742870091196</c:v>
                </c:pt>
                <c:pt idx="16">
                  <c:v>1147.2348845471784</c:v>
                </c:pt>
                <c:pt idx="17">
                  <c:v>1394.3231595732132</c:v>
                </c:pt>
                <c:pt idx="18">
                  <c:v>1378.1693053273261</c:v>
                </c:pt>
                <c:pt idx="19">
                  <c:v>987.69549182037338</c:v>
                </c:pt>
                <c:pt idx="20">
                  <c:v>1147.2512073117196</c:v>
                </c:pt>
                <c:pt idx="21">
                  <c:v>1394.330159331668</c:v>
                </c:pt>
                <c:pt idx="22">
                  <c:v>1378.1723070626203</c:v>
                </c:pt>
                <c:pt idx="23">
                  <c:v>987.69677906690288</c:v>
                </c:pt>
                <c:pt idx="24">
                  <c:v>1147.251759326959</c:v>
                </c:pt>
                <c:pt idx="25">
                  <c:v>1394.3303960546405</c:v>
                </c:pt>
                <c:pt idx="26">
                  <c:v>1378.1724085775093</c:v>
                </c:pt>
                <c:pt idx="27">
                  <c:v>987.69682259995136</c:v>
                </c:pt>
                <c:pt idx="28">
                  <c:v>1147.251777995416</c:v>
                </c:pt>
                <c:pt idx="29">
                  <c:v>1394.3304040603116</c:v>
                </c:pt>
                <c:pt idx="30">
                  <c:v>1378.1724120106144</c:v>
                </c:pt>
              </c:numCache>
            </c:numRef>
          </c:val>
        </c:ser>
        <c:marker val="1"/>
        <c:axId val="97737728"/>
        <c:axId val="97839360"/>
      </c:lineChart>
      <c:dateAx>
        <c:axId val="97737728"/>
        <c:scaling>
          <c:orientation val="minMax"/>
          <c:max val="44166"/>
          <c:min val="41518"/>
        </c:scaling>
        <c:axPos val="b"/>
        <c:title>
          <c:tx>
            <c:rich>
              <a:bodyPr/>
              <a:lstStyle/>
              <a:p>
                <a:pPr>
                  <a:defRPr sz="2400" b="0"/>
                </a:pPr>
                <a:r>
                  <a:rPr lang="en-NZ" sz="2400" b="0"/>
                  <a:t>Quarterly data</a:t>
                </a:r>
              </a:p>
            </c:rich>
          </c:tx>
          <c:layout>
            <c:manualLayout>
              <c:xMode val="edge"/>
              <c:yMode val="edge"/>
              <c:x val="0.81199766666666662"/>
              <c:y val="0.9287953703703784"/>
            </c:manualLayout>
          </c:layout>
        </c:title>
        <c:numFmt formatCode="yyyy" sourceLinked="0"/>
        <c:majorTickMark val="in"/>
        <c:tickLblPos val="nextTo"/>
        <c:txPr>
          <a:bodyPr rot="0"/>
          <a:lstStyle/>
          <a:p>
            <a:pPr>
              <a:defRPr sz="2400"/>
            </a:pPr>
            <a:endParaRPr lang="en-US"/>
          </a:p>
        </c:txPr>
        <c:crossAx val="97839360"/>
        <c:crosses val="autoZero"/>
        <c:lblOffset val="100"/>
        <c:baseTimeUnit val="months"/>
        <c:majorUnit val="12"/>
        <c:majorTimeUnit val="months"/>
        <c:minorUnit val="3"/>
        <c:minorTimeUnit val="months"/>
      </c:dateAx>
      <c:valAx>
        <c:axId val="97839360"/>
        <c:scaling>
          <c:orientation val="minMax"/>
          <c:max val="1500"/>
          <c:min val="0"/>
        </c:scaling>
        <c:axPos val="l"/>
        <c:numFmt formatCode="0" sourceLinked="0"/>
        <c:majorTickMark val="none"/>
        <c:tickLblPos val="nextTo"/>
        <c:txPr>
          <a:bodyPr/>
          <a:lstStyle/>
          <a:p>
            <a:pPr>
              <a:defRPr sz="2400"/>
            </a:pPr>
            <a:endParaRPr lang="en-US"/>
          </a:p>
        </c:txPr>
        <c:crossAx val="97737728"/>
        <c:crossesAt val="0"/>
        <c:crossBetween val="between"/>
      </c:valAx>
    </c:plotArea>
    <c:plotVisOnly val="1"/>
  </c:chart>
  <c:spPr>
    <a:ln>
      <a:noFill/>
    </a:ln>
  </c:spPr>
  <c:txPr>
    <a:bodyPr/>
    <a:lstStyle/>
    <a:p>
      <a:pPr>
        <a:defRPr sz="2000">
          <a:latin typeface="Calibri Light" pitchFamily="34" charset="0"/>
        </a:defRPr>
      </a:pPr>
      <a:endParaRPr lang="en-US"/>
    </a:p>
  </c:txPr>
  <c:printSettings>
    <c:headerFooter/>
    <c:pageMargins b="0.75000000000000699" l="0.70000000000000062" r="0.70000000000000062" t="0.75000000000000699" header="0.30000000000000032" footer="0.30000000000000032"/>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7.3510555555555551E-2"/>
          <c:y val="0.10545981481481463"/>
          <c:w val="0.88369044444444533"/>
          <c:h val="0.7204046296296297"/>
        </c:manualLayout>
      </c:layout>
      <c:lineChart>
        <c:grouping val="standard"/>
        <c:ser>
          <c:idx val="0"/>
          <c:order val="0"/>
          <c:tx>
            <c:strRef>
              <c:f>LegalAid!$C$6</c:f>
              <c:strCache>
                <c:ptCount val="1"/>
                <c:pt idx="0">
                  <c:v>Actual</c:v>
                </c:pt>
              </c:strCache>
            </c:strRef>
          </c:tx>
          <c:spPr>
            <a:ln>
              <a:solidFill>
                <a:schemeClr val="tx2"/>
              </a:solidFill>
            </a:ln>
          </c:spPr>
          <c:marker>
            <c:symbol val="none"/>
          </c:marker>
          <c:cat>
            <c:numRef>
              <c:f>LegalAid!$B$7:$B$79</c:f>
              <c:numCache>
                <c:formatCode>mmm\ yyyy</c:formatCode>
                <c:ptCount val="73"/>
                <c:pt idx="0">
                  <c:v>38504</c:v>
                </c:pt>
                <c:pt idx="1">
                  <c:v>38596</c:v>
                </c:pt>
                <c:pt idx="2">
                  <c:v>38687</c:v>
                </c:pt>
                <c:pt idx="3">
                  <c:v>38777</c:v>
                </c:pt>
                <c:pt idx="4">
                  <c:v>38869</c:v>
                </c:pt>
                <c:pt idx="5">
                  <c:v>38961</c:v>
                </c:pt>
                <c:pt idx="6">
                  <c:v>39052</c:v>
                </c:pt>
                <c:pt idx="7">
                  <c:v>39142</c:v>
                </c:pt>
                <c:pt idx="8">
                  <c:v>39234</c:v>
                </c:pt>
                <c:pt idx="9">
                  <c:v>39326</c:v>
                </c:pt>
                <c:pt idx="10">
                  <c:v>39417</c:v>
                </c:pt>
                <c:pt idx="11">
                  <c:v>39508</c:v>
                </c:pt>
                <c:pt idx="12">
                  <c:v>39600</c:v>
                </c:pt>
                <c:pt idx="13">
                  <c:v>39692</c:v>
                </c:pt>
                <c:pt idx="14">
                  <c:v>39783</c:v>
                </c:pt>
                <c:pt idx="15">
                  <c:v>39873</c:v>
                </c:pt>
                <c:pt idx="16">
                  <c:v>39965</c:v>
                </c:pt>
                <c:pt idx="17">
                  <c:v>40057</c:v>
                </c:pt>
                <c:pt idx="18">
                  <c:v>40148</c:v>
                </c:pt>
                <c:pt idx="19">
                  <c:v>40238</c:v>
                </c:pt>
                <c:pt idx="20">
                  <c:v>40330</c:v>
                </c:pt>
                <c:pt idx="21">
                  <c:v>40422</c:v>
                </c:pt>
                <c:pt idx="22">
                  <c:v>40513</c:v>
                </c:pt>
                <c:pt idx="23">
                  <c:v>40603</c:v>
                </c:pt>
                <c:pt idx="24">
                  <c:v>40695</c:v>
                </c:pt>
                <c:pt idx="25">
                  <c:v>40787</c:v>
                </c:pt>
                <c:pt idx="26">
                  <c:v>40878</c:v>
                </c:pt>
                <c:pt idx="27">
                  <c:v>40969</c:v>
                </c:pt>
                <c:pt idx="28">
                  <c:v>41061</c:v>
                </c:pt>
                <c:pt idx="29">
                  <c:v>41153</c:v>
                </c:pt>
                <c:pt idx="30">
                  <c:v>41244</c:v>
                </c:pt>
                <c:pt idx="31">
                  <c:v>41334</c:v>
                </c:pt>
                <c:pt idx="32">
                  <c:v>41426</c:v>
                </c:pt>
                <c:pt idx="33">
                  <c:v>41518</c:v>
                </c:pt>
                <c:pt idx="34">
                  <c:v>41609</c:v>
                </c:pt>
                <c:pt idx="35">
                  <c:v>41699</c:v>
                </c:pt>
                <c:pt idx="36">
                  <c:v>41791</c:v>
                </c:pt>
                <c:pt idx="37">
                  <c:v>41883</c:v>
                </c:pt>
                <c:pt idx="38">
                  <c:v>41974</c:v>
                </c:pt>
                <c:pt idx="39">
                  <c:v>42064</c:v>
                </c:pt>
                <c:pt idx="40">
                  <c:v>42156</c:v>
                </c:pt>
                <c:pt idx="41">
                  <c:v>42248</c:v>
                </c:pt>
                <c:pt idx="42">
                  <c:v>42339</c:v>
                </c:pt>
                <c:pt idx="43">
                  <c:v>42430</c:v>
                </c:pt>
                <c:pt idx="44">
                  <c:v>42522</c:v>
                </c:pt>
                <c:pt idx="45">
                  <c:v>42614</c:v>
                </c:pt>
                <c:pt idx="46">
                  <c:v>42705</c:v>
                </c:pt>
                <c:pt idx="47">
                  <c:v>42795</c:v>
                </c:pt>
                <c:pt idx="48">
                  <c:v>42887</c:v>
                </c:pt>
                <c:pt idx="49">
                  <c:v>42979</c:v>
                </c:pt>
                <c:pt idx="50">
                  <c:v>43070</c:v>
                </c:pt>
                <c:pt idx="51">
                  <c:v>43160</c:v>
                </c:pt>
                <c:pt idx="52">
                  <c:v>43252</c:v>
                </c:pt>
                <c:pt idx="53">
                  <c:v>43344</c:v>
                </c:pt>
                <c:pt idx="54">
                  <c:v>43435</c:v>
                </c:pt>
                <c:pt idx="55">
                  <c:v>43525</c:v>
                </c:pt>
                <c:pt idx="56">
                  <c:v>43617</c:v>
                </c:pt>
                <c:pt idx="57">
                  <c:v>43709</c:v>
                </c:pt>
                <c:pt idx="58">
                  <c:v>43800</c:v>
                </c:pt>
                <c:pt idx="59">
                  <c:v>43891</c:v>
                </c:pt>
                <c:pt idx="60">
                  <c:v>43983</c:v>
                </c:pt>
              </c:numCache>
            </c:numRef>
          </c:cat>
          <c:val>
            <c:numRef>
              <c:f>LegalAid!$C$7:$C$79</c:f>
              <c:numCache>
                <c:formatCode>"$"#,##0</c:formatCode>
                <c:ptCount val="73"/>
                <c:pt idx="0">
                  <c:v>24133011.248461623</c:v>
                </c:pt>
                <c:pt idx="1">
                  <c:v>24531194.951633483</c:v>
                </c:pt>
                <c:pt idx="2">
                  <c:v>25113319.424467538</c:v>
                </c:pt>
                <c:pt idx="3">
                  <c:v>27986907.816679832</c:v>
                </c:pt>
                <c:pt idx="4">
                  <c:v>25825580.779898163</c:v>
                </c:pt>
                <c:pt idx="5">
                  <c:v>27527901.295435537</c:v>
                </c:pt>
                <c:pt idx="6">
                  <c:v>25043328.518896233</c:v>
                </c:pt>
                <c:pt idx="7">
                  <c:v>26038037.594789013</c:v>
                </c:pt>
                <c:pt idx="8">
                  <c:v>28453874.622591048</c:v>
                </c:pt>
                <c:pt idx="9">
                  <c:v>30054918.795833502</c:v>
                </c:pt>
                <c:pt idx="10">
                  <c:v>30449637.564407669</c:v>
                </c:pt>
                <c:pt idx="11">
                  <c:v>24854763.50929847</c:v>
                </c:pt>
                <c:pt idx="12">
                  <c:v>32556674.921433203</c:v>
                </c:pt>
                <c:pt idx="13">
                  <c:v>33201697.395900592</c:v>
                </c:pt>
                <c:pt idx="14">
                  <c:v>35951582.439826548</c:v>
                </c:pt>
                <c:pt idx="15">
                  <c:v>34897968.233364075</c:v>
                </c:pt>
                <c:pt idx="16">
                  <c:v>34430105.636838794</c:v>
                </c:pt>
                <c:pt idx="17">
                  <c:v>39127394.670399591</c:v>
                </c:pt>
                <c:pt idx="18">
                  <c:v>40850240.898793161</c:v>
                </c:pt>
                <c:pt idx="19">
                  <c:v>36920206.094724268</c:v>
                </c:pt>
                <c:pt idx="20">
                  <c:v>41078549.570191942</c:v>
                </c:pt>
                <c:pt idx="21">
                  <c:v>41771556.690937661</c:v>
                </c:pt>
                <c:pt idx="22">
                  <c:v>45452589.135361925</c:v>
                </c:pt>
                <c:pt idx="23">
                  <c:v>43191440.311742797</c:v>
                </c:pt>
                <c:pt idx="24">
                  <c:v>39404288.282567665</c:v>
                </c:pt>
                <c:pt idx="25">
                  <c:v>38195296.650000006</c:v>
                </c:pt>
                <c:pt idx="26">
                  <c:v>35534612.800000004</c:v>
                </c:pt>
                <c:pt idx="27">
                  <c:v>30573559.16</c:v>
                </c:pt>
                <c:pt idx="28">
                  <c:v>32924944.739999998</c:v>
                </c:pt>
                <c:pt idx="29">
                  <c:v>32102534.310000002</c:v>
                </c:pt>
                <c:pt idx="30">
                  <c:v>34301617</c:v>
                </c:pt>
                <c:pt idx="31">
                  <c:v>24566036</c:v>
                </c:pt>
                <c:pt idx="32">
                  <c:v>21231877.760000002</c:v>
                </c:pt>
                <c:pt idx="33">
                  <c:v>29279821</c:v>
                </c:pt>
                <c:pt idx="34">
                  <c:v>33894141.019999996</c:v>
                </c:pt>
                <c:pt idx="35">
                  <c:v>26767468</c:v>
                </c:pt>
                <c:pt idx="36">
                  <c:v>29182141</c:v>
                </c:pt>
                <c:pt idx="37">
                  <c:v>34323555.329999998</c:v>
                </c:pt>
                <c:pt idx="38">
                  <c:v>34972779.420000002</c:v>
                </c:pt>
                <c:pt idx="39">
                  <c:v>27948362.510000002</c:v>
                </c:pt>
                <c:pt idx="40">
                  <c:v>35865344.560000002</c:v>
                </c:pt>
                <c:pt idx="41">
                  <c:v>34323555.329999998</c:v>
                </c:pt>
                <c:pt idx="42">
                  <c:v>35339121.00999999</c:v>
                </c:pt>
                <c:pt idx="43" formatCode="&quot;$&quot;#,##0;\-&quot;$&quot;#,##0">
                  <c:v>29103084.319999997</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numCache>
            </c:numRef>
          </c:val>
        </c:ser>
        <c:ser>
          <c:idx val="1"/>
          <c:order val="1"/>
          <c:tx>
            <c:strRef>
              <c:f>LegalAid!$D$6</c:f>
              <c:strCache>
                <c:ptCount val="1"/>
                <c:pt idx="0">
                  <c:v>Forecast</c:v>
                </c:pt>
              </c:strCache>
            </c:strRef>
          </c:tx>
          <c:spPr>
            <a:ln>
              <a:solidFill>
                <a:srgbClr val="1F497D">
                  <a:alpha val="39000"/>
                </a:srgbClr>
              </a:solidFill>
            </a:ln>
          </c:spPr>
          <c:marker>
            <c:symbol val="none"/>
          </c:marker>
          <c:cat>
            <c:numRef>
              <c:f>LegalAid!$B$7:$B$79</c:f>
              <c:numCache>
                <c:formatCode>mmm\ yyyy</c:formatCode>
                <c:ptCount val="73"/>
                <c:pt idx="0">
                  <c:v>38504</c:v>
                </c:pt>
                <c:pt idx="1">
                  <c:v>38596</c:v>
                </c:pt>
                <c:pt idx="2">
                  <c:v>38687</c:v>
                </c:pt>
                <c:pt idx="3">
                  <c:v>38777</c:v>
                </c:pt>
                <c:pt idx="4">
                  <c:v>38869</c:v>
                </c:pt>
                <c:pt idx="5">
                  <c:v>38961</c:v>
                </c:pt>
                <c:pt idx="6">
                  <c:v>39052</c:v>
                </c:pt>
                <c:pt idx="7">
                  <c:v>39142</c:v>
                </c:pt>
                <c:pt idx="8">
                  <c:v>39234</c:v>
                </c:pt>
                <c:pt idx="9">
                  <c:v>39326</c:v>
                </c:pt>
                <c:pt idx="10">
                  <c:v>39417</c:v>
                </c:pt>
                <c:pt idx="11">
                  <c:v>39508</c:v>
                </c:pt>
                <c:pt idx="12">
                  <c:v>39600</c:v>
                </c:pt>
                <c:pt idx="13">
                  <c:v>39692</c:v>
                </c:pt>
                <c:pt idx="14">
                  <c:v>39783</c:v>
                </c:pt>
                <c:pt idx="15">
                  <c:v>39873</c:v>
                </c:pt>
                <c:pt idx="16">
                  <c:v>39965</c:v>
                </c:pt>
                <c:pt idx="17">
                  <c:v>40057</c:v>
                </c:pt>
                <c:pt idx="18">
                  <c:v>40148</c:v>
                </c:pt>
                <c:pt idx="19">
                  <c:v>40238</c:v>
                </c:pt>
                <c:pt idx="20">
                  <c:v>40330</c:v>
                </c:pt>
                <c:pt idx="21">
                  <c:v>40422</c:v>
                </c:pt>
                <c:pt idx="22">
                  <c:v>40513</c:v>
                </c:pt>
                <c:pt idx="23">
                  <c:v>40603</c:v>
                </c:pt>
                <c:pt idx="24">
                  <c:v>40695</c:v>
                </c:pt>
                <c:pt idx="25">
                  <c:v>40787</c:v>
                </c:pt>
                <c:pt idx="26">
                  <c:v>40878</c:v>
                </c:pt>
                <c:pt idx="27">
                  <c:v>40969</c:v>
                </c:pt>
                <c:pt idx="28">
                  <c:v>41061</c:v>
                </c:pt>
                <c:pt idx="29">
                  <c:v>41153</c:v>
                </c:pt>
                <c:pt idx="30">
                  <c:v>41244</c:v>
                </c:pt>
                <c:pt idx="31">
                  <c:v>41334</c:v>
                </c:pt>
                <c:pt idx="32">
                  <c:v>41426</c:v>
                </c:pt>
                <c:pt idx="33">
                  <c:v>41518</c:v>
                </c:pt>
                <c:pt idx="34">
                  <c:v>41609</c:v>
                </c:pt>
                <c:pt idx="35">
                  <c:v>41699</c:v>
                </c:pt>
                <c:pt idx="36">
                  <c:v>41791</c:v>
                </c:pt>
                <c:pt idx="37">
                  <c:v>41883</c:v>
                </c:pt>
                <c:pt idx="38">
                  <c:v>41974</c:v>
                </c:pt>
                <c:pt idx="39">
                  <c:v>42064</c:v>
                </c:pt>
                <c:pt idx="40">
                  <c:v>42156</c:v>
                </c:pt>
                <c:pt idx="41">
                  <c:v>42248</c:v>
                </c:pt>
                <c:pt idx="42">
                  <c:v>42339</c:v>
                </c:pt>
                <c:pt idx="43">
                  <c:v>42430</c:v>
                </c:pt>
                <c:pt idx="44">
                  <c:v>42522</c:v>
                </c:pt>
                <c:pt idx="45">
                  <c:v>42614</c:v>
                </c:pt>
                <c:pt idx="46">
                  <c:v>42705</c:v>
                </c:pt>
                <c:pt idx="47">
                  <c:v>42795</c:v>
                </c:pt>
                <c:pt idx="48">
                  <c:v>42887</c:v>
                </c:pt>
                <c:pt idx="49">
                  <c:v>42979</c:v>
                </c:pt>
                <c:pt idx="50">
                  <c:v>43070</c:v>
                </c:pt>
                <c:pt idx="51">
                  <c:v>43160</c:v>
                </c:pt>
                <c:pt idx="52">
                  <c:v>43252</c:v>
                </c:pt>
                <c:pt idx="53">
                  <c:v>43344</c:v>
                </c:pt>
                <c:pt idx="54">
                  <c:v>43435</c:v>
                </c:pt>
                <c:pt idx="55">
                  <c:v>43525</c:v>
                </c:pt>
                <c:pt idx="56">
                  <c:v>43617</c:v>
                </c:pt>
                <c:pt idx="57">
                  <c:v>43709</c:v>
                </c:pt>
                <c:pt idx="58">
                  <c:v>43800</c:v>
                </c:pt>
                <c:pt idx="59">
                  <c:v>43891</c:v>
                </c:pt>
                <c:pt idx="60">
                  <c:v>43983</c:v>
                </c:pt>
              </c:numCache>
            </c:numRef>
          </c:cat>
          <c:val>
            <c:numRef>
              <c:f>LegalAid!$D$7:$D$79</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34874083.195526369</c:v>
                </c:pt>
                <c:pt idx="42">
                  <c:v>35163315.630898841</c:v>
                </c:pt>
                <c:pt idx="43">
                  <c:v>28545755.893048763</c:v>
                </c:pt>
                <c:pt idx="44">
                  <c:v>34749072.69556763</c:v>
                </c:pt>
                <c:pt idx="45">
                  <c:v>35935555.352183051</c:v>
                </c:pt>
                <c:pt idx="46">
                  <c:v>35868063.254500382</c:v>
                </c:pt>
                <c:pt idx="47">
                  <c:v>29009233.339902319</c:v>
                </c:pt>
                <c:pt idx="48">
                  <c:v>35017123.776757829</c:v>
                </c:pt>
                <c:pt idx="49">
                  <c:v>35865545.025462627</c:v>
                </c:pt>
                <c:pt idx="50">
                  <c:v>35969911.940019481</c:v>
                </c:pt>
                <c:pt idx="51">
                  <c:v>29080233.09777607</c:v>
                </c:pt>
                <c:pt idx="52">
                  <c:v>34950695.183757335</c:v>
                </c:pt>
                <c:pt idx="53">
                  <c:v>35949370.365439303</c:v>
                </c:pt>
                <c:pt idx="54">
                  <c:v>35939396.257977173</c:v>
                </c:pt>
                <c:pt idx="55">
                  <c:v>29107683.632591553</c:v>
                </c:pt>
                <c:pt idx="56">
                  <c:v>35041037.048086576</c:v>
                </c:pt>
                <c:pt idx="57">
                  <c:v>35830512.803044192</c:v>
                </c:pt>
                <c:pt idx="58">
                  <c:v>35898182.642178833</c:v>
                </c:pt>
                <c:pt idx="59">
                  <c:v>28989369.510631278</c:v>
                </c:pt>
                <c:pt idx="60">
                  <c:v>34914920.440152012</c:v>
                </c:pt>
              </c:numCache>
            </c:numRef>
          </c:val>
        </c:ser>
        <c:marker val="1"/>
        <c:axId val="97964032"/>
        <c:axId val="97865728"/>
      </c:lineChart>
      <c:dateAx>
        <c:axId val="97964032"/>
        <c:scaling>
          <c:orientation val="minMax"/>
          <c:min val="39234"/>
        </c:scaling>
        <c:axPos val="b"/>
        <c:title>
          <c:tx>
            <c:rich>
              <a:bodyPr/>
              <a:lstStyle/>
              <a:p>
                <a:pPr>
                  <a:defRPr sz="2400" b="0"/>
                </a:pPr>
                <a:r>
                  <a:rPr lang="en-NZ" sz="2400" b="0"/>
                  <a:t>Quarterly data</a:t>
                </a:r>
              </a:p>
            </c:rich>
          </c:tx>
          <c:layout>
            <c:manualLayout>
              <c:xMode val="edge"/>
              <c:yMode val="edge"/>
              <c:x val="0.76085900000000706"/>
              <c:y val="0.92404685185185187"/>
            </c:manualLayout>
          </c:layout>
        </c:title>
        <c:numFmt formatCode="yyyy" sourceLinked="0"/>
        <c:majorTickMark val="in"/>
        <c:tickLblPos val="nextTo"/>
        <c:txPr>
          <a:bodyPr rot="0"/>
          <a:lstStyle/>
          <a:p>
            <a:pPr>
              <a:defRPr sz="2400"/>
            </a:pPr>
            <a:endParaRPr lang="en-US"/>
          </a:p>
        </c:txPr>
        <c:crossAx val="97865728"/>
        <c:crosses val="autoZero"/>
        <c:auto val="1"/>
        <c:lblOffset val="100"/>
        <c:majorUnit val="2"/>
        <c:majorTimeUnit val="years"/>
        <c:minorUnit val="12"/>
        <c:minorTimeUnit val="months"/>
      </c:dateAx>
      <c:valAx>
        <c:axId val="97865728"/>
        <c:scaling>
          <c:orientation val="minMax"/>
          <c:max val="50000000"/>
          <c:min val="0"/>
        </c:scaling>
        <c:axPos val="l"/>
        <c:numFmt formatCode="0,," sourceLinked="0"/>
        <c:majorTickMark val="none"/>
        <c:tickLblPos val="nextTo"/>
        <c:txPr>
          <a:bodyPr/>
          <a:lstStyle/>
          <a:p>
            <a:pPr>
              <a:defRPr sz="2400"/>
            </a:pPr>
            <a:endParaRPr lang="en-US"/>
          </a:p>
        </c:txPr>
        <c:crossAx val="97964032"/>
        <c:crosses val="autoZero"/>
        <c:crossBetween val="midCat"/>
        <c:majorUnit val="10000000"/>
      </c:valAx>
    </c:plotArea>
    <c:plotVisOnly val="1"/>
  </c:chart>
  <c:spPr>
    <a:ln>
      <a:noFill/>
    </a:ln>
  </c:spPr>
  <c:txPr>
    <a:bodyPr/>
    <a:lstStyle/>
    <a:p>
      <a:pPr>
        <a:defRPr sz="2000">
          <a:latin typeface="Calibri Light" pitchFamily="34" charset="0"/>
        </a:defRPr>
      </a:pPr>
      <a:endParaRPr lang="en-US"/>
    </a:p>
  </c:txPr>
  <c:printSettings>
    <c:headerFooter/>
    <c:pageMargins b="0.75000000000000699" l="0.70000000000000062" r="0.70000000000000062" t="0.75000000000000699" header="0.30000000000000032" footer="0.30000000000000032"/>
    <c:pageSetup orientation="portrait"/>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7.6276955175942254E-2"/>
          <c:y val="0.11570501340762022"/>
          <c:w val="0.88051927833667443"/>
          <c:h val="0.71533945440935465"/>
        </c:manualLayout>
      </c:layout>
      <c:lineChart>
        <c:grouping val="standard"/>
        <c:ser>
          <c:idx val="0"/>
          <c:order val="0"/>
          <c:tx>
            <c:strRef>
              <c:f>LegalAidJurisdictions!$B$5:$C$5</c:f>
              <c:strCache>
                <c:ptCount val="1"/>
                <c:pt idx="0">
                  <c:v>Criminal</c:v>
                </c:pt>
              </c:strCache>
            </c:strRef>
          </c:tx>
          <c:spPr>
            <a:ln>
              <a:solidFill>
                <a:schemeClr val="accent2"/>
              </a:solidFill>
            </a:ln>
          </c:spPr>
          <c:marker>
            <c:symbol val="none"/>
          </c:marker>
          <c:cat>
            <c:numRef>
              <c:f>LegalAidJurisdictions!$A$7:$A$58</c:f>
              <c:numCache>
                <c:formatCode>mmm\ yyyy</c:formatCode>
                <c:ptCount val="52"/>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numCache>
            </c:numRef>
          </c:cat>
          <c:val>
            <c:numRef>
              <c:f>LegalAidJurisdictions!$B$7:$B$58</c:f>
              <c:numCache>
                <c:formatCode>"$"#,##0</c:formatCode>
                <c:ptCount val="52"/>
                <c:pt idx="0">
                  <c:v>14360708.09</c:v>
                </c:pt>
                <c:pt idx="1">
                  <c:v>14374318.390000001</c:v>
                </c:pt>
                <c:pt idx="2">
                  <c:v>11066136.190000001</c:v>
                </c:pt>
                <c:pt idx="3">
                  <c:v>14853126.059999999</c:v>
                </c:pt>
                <c:pt idx="4">
                  <c:v>16875069.830000002</c:v>
                </c:pt>
                <c:pt idx="5">
                  <c:v>21528977.43</c:v>
                </c:pt>
                <c:pt idx="6">
                  <c:v>14686613.319999998</c:v>
                </c:pt>
                <c:pt idx="7">
                  <c:v>18524674.34</c:v>
                </c:pt>
                <c:pt idx="8">
                  <c:v>18619964.400000002</c:v>
                </c:pt>
                <c:pt idx="9">
                  <c:v>20088740.089999996</c:v>
                </c:pt>
                <c:pt idx="10">
                  <c:v>16087995.1</c:v>
                </c:pt>
                <c:pt idx="11">
                  <c:v>22945170.239999998</c:v>
                </c:pt>
                <c:pt idx="12">
                  <c:v>18876302.48</c:v>
                </c:pt>
                <c:pt idx="13">
                  <c:v>19906831.689999998</c:v>
                </c:pt>
                <c:pt idx="14">
                  <c:v>17543075.920000002</c:v>
                </c:pt>
                <c:pt idx="15">
                  <c:v>16632886.41</c:v>
                </c:pt>
                <c:pt idx="16">
                  <c:v>16266017.020099999</c:v>
                </c:pt>
                <c:pt idx="17">
                  <c:v>15153677.280000001</c:v>
                </c:pt>
                <c:pt idx="18">
                  <c:v>13788121.640000001</c:v>
                </c:pt>
                <c:pt idx="19">
                  <c:v>10743755.470000001</c:v>
                </c:pt>
                <c:pt idx="20">
                  <c:v>13750320.129999999</c:v>
                </c:pt>
                <c:pt idx="21">
                  <c:v>14199833.039999999</c:v>
                </c:pt>
                <c:pt idx="22">
                  <c:v>9828201.1999999993</c:v>
                </c:pt>
                <c:pt idx="23">
                  <c:v>7204589.8500000006</c:v>
                </c:pt>
                <c:pt idx="24">
                  <c:v>11153730.530000001</c:v>
                </c:pt>
                <c:pt idx="25">
                  <c:v>13778214.84</c:v>
                </c:pt>
                <c:pt idx="26">
                  <c:v>11148116.050000001</c:v>
                </c:pt>
                <c:pt idx="27">
                  <c:v>11534154.619999999</c:v>
                </c:pt>
                <c:pt idx="28">
                  <c:v>14034520.620000001</c:v>
                </c:pt>
                <c:pt idx="29">
                  <c:v>15017774.23</c:v>
                </c:pt>
                <c:pt idx="30">
                  <c:v>12506033.350000001</c:v>
                </c:pt>
                <c:pt idx="31">
                  <c:v>16486556.560000001</c:v>
                </c:pt>
                <c:pt idx="32">
                  <c:v>15397023.380000001</c:v>
                </c:pt>
                <c:pt idx="33">
                  <c:v>15796725.970000001</c:v>
                </c:pt>
                <c:pt idx="34">
                  <c:v>13150679.579999998</c:v>
                </c:pt>
              </c:numCache>
            </c:numRef>
          </c:val>
        </c:ser>
        <c:ser>
          <c:idx val="1"/>
          <c:order val="1"/>
          <c:tx>
            <c:strRef>
              <c:f>LegalAidJurisdictions!$C$6</c:f>
              <c:strCache>
                <c:ptCount val="1"/>
                <c:pt idx="0">
                  <c:v>Forecast</c:v>
                </c:pt>
              </c:strCache>
            </c:strRef>
          </c:tx>
          <c:spPr>
            <a:ln>
              <a:solidFill>
                <a:schemeClr val="accent2">
                  <a:alpha val="39000"/>
                </a:schemeClr>
              </a:solidFill>
            </a:ln>
          </c:spPr>
          <c:marker>
            <c:symbol val="none"/>
          </c:marker>
          <c:cat>
            <c:numRef>
              <c:f>LegalAidJurisdictions!$A$7:$A$58</c:f>
              <c:numCache>
                <c:formatCode>mmm\ yyyy</c:formatCode>
                <c:ptCount val="52"/>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numCache>
            </c:numRef>
          </c:cat>
          <c:val>
            <c:numRef>
              <c:f>LegalAidJurisdictions!$C$7:$C$58</c:f>
              <c:numCache>
                <c:formatCode>"$"#,##0</c:formatCode>
                <c:ptCount val="52"/>
                <c:pt idx="32">
                  <c:v>15541400.992596898</c:v>
                </c:pt>
                <c:pt idx="33">
                  <c:v>16048512.506996896</c:v>
                </c:pt>
                <c:pt idx="34">
                  <c:v>11987565.204096898</c:v>
                </c:pt>
                <c:pt idx="35">
                  <c:v>15648445.535796897</c:v>
                </c:pt>
                <c:pt idx="36">
                  <c:v>16489174.599660505</c:v>
                </c:pt>
                <c:pt idx="37">
                  <c:v>17054094.983460505</c:v>
                </c:pt>
                <c:pt idx="38">
                  <c:v>12813295.923260504</c:v>
                </c:pt>
                <c:pt idx="39">
                  <c:v>16322167.837260503</c:v>
                </c:pt>
                <c:pt idx="40">
                  <c:v>16823552.440791164</c:v>
                </c:pt>
                <c:pt idx="41">
                  <c:v>17440280.728691164</c:v>
                </c:pt>
                <c:pt idx="42">
                  <c:v>13215735.221691165</c:v>
                </c:pt>
                <c:pt idx="43">
                  <c:v>16587796.877291165</c:v>
                </c:pt>
                <c:pt idx="44">
                  <c:v>17220876.058455892</c:v>
                </c:pt>
                <c:pt idx="45">
                  <c:v>17829051.977555893</c:v>
                </c:pt>
                <c:pt idx="46">
                  <c:v>13595309.775155891</c:v>
                </c:pt>
                <c:pt idx="47">
                  <c:v>17036887.871355891</c:v>
                </c:pt>
                <c:pt idx="48">
                  <c:v>17106530.627160128</c:v>
                </c:pt>
                <c:pt idx="49">
                  <c:v>17706921.455160126</c:v>
                </c:pt>
                <c:pt idx="50">
                  <c:v>13459043.427360129</c:v>
                </c:pt>
                <c:pt idx="51">
                  <c:v>16880492.804560129</c:v>
                </c:pt>
              </c:numCache>
            </c:numRef>
          </c:val>
        </c:ser>
        <c:ser>
          <c:idx val="2"/>
          <c:order val="2"/>
          <c:tx>
            <c:strRef>
              <c:f>LegalAidJurisdictions!$D$5:$E$5</c:f>
              <c:strCache>
                <c:ptCount val="1"/>
                <c:pt idx="0">
                  <c:v>Family</c:v>
                </c:pt>
              </c:strCache>
            </c:strRef>
          </c:tx>
          <c:spPr>
            <a:ln>
              <a:solidFill>
                <a:srgbClr val="008000"/>
              </a:solidFill>
            </a:ln>
          </c:spPr>
          <c:marker>
            <c:symbol val="none"/>
          </c:marker>
          <c:val>
            <c:numRef>
              <c:f>LegalAidJurisdictions!$D$7:$D$58</c:f>
              <c:numCache>
                <c:formatCode>"$"#,##0</c:formatCode>
                <c:ptCount val="52"/>
                <c:pt idx="0">
                  <c:v>6984186.160000002</c:v>
                </c:pt>
                <c:pt idx="1">
                  <c:v>7473282.1600000001</c:v>
                </c:pt>
                <c:pt idx="2">
                  <c:v>6413737.4299999997</c:v>
                </c:pt>
                <c:pt idx="3">
                  <c:v>8753604.8800000008</c:v>
                </c:pt>
                <c:pt idx="4">
                  <c:v>8985630.1600000001</c:v>
                </c:pt>
                <c:pt idx="5">
                  <c:v>10206972.91</c:v>
                </c:pt>
                <c:pt idx="6">
                  <c:v>8794582.209999999</c:v>
                </c:pt>
                <c:pt idx="7">
                  <c:v>11653093.6</c:v>
                </c:pt>
                <c:pt idx="8">
                  <c:v>12581191.170000002</c:v>
                </c:pt>
                <c:pt idx="9">
                  <c:v>12596648.98</c:v>
                </c:pt>
                <c:pt idx="10">
                  <c:v>12107463.58</c:v>
                </c:pt>
                <c:pt idx="11">
                  <c:v>17434008.100000001</c:v>
                </c:pt>
                <c:pt idx="12">
                  <c:v>13979840.849999998</c:v>
                </c:pt>
                <c:pt idx="13">
                  <c:v>13604068.329999998</c:v>
                </c:pt>
                <c:pt idx="14">
                  <c:v>13469689.889999999</c:v>
                </c:pt>
                <c:pt idx="15">
                  <c:v>12087022.060000002</c:v>
                </c:pt>
                <c:pt idx="16">
                  <c:v>13461836.100099999</c:v>
                </c:pt>
                <c:pt idx="17">
                  <c:v>13570095.559999999</c:v>
                </c:pt>
                <c:pt idx="18">
                  <c:v>10396516.99</c:v>
                </c:pt>
                <c:pt idx="19">
                  <c:v>15807518.789999999</c:v>
                </c:pt>
                <c:pt idx="20">
                  <c:v>11372074.670000002</c:v>
                </c:pt>
                <c:pt idx="21">
                  <c:v>11967716.850000001</c:v>
                </c:pt>
                <c:pt idx="22">
                  <c:v>8930008.620000001</c:v>
                </c:pt>
                <c:pt idx="23">
                  <c:v>9685267.6600000001</c:v>
                </c:pt>
                <c:pt idx="24">
                  <c:v>11411952.85</c:v>
                </c:pt>
                <c:pt idx="25">
                  <c:v>12283561.199999999</c:v>
                </c:pt>
                <c:pt idx="26">
                  <c:v>9268217.459999999</c:v>
                </c:pt>
                <c:pt idx="27">
                  <c:v>10292635.100000001</c:v>
                </c:pt>
                <c:pt idx="28">
                  <c:v>10213950.130000001</c:v>
                </c:pt>
                <c:pt idx="29">
                  <c:v>11505471.34</c:v>
                </c:pt>
                <c:pt idx="30">
                  <c:v>9090259.7300000004</c:v>
                </c:pt>
                <c:pt idx="31">
                  <c:v>12097090.390000001</c:v>
                </c:pt>
                <c:pt idx="32">
                  <c:v>11444469.59</c:v>
                </c:pt>
                <c:pt idx="33">
                  <c:v>11888662.469999999</c:v>
                </c:pt>
                <c:pt idx="34">
                  <c:v>9119100.8999999985</c:v>
                </c:pt>
              </c:numCache>
            </c:numRef>
          </c:val>
        </c:ser>
        <c:ser>
          <c:idx val="3"/>
          <c:order val="3"/>
          <c:tx>
            <c:strRef>
              <c:f>LegalAidJurisdictions!$E$6</c:f>
              <c:strCache>
                <c:ptCount val="1"/>
                <c:pt idx="0">
                  <c:v>Forecast</c:v>
                </c:pt>
              </c:strCache>
            </c:strRef>
          </c:tx>
          <c:spPr>
            <a:ln>
              <a:solidFill>
                <a:srgbClr val="008000">
                  <a:alpha val="40000"/>
                </a:srgbClr>
              </a:solidFill>
            </a:ln>
          </c:spPr>
          <c:marker>
            <c:symbol val="none"/>
          </c:marker>
          <c:val>
            <c:numRef>
              <c:f>LegalAidJurisdictions!$E$7:$E$58</c:f>
              <c:numCache>
                <c:formatCode>"$"#,##0</c:formatCode>
                <c:ptCount val="52"/>
                <c:pt idx="32">
                  <c:v>11873053.182275189</c:v>
                </c:pt>
                <c:pt idx="33">
                  <c:v>10862405.933175188</c:v>
                </c:pt>
                <c:pt idx="34">
                  <c:v>9847309.0313751884</c:v>
                </c:pt>
                <c:pt idx="35">
                  <c:v>11569726.743175188</c:v>
                </c:pt>
                <c:pt idx="36">
                  <c:v>12068610.172869023</c:v>
                </c:pt>
                <c:pt idx="37">
                  <c:v>10807000.706369024</c:v>
                </c:pt>
                <c:pt idx="38">
                  <c:v>9878606.7726690229</c:v>
                </c:pt>
                <c:pt idx="39">
                  <c:v>11564738.263869023</c:v>
                </c:pt>
                <c:pt idx="40">
                  <c:v>12014042.711736014</c:v>
                </c:pt>
                <c:pt idx="41">
                  <c:v>10850829.405936014</c:v>
                </c:pt>
                <c:pt idx="42">
                  <c:v>9838575.4324360136</c:v>
                </c:pt>
                <c:pt idx="43">
                  <c:v>11547403.938436015</c:v>
                </c:pt>
                <c:pt idx="44">
                  <c:v>12059400.911397107</c:v>
                </c:pt>
                <c:pt idx="45">
                  <c:v>10798409.510197107</c:v>
                </c:pt>
                <c:pt idx="46">
                  <c:v>9867957.7985971086</c:v>
                </c:pt>
                <c:pt idx="47">
                  <c:v>11557846.924297107</c:v>
                </c:pt>
                <c:pt idx="48">
                  <c:v>12020744.381817276</c:v>
                </c:pt>
                <c:pt idx="49">
                  <c:v>10842447.440117277</c:v>
                </c:pt>
                <c:pt idx="50">
                  <c:v>9843411.8292172775</c:v>
                </c:pt>
                <c:pt idx="51">
                  <c:v>11552124.348217275</c:v>
                </c:pt>
              </c:numCache>
            </c:numRef>
          </c:val>
        </c:ser>
        <c:marker val="1"/>
        <c:axId val="97880320"/>
        <c:axId val="97966720"/>
      </c:lineChart>
      <c:dateAx>
        <c:axId val="97880320"/>
        <c:scaling>
          <c:orientation val="minMax"/>
          <c:max val="43983"/>
        </c:scaling>
        <c:axPos val="b"/>
        <c:title>
          <c:tx>
            <c:rich>
              <a:bodyPr/>
              <a:lstStyle/>
              <a:p>
                <a:pPr>
                  <a:defRPr sz="2400" b="0"/>
                </a:pPr>
                <a:r>
                  <a:rPr lang="en-NZ" sz="2400" b="0"/>
                  <a:t>Quarterly data</a:t>
                </a:r>
              </a:p>
            </c:rich>
          </c:tx>
          <c:layout>
            <c:manualLayout>
              <c:xMode val="edge"/>
              <c:yMode val="edge"/>
              <c:x val="0.75147506959928334"/>
              <c:y val="0.91320082203116815"/>
            </c:manualLayout>
          </c:layout>
        </c:title>
        <c:numFmt formatCode="yyyy" sourceLinked="0"/>
        <c:majorTickMark val="in"/>
        <c:tickLblPos val="nextTo"/>
        <c:txPr>
          <a:bodyPr rot="0"/>
          <a:lstStyle/>
          <a:p>
            <a:pPr>
              <a:defRPr sz="2400"/>
            </a:pPr>
            <a:endParaRPr lang="en-US"/>
          </a:p>
        </c:txPr>
        <c:crossAx val="97966720"/>
        <c:crosses val="autoZero"/>
        <c:auto val="1"/>
        <c:lblOffset val="100"/>
        <c:majorUnit val="24"/>
        <c:majorTimeUnit val="months"/>
        <c:minorUnit val="12"/>
        <c:minorTimeUnit val="months"/>
      </c:dateAx>
      <c:valAx>
        <c:axId val="97966720"/>
        <c:scaling>
          <c:orientation val="minMax"/>
          <c:min val="0"/>
        </c:scaling>
        <c:axPos val="l"/>
        <c:numFmt formatCode="0,," sourceLinked="0"/>
        <c:majorTickMark val="none"/>
        <c:tickLblPos val="nextTo"/>
        <c:txPr>
          <a:bodyPr/>
          <a:lstStyle/>
          <a:p>
            <a:pPr>
              <a:defRPr sz="2400"/>
            </a:pPr>
            <a:endParaRPr lang="en-US"/>
          </a:p>
        </c:txPr>
        <c:crossAx val="97880320"/>
        <c:crosses val="autoZero"/>
        <c:crossBetween val="midCat"/>
        <c:majorUnit val="5000000"/>
      </c:valAx>
    </c:plotArea>
    <c:plotVisOnly val="1"/>
  </c:chart>
  <c:spPr>
    <a:ln>
      <a:noFill/>
    </a:ln>
  </c:spPr>
  <c:txPr>
    <a:bodyPr/>
    <a:lstStyle/>
    <a:p>
      <a:pPr>
        <a:defRPr sz="2000">
          <a:latin typeface="Calibri Light" pitchFamily="34" charset="0"/>
        </a:defRPr>
      </a:pPr>
      <a:endParaRPr lang="en-US"/>
    </a:p>
  </c:txPr>
  <c:printSettings>
    <c:headerFooter/>
    <c:pageMargins b="0.75000000000000722" l="0.70000000000000062" r="0.70000000000000062" t="0.75000000000000722" header="0.30000000000000032" footer="0.30000000000000032"/>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0451266666666666"/>
          <c:y val="0.10225948114739554"/>
          <c:w val="0.7734674444444446"/>
          <c:h val="0.70419518518518565"/>
        </c:manualLayout>
      </c:layout>
      <c:lineChart>
        <c:grouping val="standard"/>
        <c:ser>
          <c:idx val="4"/>
          <c:order val="4"/>
          <c:tx>
            <c:strRef>
              <c:f>SentenceMix!$R$3</c:f>
              <c:strCache>
                <c:ptCount val="1"/>
                <c:pt idx="0">
                  <c:v>Imprisonment</c:v>
                </c:pt>
              </c:strCache>
            </c:strRef>
          </c:tx>
          <c:spPr>
            <a:ln>
              <a:solidFill>
                <a:srgbClr val="1F497D">
                  <a:alpha val="54000"/>
                </a:srgbClr>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SentenceMix!$R$4:$R$104</c:f>
              <c:numCache>
                <c:formatCode>General</c:formatCode>
                <c:ptCount val="101"/>
                <c:pt idx="62" formatCode="0.00%">
                  <c:v>0.1104554548636041</c:v>
                </c:pt>
                <c:pt idx="63" formatCode="0.00%">
                  <c:v>0.10419011114503125</c:v>
                </c:pt>
                <c:pt idx="64" formatCode="0.00%">
                  <c:v>0.10419011114503125</c:v>
                </c:pt>
                <c:pt idx="65" formatCode="0.00%">
                  <c:v>0.10619011114503125</c:v>
                </c:pt>
                <c:pt idx="66" formatCode="0.00%">
                  <c:v>0.10619011114503125</c:v>
                </c:pt>
                <c:pt idx="67" formatCode="0.00%">
                  <c:v>0.10619011114503125</c:v>
                </c:pt>
                <c:pt idx="68" formatCode="0.00%">
                  <c:v>0.10619011114503125</c:v>
                </c:pt>
                <c:pt idx="69" formatCode="0.00%">
                  <c:v>0.10619011114503125</c:v>
                </c:pt>
                <c:pt idx="70" formatCode="0.00%">
                  <c:v>0.10619011114503125</c:v>
                </c:pt>
                <c:pt idx="71" formatCode="0.00%">
                  <c:v>0.10619011114503125</c:v>
                </c:pt>
                <c:pt idx="72" formatCode="0.00%">
                  <c:v>0.10619011114503125</c:v>
                </c:pt>
                <c:pt idx="73" formatCode="0.00%">
                  <c:v>0.10619011114503125</c:v>
                </c:pt>
                <c:pt idx="74" formatCode="0.00%">
                  <c:v>0.10619011114503125</c:v>
                </c:pt>
                <c:pt idx="75" formatCode="0.00%">
                  <c:v>0.10619011114503125</c:v>
                </c:pt>
                <c:pt idx="76" formatCode="0.00%">
                  <c:v>0.10619011114503125</c:v>
                </c:pt>
                <c:pt idx="77" formatCode="0.00%">
                  <c:v>0.10619011114503125</c:v>
                </c:pt>
                <c:pt idx="78" formatCode="0.00%">
                  <c:v>0.10619011114503125</c:v>
                </c:pt>
                <c:pt idx="79" formatCode="0.00%">
                  <c:v>0.10619011114503125</c:v>
                </c:pt>
                <c:pt idx="80" formatCode="0.00%">
                  <c:v>0.10619011114503125</c:v>
                </c:pt>
                <c:pt idx="81" formatCode="0.00%">
                  <c:v>0.10619011114503125</c:v>
                </c:pt>
                <c:pt idx="82" formatCode="0.00%">
                  <c:v>0.10619011114503125</c:v>
                </c:pt>
                <c:pt idx="83" formatCode="0.00%">
                  <c:v>0.10619011114503125</c:v>
                </c:pt>
                <c:pt idx="84" formatCode="0.00%">
                  <c:v>0.10619011114503125</c:v>
                </c:pt>
                <c:pt idx="85" formatCode="0.00%">
                  <c:v>0.10619011114503125</c:v>
                </c:pt>
                <c:pt idx="86" formatCode="0.00%">
                  <c:v>0.10619011114503125</c:v>
                </c:pt>
                <c:pt idx="87" formatCode="0.00%">
                  <c:v>0.10619011114503125</c:v>
                </c:pt>
                <c:pt idx="88" formatCode="0.00%">
                  <c:v>0.10619011114503125</c:v>
                </c:pt>
                <c:pt idx="89" formatCode="0.00%">
                  <c:v>0.10619011114503125</c:v>
                </c:pt>
                <c:pt idx="90" formatCode="0.00%">
                  <c:v>0.10619011114503125</c:v>
                </c:pt>
                <c:pt idx="91" formatCode="0.00%">
                  <c:v>0.10619011114503125</c:v>
                </c:pt>
                <c:pt idx="92" formatCode="0.00%">
                  <c:v>0.10619011114503125</c:v>
                </c:pt>
                <c:pt idx="93" formatCode="0.00%">
                  <c:v>0.10619011114503125</c:v>
                </c:pt>
                <c:pt idx="94" formatCode="0.00%">
                  <c:v>0.10619011114503125</c:v>
                </c:pt>
                <c:pt idx="95" formatCode="0.00%">
                  <c:v>0.10619011114503125</c:v>
                </c:pt>
                <c:pt idx="96" formatCode="0.00%">
                  <c:v>0.10619011114503125</c:v>
                </c:pt>
                <c:pt idx="97" formatCode="0.00%">
                  <c:v>0.10619011114503125</c:v>
                </c:pt>
                <c:pt idx="98" formatCode="0.00%">
                  <c:v>0.10619011114503125</c:v>
                </c:pt>
                <c:pt idx="99" formatCode="0.00%">
                  <c:v>0.10619011114503125</c:v>
                </c:pt>
                <c:pt idx="100" formatCode="0.00%">
                  <c:v>0.10619011114503125</c:v>
                </c:pt>
              </c:numCache>
            </c:numRef>
          </c:val>
        </c:ser>
        <c:ser>
          <c:idx val="5"/>
          <c:order val="5"/>
          <c:tx>
            <c:strRef>
              <c:f>SentenceMix!$Q$3</c:f>
              <c:strCache>
                <c:ptCount val="1"/>
                <c:pt idx="0">
                  <c:v>Community</c:v>
                </c:pt>
              </c:strCache>
            </c:strRef>
          </c:tx>
          <c:spPr>
            <a:ln>
              <a:solidFill>
                <a:srgbClr val="F79646">
                  <a:alpha val="54000"/>
                </a:srgbClr>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SentenceMix!$Q$4:$Q$104</c:f>
              <c:numCache>
                <c:formatCode>General</c:formatCode>
                <c:ptCount val="101"/>
                <c:pt idx="62" formatCode="0.00%">
                  <c:v>0.43195681157102267</c:v>
                </c:pt>
                <c:pt idx="63" formatCode="0.00%">
                  <c:v>0.40217993509944255</c:v>
                </c:pt>
                <c:pt idx="64" formatCode="0.00%">
                  <c:v>0.40217993509944255</c:v>
                </c:pt>
                <c:pt idx="65" formatCode="0.00%">
                  <c:v>0.40217993509944255</c:v>
                </c:pt>
                <c:pt idx="66" formatCode="0.00%">
                  <c:v>0.40217993509944255</c:v>
                </c:pt>
                <c:pt idx="67" formatCode="0.00%">
                  <c:v>0.40217993509944255</c:v>
                </c:pt>
                <c:pt idx="68" formatCode="0.00%">
                  <c:v>0.40217993509944255</c:v>
                </c:pt>
                <c:pt idx="69" formatCode="0.00%">
                  <c:v>0.40217993509944255</c:v>
                </c:pt>
                <c:pt idx="70" formatCode="0.00%">
                  <c:v>0.40217993509944255</c:v>
                </c:pt>
                <c:pt idx="71" formatCode="0.00%">
                  <c:v>0.40217993509944255</c:v>
                </c:pt>
                <c:pt idx="72" formatCode="0.00%">
                  <c:v>0.40217993509944255</c:v>
                </c:pt>
                <c:pt idx="73" formatCode="0.00%">
                  <c:v>0.40217993509944255</c:v>
                </c:pt>
                <c:pt idx="74" formatCode="0.00%">
                  <c:v>0.40217993509944255</c:v>
                </c:pt>
                <c:pt idx="75" formatCode="0.00%">
                  <c:v>0.40217993509944255</c:v>
                </c:pt>
                <c:pt idx="76" formatCode="0.00%">
                  <c:v>0.40217993509944255</c:v>
                </c:pt>
                <c:pt idx="77" formatCode="0.00%">
                  <c:v>0.40217993509944255</c:v>
                </c:pt>
                <c:pt idx="78" formatCode="0.00%">
                  <c:v>0.40217993509944255</c:v>
                </c:pt>
                <c:pt idx="79" formatCode="0.00%">
                  <c:v>0.40217993509944255</c:v>
                </c:pt>
                <c:pt idx="80" formatCode="0.00%">
                  <c:v>0.40217993509944255</c:v>
                </c:pt>
                <c:pt idx="81" formatCode="0.00%">
                  <c:v>0.40217993509944255</c:v>
                </c:pt>
                <c:pt idx="82" formatCode="0.00%">
                  <c:v>0.40217993509944255</c:v>
                </c:pt>
                <c:pt idx="83" formatCode="0.00%">
                  <c:v>0.40217993509944255</c:v>
                </c:pt>
                <c:pt idx="84" formatCode="0.00%">
                  <c:v>0.40217993509944255</c:v>
                </c:pt>
                <c:pt idx="85" formatCode="0.00%">
                  <c:v>0.40217993509944255</c:v>
                </c:pt>
                <c:pt idx="86" formatCode="0.00%">
                  <c:v>0.40217993509944255</c:v>
                </c:pt>
                <c:pt idx="87" formatCode="0.00%">
                  <c:v>0.40217993509944255</c:v>
                </c:pt>
                <c:pt idx="88" formatCode="0.00%">
                  <c:v>0.40217993509944255</c:v>
                </c:pt>
                <c:pt idx="89" formatCode="0.00%">
                  <c:v>0.40217993509944255</c:v>
                </c:pt>
                <c:pt idx="90" formatCode="0.00%">
                  <c:v>0.40217993509944255</c:v>
                </c:pt>
                <c:pt idx="91" formatCode="0.00%">
                  <c:v>0.40217993509944255</c:v>
                </c:pt>
                <c:pt idx="92" formatCode="0.00%">
                  <c:v>0.40217993509944255</c:v>
                </c:pt>
                <c:pt idx="93" formatCode="0.00%">
                  <c:v>0.40217993509944255</c:v>
                </c:pt>
                <c:pt idx="94" formatCode="0.00%">
                  <c:v>0.40217993509944255</c:v>
                </c:pt>
                <c:pt idx="95" formatCode="0.00%">
                  <c:v>0.40217993509944255</c:v>
                </c:pt>
                <c:pt idx="96" formatCode="0.00%">
                  <c:v>0.40217993509944255</c:v>
                </c:pt>
                <c:pt idx="97" formatCode="0.00%">
                  <c:v>0.40217993509944255</c:v>
                </c:pt>
                <c:pt idx="98" formatCode="0.00%">
                  <c:v>0.40217993509944255</c:v>
                </c:pt>
                <c:pt idx="99" formatCode="0.00%">
                  <c:v>0.40217993509944255</c:v>
                </c:pt>
                <c:pt idx="100" formatCode="0.00%">
                  <c:v>0.40217993509944255</c:v>
                </c:pt>
              </c:numCache>
            </c:numRef>
          </c:val>
        </c:ser>
        <c:ser>
          <c:idx val="6"/>
          <c:order val="6"/>
          <c:tx>
            <c:strRef>
              <c:f>SentenceMix!$P$3</c:f>
              <c:strCache>
                <c:ptCount val="1"/>
                <c:pt idx="0">
                  <c:v>Monetary</c:v>
                </c:pt>
              </c:strCache>
            </c:strRef>
          </c:tx>
          <c:spPr>
            <a:ln>
              <a:solidFill>
                <a:srgbClr val="008000">
                  <a:alpha val="54000"/>
                </a:srgbClr>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SentenceMix!$P$4:$P$104</c:f>
              <c:numCache>
                <c:formatCode>General</c:formatCode>
                <c:ptCount val="101"/>
                <c:pt idx="62" formatCode="0.00%">
                  <c:v>0.32630893044266229</c:v>
                </c:pt>
                <c:pt idx="63" formatCode="0.00%">
                  <c:v>0.35685259432628924</c:v>
                </c:pt>
                <c:pt idx="64" formatCode="0.00%">
                  <c:v>0.35685259432628924</c:v>
                </c:pt>
                <c:pt idx="65" formatCode="0.00%">
                  <c:v>0.35485259432628924</c:v>
                </c:pt>
                <c:pt idx="66" formatCode="0.00%">
                  <c:v>0.35485259432628924</c:v>
                </c:pt>
                <c:pt idx="67" formatCode="0.00%">
                  <c:v>0.35485259432628924</c:v>
                </c:pt>
                <c:pt idx="68" formatCode="0.00%">
                  <c:v>0.35485259432628924</c:v>
                </c:pt>
                <c:pt idx="69" formatCode="0.00%">
                  <c:v>0.35485259432628924</c:v>
                </c:pt>
                <c:pt idx="70" formatCode="0.00%">
                  <c:v>0.35485259432628924</c:v>
                </c:pt>
                <c:pt idx="71" formatCode="0.00%">
                  <c:v>0.35485259432628924</c:v>
                </c:pt>
                <c:pt idx="72" formatCode="0.00%">
                  <c:v>0.35485259432628924</c:v>
                </c:pt>
                <c:pt idx="73" formatCode="0.00%">
                  <c:v>0.35485259432628924</c:v>
                </c:pt>
                <c:pt idx="74" formatCode="0.00%">
                  <c:v>0.35485259432628924</c:v>
                </c:pt>
                <c:pt idx="75" formatCode="0.00%">
                  <c:v>0.35485259432628924</c:v>
                </c:pt>
                <c:pt idx="76" formatCode="0.00%">
                  <c:v>0.35485259432628924</c:v>
                </c:pt>
                <c:pt idx="77" formatCode="0.00%">
                  <c:v>0.35485259432628924</c:v>
                </c:pt>
                <c:pt idx="78" formatCode="0.00%">
                  <c:v>0.35485259432628924</c:v>
                </c:pt>
                <c:pt idx="79" formatCode="0.00%">
                  <c:v>0.35485259432628924</c:v>
                </c:pt>
                <c:pt idx="80" formatCode="0.00%">
                  <c:v>0.35485259432628924</c:v>
                </c:pt>
                <c:pt idx="81" formatCode="0.00%">
                  <c:v>0.35485259432628924</c:v>
                </c:pt>
                <c:pt idx="82" formatCode="0.00%">
                  <c:v>0.35485259432628924</c:v>
                </c:pt>
                <c:pt idx="83" formatCode="0.00%">
                  <c:v>0.35485259432628924</c:v>
                </c:pt>
                <c:pt idx="84" formatCode="0.00%">
                  <c:v>0.35485259432628924</c:v>
                </c:pt>
                <c:pt idx="85" formatCode="0.00%">
                  <c:v>0.35485259432628924</c:v>
                </c:pt>
                <c:pt idx="86" formatCode="0.00%">
                  <c:v>0.35485259432628924</c:v>
                </c:pt>
                <c:pt idx="87" formatCode="0.00%">
                  <c:v>0.35485259432628924</c:v>
                </c:pt>
                <c:pt idx="88" formatCode="0.00%">
                  <c:v>0.35485259432628924</c:v>
                </c:pt>
                <c:pt idx="89" formatCode="0.00%">
                  <c:v>0.35485259432628924</c:v>
                </c:pt>
                <c:pt idx="90" formatCode="0.00%">
                  <c:v>0.35485259432628924</c:v>
                </c:pt>
                <c:pt idx="91" formatCode="0.00%">
                  <c:v>0.35485259432628924</c:v>
                </c:pt>
                <c:pt idx="92" formatCode="0.00%">
                  <c:v>0.35485259432628924</c:v>
                </c:pt>
                <c:pt idx="93" formatCode="0.00%">
                  <c:v>0.35485259432628924</c:v>
                </c:pt>
                <c:pt idx="94" formatCode="0.00%">
                  <c:v>0.35485259432628924</c:v>
                </c:pt>
                <c:pt idx="95" formatCode="0.00%">
                  <c:v>0.35485259432628924</c:v>
                </c:pt>
                <c:pt idx="96" formatCode="0.00%">
                  <c:v>0.35485259432628924</c:v>
                </c:pt>
                <c:pt idx="97" formatCode="0.00%">
                  <c:v>0.35485259432628924</c:v>
                </c:pt>
                <c:pt idx="98" formatCode="0.00%">
                  <c:v>0.35485259432628924</c:v>
                </c:pt>
                <c:pt idx="99" formatCode="0.00%">
                  <c:v>0.35485259432628924</c:v>
                </c:pt>
                <c:pt idx="100" formatCode="0.00%">
                  <c:v>0.35485259432628924</c:v>
                </c:pt>
              </c:numCache>
            </c:numRef>
          </c:val>
        </c:ser>
        <c:ser>
          <c:idx val="7"/>
          <c:order val="7"/>
          <c:tx>
            <c:strRef>
              <c:f>SentenceMix!$O$3</c:f>
              <c:strCache>
                <c:ptCount val="1"/>
                <c:pt idx="0">
                  <c:v>Other</c:v>
                </c:pt>
              </c:strCache>
            </c:strRef>
          </c:tx>
          <c:spPr>
            <a:ln>
              <a:solidFill>
                <a:srgbClr val="C0504D">
                  <a:alpha val="54000"/>
                </a:srgbClr>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SentenceMix!$O$4:$O$104</c:f>
              <c:numCache>
                <c:formatCode>General</c:formatCode>
                <c:ptCount val="101"/>
                <c:pt idx="62" formatCode="0.00%">
                  <c:v>0.1312788031227109</c:v>
                </c:pt>
                <c:pt idx="63" formatCode="0.00%">
                  <c:v>0.13677735942923691</c:v>
                </c:pt>
                <c:pt idx="64" formatCode="0.00%">
                  <c:v>0.13677735942923691</c:v>
                </c:pt>
                <c:pt idx="65" formatCode="0.00%">
                  <c:v>0.13677735942923691</c:v>
                </c:pt>
                <c:pt idx="66" formatCode="0.00%">
                  <c:v>0.13677735942923691</c:v>
                </c:pt>
                <c:pt idx="67" formatCode="0.00%">
                  <c:v>0.13677735942923691</c:v>
                </c:pt>
                <c:pt idx="68" formatCode="0.00%">
                  <c:v>0.13677735942923691</c:v>
                </c:pt>
                <c:pt idx="69" formatCode="0.00%">
                  <c:v>0.13677735942923691</c:v>
                </c:pt>
                <c:pt idx="70" formatCode="0.00%">
                  <c:v>0.13677735942923691</c:v>
                </c:pt>
                <c:pt idx="71" formatCode="0.00%">
                  <c:v>0.13677735942923691</c:v>
                </c:pt>
                <c:pt idx="72" formatCode="0.00%">
                  <c:v>0.13677735942923691</c:v>
                </c:pt>
                <c:pt idx="73" formatCode="0.00%">
                  <c:v>0.13677735942923691</c:v>
                </c:pt>
                <c:pt idx="74" formatCode="0.00%">
                  <c:v>0.13677735942923691</c:v>
                </c:pt>
                <c:pt idx="75" formatCode="0.00%">
                  <c:v>0.13677735942923691</c:v>
                </c:pt>
                <c:pt idx="76" formatCode="0.00%">
                  <c:v>0.13677735942923691</c:v>
                </c:pt>
                <c:pt idx="77" formatCode="0.00%">
                  <c:v>0.13677735942923691</c:v>
                </c:pt>
                <c:pt idx="78" formatCode="0.00%">
                  <c:v>0.13677735942923691</c:v>
                </c:pt>
                <c:pt idx="79" formatCode="0.00%">
                  <c:v>0.13677735942923691</c:v>
                </c:pt>
                <c:pt idx="80" formatCode="0.00%">
                  <c:v>0.13677735942923691</c:v>
                </c:pt>
                <c:pt idx="81" formatCode="0.00%">
                  <c:v>0.13677735942923691</c:v>
                </c:pt>
                <c:pt idx="82" formatCode="0.00%">
                  <c:v>0.13677735942923691</c:v>
                </c:pt>
                <c:pt idx="83" formatCode="0.00%">
                  <c:v>0.13677735942923691</c:v>
                </c:pt>
                <c:pt idx="84" formatCode="0.00%">
                  <c:v>0.13677735942923691</c:v>
                </c:pt>
                <c:pt idx="85" formatCode="0.00%">
                  <c:v>0.13677735942923691</c:v>
                </c:pt>
                <c:pt idx="86" formatCode="0.00%">
                  <c:v>0.13677735942923691</c:v>
                </c:pt>
                <c:pt idx="87" formatCode="0.00%">
                  <c:v>0.13677735942923691</c:v>
                </c:pt>
                <c:pt idx="88" formatCode="0.00%">
                  <c:v>0.13677735942923691</c:v>
                </c:pt>
                <c:pt idx="89" formatCode="0.00%">
                  <c:v>0.13677735942923691</c:v>
                </c:pt>
                <c:pt idx="90" formatCode="0.00%">
                  <c:v>0.13677735942923691</c:v>
                </c:pt>
                <c:pt idx="91" formatCode="0.00%">
                  <c:v>0.13677735942923691</c:v>
                </c:pt>
                <c:pt idx="92" formatCode="0.00%">
                  <c:v>0.13677735942923691</c:v>
                </c:pt>
                <c:pt idx="93" formatCode="0.00%">
                  <c:v>0.13677735942923691</c:v>
                </c:pt>
                <c:pt idx="94" formatCode="0.00%">
                  <c:v>0.13677735942923691</c:v>
                </c:pt>
                <c:pt idx="95" formatCode="0.00%">
                  <c:v>0.13677735942923691</c:v>
                </c:pt>
                <c:pt idx="96" formatCode="0.00%">
                  <c:v>0.13677735942923691</c:v>
                </c:pt>
                <c:pt idx="97" formatCode="0.00%">
                  <c:v>0.13677735942923691</c:v>
                </c:pt>
                <c:pt idx="98" formatCode="0.00%">
                  <c:v>0.13677735942923691</c:v>
                </c:pt>
                <c:pt idx="99" formatCode="0.00%">
                  <c:v>0.13677735942923691</c:v>
                </c:pt>
                <c:pt idx="100" formatCode="0.00%">
                  <c:v>0.13677735942923691</c:v>
                </c:pt>
              </c:numCache>
            </c:numRef>
          </c:val>
        </c:ser>
        <c:ser>
          <c:idx val="3"/>
          <c:order val="0"/>
          <c:tx>
            <c:strRef>
              <c:f>SentenceMix!$N$3</c:f>
              <c:strCache>
                <c:ptCount val="1"/>
                <c:pt idx="0">
                  <c:v>Imprisonment</c:v>
                </c:pt>
              </c:strCache>
            </c:strRef>
          </c:tx>
          <c:spPr>
            <a:ln>
              <a:solidFill>
                <a:schemeClr val="tx2"/>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SentenceMix!$N$4:$N$104</c:f>
              <c:numCache>
                <c:formatCode>0.00%</c:formatCode>
                <c:ptCount val="101"/>
                <c:pt idx="0">
                  <c:v>9.5003360967958778E-2</c:v>
                </c:pt>
                <c:pt idx="1">
                  <c:v>9.3571721494428273E-2</c:v>
                </c:pt>
                <c:pt idx="2">
                  <c:v>9.1463464139002706E-2</c:v>
                </c:pt>
                <c:pt idx="3">
                  <c:v>7.9589757243642686E-2</c:v>
                </c:pt>
                <c:pt idx="4">
                  <c:v>8.7861229819538311E-2</c:v>
                </c:pt>
                <c:pt idx="5">
                  <c:v>8.6107658926460731E-2</c:v>
                </c:pt>
                <c:pt idx="6">
                  <c:v>8.6221984104835128E-2</c:v>
                </c:pt>
                <c:pt idx="7">
                  <c:v>7.6695430539576531E-2</c:v>
                </c:pt>
                <c:pt idx="8">
                  <c:v>9.1706360662358002E-2</c:v>
                </c:pt>
                <c:pt idx="9">
                  <c:v>8.7287111290389061E-2</c:v>
                </c:pt>
                <c:pt idx="10">
                  <c:v>8.6216366295846517E-2</c:v>
                </c:pt>
                <c:pt idx="11">
                  <c:v>7.3632205721211333E-2</c:v>
                </c:pt>
                <c:pt idx="12">
                  <c:v>8.4918723772251792E-2</c:v>
                </c:pt>
                <c:pt idx="13">
                  <c:v>9.3093706538730905E-2</c:v>
                </c:pt>
                <c:pt idx="14">
                  <c:v>9.3507103795978305E-2</c:v>
                </c:pt>
                <c:pt idx="15">
                  <c:v>7.9913865683852489E-2</c:v>
                </c:pt>
                <c:pt idx="16">
                  <c:v>9.9253483378419952E-2</c:v>
                </c:pt>
                <c:pt idx="17">
                  <c:v>0.10303366163240253</c:v>
                </c:pt>
                <c:pt idx="18">
                  <c:v>0.10102306944813359</c:v>
                </c:pt>
                <c:pt idx="19">
                  <c:v>8.267205539409217E-2</c:v>
                </c:pt>
                <c:pt idx="20">
                  <c:v>0.10059361160424524</c:v>
                </c:pt>
                <c:pt idx="21">
                  <c:v>0.10033474598146773</c:v>
                </c:pt>
                <c:pt idx="22">
                  <c:v>0.11143824331109993</c:v>
                </c:pt>
                <c:pt idx="23">
                  <c:v>8.8833865370597009E-2</c:v>
                </c:pt>
                <c:pt idx="24">
                  <c:v>9.2062247606676292E-2</c:v>
                </c:pt>
                <c:pt idx="25">
                  <c:v>9.9429543726344494E-2</c:v>
                </c:pt>
                <c:pt idx="26">
                  <c:v>0.10051483711021252</c:v>
                </c:pt>
                <c:pt idx="27">
                  <c:v>8.2235437700317132E-2</c:v>
                </c:pt>
                <c:pt idx="28">
                  <c:v>9.6202956945056053E-2</c:v>
                </c:pt>
                <c:pt idx="29">
                  <c:v>9.7191204436402501E-2</c:v>
                </c:pt>
                <c:pt idx="30">
                  <c:v>6.9478665639525011E-2</c:v>
                </c:pt>
                <c:pt idx="31">
                  <c:v>6.2671139002230106E-2</c:v>
                </c:pt>
                <c:pt idx="32">
                  <c:v>7.1754783247106158E-2</c:v>
                </c:pt>
                <c:pt idx="33">
                  <c:v>7.7238911846098698E-2</c:v>
                </c:pt>
                <c:pt idx="34">
                  <c:v>7.861349417397212E-2</c:v>
                </c:pt>
                <c:pt idx="35">
                  <c:v>7.1086588150447105E-2</c:v>
                </c:pt>
                <c:pt idx="36">
                  <c:v>7.6187049425465933E-2</c:v>
                </c:pt>
                <c:pt idx="37">
                  <c:v>7.9657993068198166E-2</c:v>
                </c:pt>
                <c:pt idx="38">
                  <c:v>7.8508497857095308E-2</c:v>
                </c:pt>
                <c:pt idx="39">
                  <c:v>6.9998519193761891E-2</c:v>
                </c:pt>
                <c:pt idx="40">
                  <c:v>8.2545677476213372E-2</c:v>
                </c:pt>
                <c:pt idx="41">
                  <c:v>8.5366838594803526E-2</c:v>
                </c:pt>
                <c:pt idx="42">
                  <c:v>8.29855198259698E-2</c:v>
                </c:pt>
                <c:pt idx="43">
                  <c:v>8.2248447406874411E-2</c:v>
                </c:pt>
                <c:pt idx="44">
                  <c:v>8.5949672049942374E-2</c:v>
                </c:pt>
                <c:pt idx="45">
                  <c:v>8.3401440443604757E-2</c:v>
                </c:pt>
                <c:pt idx="46">
                  <c:v>9.0156251058149617E-2</c:v>
                </c:pt>
                <c:pt idx="47">
                  <c:v>8.3346800491437903E-2</c:v>
                </c:pt>
                <c:pt idx="48">
                  <c:v>8.2898131377748041E-2</c:v>
                </c:pt>
                <c:pt idx="49">
                  <c:v>8.7095150849428163E-2</c:v>
                </c:pt>
                <c:pt idx="50">
                  <c:v>9.4466216773632039E-2</c:v>
                </c:pt>
                <c:pt idx="51">
                  <c:v>8.9374859199786258E-2</c:v>
                </c:pt>
                <c:pt idx="52">
                  <c:v>9.5750904824903296E-2</c:v>
                </c:pt>
                <c:pt idx="53">
                  <c:v>8.7092467071865021E-2</c:v>
                </c:pt>
                <c:pt idx="54">
                  <c:v>9.1433102035495026E-2</c:v>
                </c:pt>
                <c:pt idx="55">
                  <c:v>9.4851935949053626E-2</c:v>
                </c:pt>
                <c:pt idx="56">
                  <c:v>9.7017236874528068E-2</c:v>
                </c:pt>
                <c:pt idx="57">
                  <c:v>0.10330717170901715</c:v>
                </c:pt>
                <c:pt idx="58">
                  <c:v>0.1026072620797716</c:v>
                </c:pt>
                <c:pt idx="59">
                  <c:v>9.9438933132151533E-2</c:v>
                </c:pt>
                <c:pt idx="60">
                  <c:v>0.1033808581388993</c:v>
                </c:pt>
                <c:pt idx="61">
                  <c:v>0.10246392290298388</c:v>
                </c:pt>
                <c:pt idx="62">
                  <c:v>0.1104554548636041</c:v>
                </c:pt>
                <c:pt idx="63">
                  <c:v>0.11159999999999999</c:v>
                </c:pt>
              </c:numCache>
            </c:numRef>
          </c:val>
        </c:ser>
        <c:ser>
          <c:idx val="2"/>
          <c:order val="1"/>
          <c:tx>
            <c:strRef>
              <c:f>SentenceMix!$M$3</c:f>
              <c:strCache>
                <c:ptCount val="1"/>
                <c:pt idx="0">
                  <c:v>Community</c:v>
                </c:pt>
              </c:strCache>
            </c:strRef>
          </c:tx>
          <c:spPr>
            <a:ln>
              <a:solidFill>
                <a:schemeClr val="accent6">
                  <a:lumMod val="75000"/>
                </a:schemeClr>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SentenceMix!$M$4:$M$104</c:f>
              <c:numCache>
                <c:formatCode>0.00%</c:formatCode>
                <c:ptCount val="101"/>
                <c:pt idx="0">
                  <c:v>0.2946448577190231</c:v>
                </c:pt>
                <c:pt idx="1">
                  <c:v>0.29747140654449683</c:v>
                </c:pt>
                <c:pt idx="2">
                  <c:v>0.28861740787107915</c:v>
                </c:pt>
                <c:pt idx="3">
                  <c:v>0.27738829664387227</c:v>
                </c:pt>
                <c:pt idx="4">
                  <c:v>0.28514418453084661</c:v>
                </c:pt>
                <c:pt idx="5">
                  <c:v>0.2853071872996033</c:v>
                </c:pt>
                <c:pt idx="6">
                  <c:v>0.2787181060711712</c:v>
                </c:pt>
                <c:pt idx="7">
                  <c:v>0.25798129808835352</c:v>
                </c:pt>
                <c:pt idx="8">
                  <c:v>0.2670531708937095</c:v>
                </c:pt>
                <c:pt idx="9">
                  <c:v>0.26489464318631106</c:v>
                </c:pt>
                <c:pt idx="10">
                  <c:v>0.25200339518635378</c:v>
                </c:pt>
                <c:pt idx="11">
                  <c:v>0.22827384797070049</c:v>
                </c:pt>
                <c:pt idx="12">
                  <c:v>0.25336716951088473</c:v>
                </c:pt>
                <c:pt idx="13">
                  <c:v>0.25947771692262772</c:v>
                </c:pt>
                <c:pt idx="14">
                  <c:v>0.25595744491912259</c:v>
                </c:pt>
                <c:pt idx="15">
                  <c:v>0.23124090038479098</c:v>
                </c:pt>
                <c:pt idx="16">
                  <c:v>0.2436890246525599</c:v>
                </c:pt>
                <c:pt idx="17">
                  <c:v>0.25832960386317882</c:v>
                </c:pt>
                <c:pt idx="18">
                  <c:v>0.25551535128334829</c:v>
                </c:pt>
                <c:pt idx="19">
                  <c:v>0.24168808740704917</c:v>
                </c:pt>
                <c:pt idx="20">
                  <c:v>0.25086132489060986</c:v>
                </c:pt>
                <c:pt idx="21">
                  <c:v>0.26001339120440509</c:v>
                </c:pt>
                <c:pt idx="22">
                  <c:v>0.25820412521560449</c:v>
                </c:pt>
                <c:pt idx="23">
                  <c:v>0.24109013828375078</c:v>
                </c:pt>
                <c:pt idx="24">
                  <c:v>0.2514558033570724</c:v>
                </c:pt>
                <c:pt idx="25">
                  <c:v>0.26294488911169028</c:v>
                </c:pt>
                <c:pt idx="26">
                  <c:v>0.25715238867071899</c:v>
                </c:pt>
                <c:pt idx="27">
                  <c:v>0.24504219361384982</c:v>
                </c:pt>
                <c:pt idx="28">
                  <c:v>0.25551636332495625</c:v>
                </c:pt>
                <c:pt idx="29">
                  <c:v>0.25970365963858255</c:v>
                </c:pt>
                <c:pt idx="30">
                  <c:v>0.28070624831315105</c:v>
                </c:pt>
                <c:pt idx="31">
                  <c:v>0.2783542997591999</c:v>
                </c:pt>
                <c:pt idx="32">
                  <c:v>0.29851858777956158</c:v>
                </c:pt>
                <c:pt idx="33">
                  <c:v>0.29947497243716875</c:v>
                </c:pt>
                <c:pt idx="34">
                  <c:v>0.29662942121768349</c:v>
                </c:pt>
                <c:pt idx="35">
                  <c:v>0.29857968694861153</c:v>
                </c:pt>
                <c:pt idx="36">
                  <c:v>0.31310403108156676</c:v>
                </c:pt>
                <c:pt idx="37">
                  <c:v>0.32488162937909693</c:v>
                </c:pt>
                <c:pt idx="38">
                  <c:v>0.32965843268263978</c:v>
                </c:pt>
                <c:pt idx="39">
                  <c:v>0.31572460268550062</c:v>
                </c:pt>
                <c:pt idx="40">
                  <c:v>0.34142200811948853</c:v>
                </c:pt>
                <c:pt idx="41">
                  <c:v>0.35675611683836167</c:v>
                </c:pt>
                <c:pt idx="42">
                  <c:v>0.3604653314338358</c:v>
                </c:pt>
                <c:pt idx="43">
                  <c:v>0.35735943333021153</c:v>
                </c:pt>
                <c:pt idx="44">
                  <c:v>0.36986336226392108</c:v>
                </c:pt>
                <c:pt idx="45">
                  <c:v>0.37257719860753208</c:v>
                </c:pt>
                <c:pt idx="46">
                  <c:v>0.38343187706366466</c:v>
                </c:pt>
                <c:pt idx="47">
                  <c:v>0.38740227850395975</c:v>
                </c:pt>
                <c:pt idx="48">
                  <c:v>0.38827116663260153</c:v>
                </c:pt>
                <c:pt idx="49">
                  <c:v>0.39787260394112051</c:v>
                </c:pt>
                <c:pt idx="50">
                  <c:v>0.39359285171623881</c:v>
                </c:pt>
                <c:pt idx="51">
                  <c:v>0.3821585929601809</c:v>
                </c:pt>
                <c:pt idx="52">
                  <c:v>0.38384713596517495</c:v>
                </c:pt>
                <c:pt idx="53">
                  <c:v>0.38907390927823643</c:v>
                </c:pt>
                <c:pt idx="54">
                  <c:v>0.39472358252784301</c:v>
                </c:pt>
                <c:pt idx="55">
                  <c:v>0.39108110646089522</c:v>
                </c:pt>
                <c:pt idx="56">
                  <c:v>0.39619627802384505</c:v>
                </c:pt>
                <c:pt idx="57">
                  <c:v>0.40508832176975601</c:v>
                </c:pt>
                <c:pt idx="58">
                  <c:v>0.40237199684911501</c:v>
                </c:pt>
                <c:pt idx="59">
                  <c:v>0.38649204773577828</c:v>
                </c:pt>
                <c:pt idx="60">
                  <c:v>0.41209765394612735</c:v>
                </c:pt>
                <c:pt idx="61">
                  <c:v>0.43488064305617913</c:v>
                </c:pt>
                <c:pt idx="62">
                  <c:v>0.43195681157102267</c:v>
                </c:pt>
                <c:pt idx="63">
                  <c:v>0.41930000000000001</c:v>
                </c:pt>
              </c:numCache>
            </c:numRef>
          </c:val>
        </c:ser>
        <c:ser>
          <c:idx val="1"/>
          <c:order val="2"/>
          <c:tx>
            <c:strRef>
              <c:f>SentenceMix!$L$3</c:f>
              <c:strCache>
                <c:ptCount val="1"/>
                <c:pt idx="0">
                  <c:v>Monetary</c:v>
                </c:pt>
              </c:strCache>
            </c:strRef>
          </c:tx>
          <c:spPr>
            <a:ln>
              <a:solidFill>
                <a:srgbClr val="008000"/>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SentenceMix!$L$4:$L$104</c:f>
              <c:numCache>
                <c:formatCode>0.00%</c:formatCode>
                <c:ptCount val="101"/>
                <c:pt idx="0">
                  <c:v>0.46896706251400405</c:v>
                </c:pt>
                <c:pt idx="1">
                  <c:v>0.46592423700518509</c:v>
                </c:pt>
                <c:pt idx="2">
                  <c:v>0.47842107043898169</c:v>
                </c:pt>
                <c:pt idx="3">
                  <c:v>0.5022966739481759</c:v>
                </c:pt>
                <c:pt idx="4">
                  <c:v>0.49133503778066451</c:v>
                </c:pt>
                <c:pt idx="5">
                  <c:v>0.48880410451033313</c:v>
                </c:pt>
                <c:pt idx="6">
                  <c:v>0.49725106218751652</c:v>
                </c:pt>
                <c:pt idx="7">
                  <c:v>0.53344930307731708</c:v>
                </c:pt>
                <c:pt idx="8">
                  <c:v>0.50353088666924328</c:v>
                </c:pt>
                <c:pt idx="9">
                  <c:v>0.49670579683962696</c:v>
                </c:pt>
                <c:pt idx="10">
                  <c:v>0.5029957730246023</c:v>
                </c:pt>
                <c:pt idx="11">
                  <c:v>0.54062978799288486</c:v>
                </c:pt>
                <c:pt idx="12">
                  <c:v>0.51707585416628998</c:v>
                </c:pt>
                <c:pt idx="13">
                  <c:v>0.52126401869755112</c:v>
                </c:pt>
                <c:pt idx="14">
                  <c:v>0.52793951136315298</c:v>
                </c:pt>
                <c:pt idx="15">
                  <c:v>0.58266270428551381</c:v>
                </c:pt>
                <c:pt idx="16">
                  <c:v>0.54368258544579584</c:v>
                </c:pt>
                <c:pt idx="17">
                  <c:v>0.51132727448817838</c:v>
                </c:pt>
                <c:pt idx="18">
                  <c:v>0.5136356091797798</c:v>
                </c:pt>
                <c:pt idx="19">
                  <c:v>0.55363216852211139</c:v>
                </c:pt>
                <c:pt idx="20">
                  <c:v>0.51817324563272449</c:v>
                </c:pt>
                <c:pt idx="21">
                  <c:v>0.50739599205761465</c:v>
                </c:pt>
                <c:pt idx="22">
                  <c:v>0.49267674399550959</c:v>
                </c:pt>
                <c:pt idx="23">
                  <c:v>0.5380060305395894</c:v>
                </c:pt>
                <c:pt idx="24">
                  <c:v>0.51528152375064173</c:v>
                </c:pt>
                <c:pt idx="25">
                  <c:v>0.50188472542249551</c:v>
                </c:pt>
                <c:pt idx="26">
                  <c:v>0.50849878657791836</c:v>
                </c:pt>
                <c:pt idx="27">
                  <c:v>0.54628884663306276</c:v>
                </c:pt>
                <c:pt idx="28">
                  <c:v>0.51198037228502713</c:v>
                </c:pt>
                <c:pt idx="29">
                  <c:v>0.50075394336995993</c:v>
                </c:pt>
                <c:pt idx="30">
                  <c:v>0.50109152757325581</c:v>
                </c:pt>
                <c:pt idx="31">
                  <c:v>0.51989604412435741</c:v>
                </c:pt>
                <c:pt idx="32">
                  <c:v>0.48422687930922609</c:v>
                </c:pt>
                <c:pt idx="33">
                  <c:v>0.47811269246985549</c:v>
                </c:pt>
                <c:pt idx="34">
                  <c:v>0.46453427128029273</c:v>
                </c:pt>
                <c:pt idx="35">
                  <c:v>0.47814739708385656</c:v>
                </c:pt>
                <c:pt idx="36">
                  <c:v>0.45401236593809191</c:v>
                </c:pt>
                <c:pt idx="37">
                  <c:v>0.44071196242960031</c:v>
                </c:pt>
                <c:pt idx="38">
                  <c:v>0.43412340024879748</c:v>
                </c:pt>
                <c:pt idx="39">
                  <c:v>0.46488879681469492</c:v>
                </c:pt>
                <c:pt idx="40">
                  <c:v>0.42875401077682329</c:v>
                </c:pt>
                <c:pt idx="41">
                  <c:v>0.41164396196254582</c:v>
                </c:pt>
                <c:pt idx="42">
                  <c:v>0.4103631132528141</c:v>
                </c:pt>
                <c:pt idx="43">
                  <c:v>0.41639155823679813</c:v>
                </c:pt>
                <c:pt idx="44">
                  <c:v>0.39379650008909411</c:v>
                </c:pt>
                <c:pt idx="45">
                  <c:v>0.40109058355821675</c:v>
                </c:pt>
                <c:pt idx="46">
                  <c:v>0.37669521644702925</c:v>
                </c:pt>
                <c:pt idx="47">
                  <c:v>0.3824381987191538</c:v>
                </c:pt>
                <c:pt idx="48">
                  <c:v>0.38488797605070929</c:v>
                </c:pt>
                <c:pt idx="49">
                  <c:v>0.37417685795175409</c:v>
                </c:pt>
                <c:pt idx="50">
                  <c:v>0.36909289840851894</c:v>
                </c:pt>
                <c:pt idx="51">
                  <c:v>0.39546967209556089</c:v>
                </c:pt>
                <c:pt idx="52">
                  <c:v>0.38014490184289002</c:v>
                </c:pt>
                <c:pt idx="53">
                  <c:v>0.38098770384775033</c:v>
                </c:pt>
                <c:pt idx="54">
                  <c:v>0.38344436070171711</c:v>
                </c:pt>
                <c:pt idx="55">
                  <c:v>0.3855854404512174</c:v>
                </c:pt>
                <c:pt idx="56">
                  <c:v>0.36914245891498071</c:v>
                </c:pt>
                <c:pt idx="57">
                  <c:v>0.35580724795849999</c:v>
                </c:pt>
                <c:pt idx="58">
                  <c:v>0.35496976051163437</c:v>
                </c:pt>
                <c:pt idx="59">
                  <c:v>0.37247603586684602</c:v>
                </c:pt>
                <c:pt idx="60">
                  <c:v>0.35423380561690426</c:v>
                </c:pt>
                <c:pt idx="61">
                  <c:v>0.33194642969229277</c:v>
                </c:pt>
                <c:pt idx="62">
                  <c:v>0.32630893044266229</c:v>
                </c:pt>
                <c:pt idx="63">
                  <c:v>0.33563333333333328</c:v>
                </c:pt>
              </c:numCache>
            </c:numRef>
          </c:val>
        </c:ser>
        <c:ser>
          <c:idx val="0"/>
          <c:order val="3"/>
          <c:tx>
            <c:strRef>
              <c:f>SentenceMix!$K$3</c:f>
              <c:strCache>
                <c:ptCount val="1"/>
                <c:pt idx="0">
                  <c:v>Other</c:v>
                </c:pt>
              </c:strCache>
            </c:strRef>
          </c:tx>
          <c:spPr>
            <a:ln>
              <a:solidFill>
                <a:schemeClr val="accent2"/>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SentenceMix!$K$4:$K$104</c:f>
              <c:numCache>
                <c:formatCode>0.00%</c:formatCode>
                <c:ptCount val="101"/>
                <c:pt idx="0">
                  <c:v>0.14138471879901413</c:v>
                </c:pt>
                <c:pt idx="1">
                  <c:v>0.14303263495588978</c:v>
                </c:pt>
                <c:pt idx="2">
                  <c:v>0.14149805755093645</c:v>
                </c:pt>
                <c:pt idx="3">
                  <c:v>0.14072527216430916</c:v>
                </c:pt>
                <c:pt idx="4">
                  <c:v>0.1356595478689506</c:v>
                </c:pt>
                <c:pt idx="5">
                  <c:v>0.13978104926360288</c:v>
                </c:pt>
                <c:pt idx="6">
                  <c:v>0.13780884763647719</c:v>
                </c:pt>
                <c:pt idx="7">
                  <c:v>0.13187396829475292</c:v>
                </c:pt>
                <c:pt idx="8">
                  <c:v>0.13770958177468917</c:v>
                </c:pt>
                <c:pt idx="9">
                  <c:v>0.15111244868367282</c:v>
                </c:pt>
                <c:pt idx="10">
                  <c:v>0.15878446549319744</c:v>
                </c:pt>
                <c:pt idx="11">
                  <c:v>0.15746415831520336</c:v>
                </c:pt>
                <c:pt idx="12">
                  <c:v>0.14463825255057358</c:v>
                </c:pt>
                <c:pt idx="13">
                  <c:v>0.12616455784109026</c:v>
                </c:pt>
                <c:pt idx="14">
                  <c:v>0.12259593992174618</c:v>
                </c:pt>
                <c:pt idx="15">
                  <c:v>0.10618252964584278</c:v>
                </c:pt>
                <c:pt idx="16">
                  <c:v>0.11337490652322435</c:v>
                </c:pt>
                <c:pt idx="17">
                  <c:v>0.1273094600162403</c:v>
                </c:pt>
                <c:pt idx="18">
                  <c:v>0.12982597008873845</c:v>
                </c:pt>
                <c:pt idx="19">
                  <c:v>0.12200768867674727</c:v>
                </c:pt>
                <c:pt idx="20">
                  <c:v>0.13037181787242039</c:v>
                </c:pt>
                <c:pt idx="21">
                  <c:v>0.13225587075651246</c:v>
                </c:pt>
                <c:pt idx="22">
                  <c:v>0.13768088747778595</c:v>
                </c:pt>
                <c:pt idx="23">
                  <c:v>0.13206996580606287</c:v>
                </c:pt>
                <c:pt idx="24">
                  <c:v>0.14120042528560953</c:v>
                </c:pt>
                <c:pt idx="25">
                  <c:v>0.13574084173946976</c:v>
                </c:pt>
                <c:pt idx="26">
                  <c:v>0.13383398764115018</c:v>
                </c:pt>
                <c:pt idx="27">
                  <c:v>0.12643352205277025</c:v>
                </c:pt>
                <c:pt idx="28">
                  <c:v>0.13630030744496061</c:v>
                </c:pt>
                <c:pt idx="29">
                  <c:v>0.14235119255505502</c:v>
                </c:pt>
                <c:pt idx="30">
                  <c:v>0.14872355847406821</c:v>
                </c:pt>
                <c:pt idx="31">
                  <c:v>0.13907851711421257</c:v>
                </c:pt>
                <c:pt idx="32">
                  <c:v>0.14549974966410617</c:v>
                </c:pt>
                <c:pt idx="33">
                  <c:v>0.1451734232468771</c:v>
                </c:pt>
                <c:pt idx="34">
                  <c:v>0.16022281332805169</c:v>
                </c:pt>
                <c:pt idx="35">
                  <c:v>0.15218632781708474</c:v>
                </c:pt>
                <c:pt idx="36">
                  <c:v>0.1566965535548753</c:v>
                </c:pt>
                <c:pt idx="37">
                  <c:v>0.15474841512310458</c:v>
                </c:pt>
                <c:pt idx="38">
                  <c:v>0.15770966921146737</c:v>
                </c:pt>
                <c:pt idx="39">
                  <c:v>0.14938808130604253</c:v>
                </c:pt>
                <c:pt idx="40">
                  <c:v>0.14727830362747482</c:v>
                </c:pt>
                <c:pt idx="41">
                  <c:v>0.14623308260428894</c:v>
                </c:pt>
                <c:pt idx="42">
                  <c:v>0.14618603548738027</c:v>
                </c:pt>
                <c:pt idx="43">
                  <c:v>0.14400056102611591</c:v>
                </c:pt>
                <c:pt idx="44">
                  <c:v>0.15039046559704247</c:v>
                </c:pt>
                <c:pt idx="45">
                  <c:v>0.14293077739064639</c:v>
                </c:pt>
                <c:pt idx="46">
                  <c:v>0.14971665543115653</c:v>
                </c:pt>
                <c:pt idx="47">
                  <c:v>0.1468127222854485</c:v>
                </c:pt>
                <c:pt idx="48">
                  <c:v>0.14394272593894117</c:v>
                </c:pt>
                <c:pt idx="49">
                  <c:v>0.14085538725769728</c:v>
                </c:pt>
                <c:pt idx="50">
                  <c:v>0.14284803310161018</c:v>
                </c:pt>
                <c:pt idx="51">
                  <c:v>0.13299687574447192</c:v>
                </c:pt>
                <c:pt idx="52">
                  <c:v>0.14025705736703165</c:v>
                </c:pt>
                <c:pt idx="53">
                  <c:v>0.14284591980214822</c:v>
                </c:pt>
                <c:pt idx="54">
                  <c:v>0.13039895473494487</c:v>
                </c:pt>
                <c:pt idx="55">
                  <c:v>0.1284815171388338</c:v>
                </c:pt>
                <c:pt idx="56">
                  <c:v>0.13764402618664615</c:v>
                </c:pt>
                <c:pt idx="57">
                  <c:v>0.13579725856272681</c:v>
                </c:pt>
                <c:pt idx="58">
                  <c:v>0.14005098055947907</c:v>
                </c:pt>
                <c:pt idx="59">
                  <c:v>0.14159298326522418</c:v>
                </c:pt>
                <c:pt idx="60">
                  <c:v>0.1302876822980692</c:v>
                </c:pt>
                <c:pt idx="61">
                  <c:v>0.13070900434854427</c:v>
                </c:pt>
                <c:pt idx="62">
                  <c:v>0.1312788031227109</c:v>
                </c:pt>
                <c:pt idx="63">
                  <c:v>0.13343333333333332</c:v>
                </c:pt>
              </c:numCache>
            </c:numRef>
          </c:val>
        </c:ser>
        <c:marker val="1"/>
        <c:axId val="98037120"/>
        <c:axId val="98055680"/>
      </c:lineChart>
      <c:dateAx>
        <c:axId val="98037120"/>
        <c:scaling>
          <c:orientation val="minMax"/>
          <c:max val="45809"/>
          <c:min val="38352"/>
        </c:scaling>
        <c:axPos val="b"/>
        <c:title>
          <c:tx>
            <c:rich>
              <a:bodyPr/>
              <a:lstStyle/>
              <a:p>
                <a:pPr>
                  <a:defRPr sz="2400" b="0"/>
                </a:pPr>
                <a:r>
                  <a:rPr lang="en-NZ" sz="2400" b="0"/>
                  <a:t>Quarterly data</a:t>
                </a:r>
              </a:p>
            </c:rich>
          </c:tx>
          <c:layout>
            <c:manualLayout>
              <c:xMode val="edge"/>
              <c:yMode val="edge"/>
              <c:x val="0.69501339750320379"/>
              <c:y val="0.9010132951092471"/>
            </c:manualLayout>
          </c:layout>
        </c:title>
        <c:numFmt formatCode="yyyy" sourceLinked="0"/>
        <c:majorTickMark val="in"/>
        <c:tickLblPos val="nextTo"/>
        <c:txPr>
          <a:bodyPr rot="0"/>
          <a:lstStyle/>
          <a:p>
            <a:pPr>
              <a:defRPr sz="2400"/>
            </a:pPr>
            <a:endParaRPr lang="en-US"/>
          </a:p>
        </c:txPr>
        <c:crossAx val="98055680"/>
        <c:crosses val="autoZero"/>
        <c:auto val="1"/>
        <c:lblOffset val="100"/>
        <c:majorUnit val="4"/>
        <c:majorTimeUnit val="years"/>
        <c:minorUnit val="12"/>
        <c:minorTimeUnit val="months"/>
      </c:dateAx>
      <c:valAx>
        <c:axId val="98055680"/>
        <c:scaling>
          <c:orientation val="minMax"/>
          <c:max val="0.60000000000000064"/>
          <c:min val="0"/>
        </c:scaling>
        <c:axPos val="l"/>
        <c:numFmt formatCode="0%" sourceLinked="0"/>
        <c:majorTickMark val="none"/>
        <c:tickLblPos val="nextTo"/>
        <c:txPr>
          <a:bodyPr/>
          <a:lstStyle/>
          <a:p>
            <a:pPr>
              <a:defRPr sz="2400"/>
            </a:pPr>
            <a:endParaRPr lang="en-US"/>
          </a:p>
        </c:txPr>
        <c:crossAx val="98037120"/>
        <c:crosses val="autoZero"/>
        <c:crossBetween val="midCat"/>
      </c:valAx>
    </c:plotArea>
    <c:plotVisOnly val="1"/>
  </c:chart>
  <c:spPr>
    <a:ln>
      <a:noFill/>
    </a:ln>
  </c:spPr>
  <c:txPr>
    <a:bodyPr/>
    <a:lstStyle/>
    <a:p>
      <a:pPr>
        <a:defRPr sz="2000">
          <a:latin typeface="Calibri Light" pitchFamily="34" charset="0"/>
        </a:defRPr>
      </a:pPr>
      <a:endParaRPr lang="en-US"/>
    </a:p>
  </c:txPr>
  <c:printSettings>
    <c:headerFooter/>
    <c:pageMargins b="0.75000000000000711" l="0.70000000000000062" r="0.70000000000000062" t="0.75000000000000711" header="0.30000000000000032" footer="0.30000000000000032"/>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6.1036480692011924E-2"/>
          <c:y val="0.11383500000000002"/>
          <c:w val="0.83808666666666654"/>
          <c:h val="0.69897944444444571"/>
        </c:manualLayout>
      </c:layout>
      <c:lineChart>
        <c:grouping val="standard"/>
        <c:ser>
          <c:idx val="0"/>
          <c:order val="0"/>
          <c:tx>
            <c:strRef>
              <c:f>Monetary!$U$3</c:f>
              <c:strCache>
                <c:ptCount val="1"/>
                <c:pt idx="0">
                  <c:v>Receipts/imposed</c:v>
                </c:pt>
              </c:strCache>
            </c:strRef>
          </c:tx>
          <c:spPr>
            <a:ln w="28575">
              <a:solidFill>
                <a:schemeClr val="tx1"/>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Monetary!$U$4:$U$76</c:f>
              <c:numCache>
                <c:formatCode>0.0%</c:formatCode>
                <c:ptCount val="73"/>
                <c:pt idx="0">
                  <c:v>#N/A</c:v>
                </c:pt>
                <c:pt idx="1">
                  <c:v>0.63812778120556268</c:v>
                </c:pt>
                <c:pt idx="2">
                  <c:v>0.72582810653528629</c:v>
                </c:pt>
                <c:pt idx="3">
                  <c:v>0.7587614512791826</c:v>
                </c:pt>
                <c:pt idx="4">
                  <c:v>0.75959000754250383</c:v>
                </c:pt>
                <c:pt idx="5">
                  <c:v>0.71040265459846075</c:v>
                </c:pt>
                <c:pt idx="6">
                  <c:v>0.79507563531594261</c:v>
                </c:pt>
                <c:pt idx="7">
                  <c:v>0.71303309309419771</c:v>
                </c:pt>
                <c:pt idx="8">
                  <c:v>0.77567958425701944</c:v>
                </c:pt>
                <c:pt idx="9">
                  <c:v>0.75283660971495125</c:v>
                </c:pt>
                <c:pt idx="10">
                  <c:v>0.76645796616491069</c:v>
                </c:pt>
                <c:pt idx="11">
                  <c:v>0.72798285214495229</c:v>
                </c:pt>
                <c:pt idx="12">
                  <c:v>0.78570764610108801</c:v>
                </c:pt>
                <c:pt idx="13">
                  <c:v>0.7510252806700719</c:v>
                </c:pt>
                <c:pt idx="14">
                  <c:v>0.84240057255808076</c:v>
                </c:pt>
                <c:pt idx="15">
                  <c:v>0.7762754298335155</c:v>
                </c:pt>
                <c:pt idx="16">
                  <c:v>0.66377643620839544</c:v>
                </c:pt>
                <c:pt idx="17">
                  <c:v>0.77591024495800187</c:v>
                </c:pt>
                <c:pt idx="18">
                  <c:v>0.82640712778381531</c:v>
                </c:pt>
                <c:pt idx="19">
                  <c:v>0.72441149693595741</c:v>
                </c:pt>
                <c:pt idx="20">
                  <c:v>0.75746197148423711</c:v>
                </c:pt>
                <c:pt idx="21">
                  <c:v>0.7530329715454892</c:v>
                </c:pt>
                <c:pt idx="22">
                  <c:v>0.85161382849227607</c:v>
                </c:pt>
                <c:pt idx="23">
                  <c:v>0.78072309247359495</c:v>
                </c:pt>
                <c:pt idx="24">
                  <c:v>0.7684348325556718</c:v>
                </c:pt>
                <c:pt idx="25">
                  <c:v>0.75587516576450786</c:v>
                </c:pt>
                <c:pt idx="26">
                  <c:v>0.82627775691672345</c:v>
                </c:pt>
                <c:pt idx="27">
                  <c:v>0.753614569784124</c:v>
                </c:pt>
                <c:pt idx="28">
                  <c:v>0.74684384371520962</c:v>
                </c:pt>
                <c:pt idx="29">
                  <c:v>0.78958991790989974</c:v>
                </c:pt>
                <c:pt idx="30">
                  <c:v>0.88284991447526939</c:v>
                </c:pt>
                <c:pt idx="31">
                  <c:v>0.83399584943797456</c:v>
                </c:pt>
                <c:pt idx="32">
                  <c:v>0.81596606979284503</c:v>
                </c:pt>
                <c:pt idx="33">
                  <c:v>0.86266073330838322</c:v>
                </c:pt>
                <c:pt idx="34">
                  <c:v>0.97159228976310841</c:v>
                </c:pt>
                <c:pt idx="35">
                  <c:v>0.92772376663592082</c:v>
                </c:pt>
                <c:pt idx="36">
                  <c:v>0.85219920097494395</c:v>
                </c:pt>
                <c:pt idx="37">
                  <c:v>0.89032825209104904</c:v>
                </c:pt>
                <c:pt idx="38">
                  <c:v>0.87207321596129839</c:v>
                </c:pt>
                <c:pt idx="39">
                  <c:v>0.83670765445613715</c:v>
                </c:pt>
                <c:pt idx="40">
                  <c:v>0.77824885182511128</c:v>
                </c:pt>
                <c:pt idx="41">
                  <c:v>0.80164439606432791</c:v>
                </c:pt>
                <c:pt idx="42">
                  <c:v>0.86685995152889239</c:v>
                </c:pt>
                <c:pt idx="43">
                  <c:v>0.79626244200919016</c:v>
                </c:pt>
                <c:pt idx="44">
                  <c:v>0.74900011170127256</c:v>
                </c:pt>
                <c:pt idx="45">
                  <c:v>0.83067894156597255</c:v>
                </c:pt>
                <c:pt idx="46">
                  <c:v>0.87563154640763763</c:v>
                </c:pt>
                <c:pt idx="47">
                  <c:v>0.86716806794710677</c:v>
                </c:pt>
                <c:pt idx="48">
                  <c:v>0.83639355009385741</c:v>
                </c:pt>
                <c:pt idx="49">
                  <c:v>0.88427704356302428</c:v>
                </c:pt>
                <c:pt idx="50">
                  <c:v>0.85479864165650887</c:v>
                </c:pt>
                <c:pt idx="51">
                  <c:v>0.86707358706343163</c:v>
                </c:pt>
                <c:pt idx="52">
                  <c:v>0.83524881315528543</c:v>
                </c:pt>
                <c:pt idx="53">
                  <c:v>0.76562834438567351</c:v>
                </c:pt>
                <c:pt idx="54">
                  <c:v>0.81178012956913137</c:v>
                </c:pt>
                <c:pt idx="55">
                  <c:v>0.75680928521527524</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2"/>
          <c:order val="1"/>
          <c:tx>
            <c:strRef>
              <c:f>Monetary!$V$3</c:f>
              <c:strCache>
                <c:ptCount val="1"/>
                <c:pt idx="0">
                  <c:v>Receipts/imposed forecast</c:v>
                </c:pt>
              </c:strCache>
            </c:strRef>
          </c:tx>
          <c:spPr>
            <a:ln w="28575">
              <a:solidFill>
                <a:prstClr val="black">
                  <a:alpha val="40000"/>
                </a:prst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Monetary!$V$4:$V$76</c:f>
              <c:numCache>
                <c:formatCode>0.0%</c:formatCode>
                <c:ptCount val="73"/>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0.85671806168081266</c:v>
                </c:pt>
                <c:pt idx="54">
                  <c:v>0.8764865919524748</c:v>
                </c:pt>
                <c:pt idx="55">
                  <c:v>0.85488180996892227</c:v>
                </c:pt>
                <c:pt idx="56">
                  <c:v>0.80729740765948754</c:v>
                </c:pt>
                <c:pt idx="57">
                  <c:v>0.83902325977217029</c:v>
                </c:pt>
                <c:pt idx="58">
                  <c:v>0.86219733280443023</c:v>
                </c:pt>
                <c:pt idx="59">
                  <c:v>0.84241989036074605</c:v>
                </c:pt>
                <c:pt idx="60">
                  <c:v>0.79559291753400874</c:v>
                </c:pt>
                <c:pt idx="61">
                  <c:v>0.82616390466156786</c:v>
                </c:pt>
                <c:pt idx="62">
                  <c:v>0.84587644752883284</c:v>
                </c:pt>
                <c:pt idx="63">
                  <c:v>0.82596901756699959</c:v>
                </c:pt>
                <c:pt idx="64">
                  <c:v>0.7839336235474772</c:v>
                </c:pt>
                <c:pt idx="65">
                  <c:v>0.81828729425705504</c:v>
                </c:pt>
                <c:pt idx="66">
                  <c:v>0.84094949715568434</c:v>
                </c:pt>
                <c:pt idx="67">
                  <c:v>0.82509239532190459</c:v>
                </c:pt>
                <c:pt idx="68">
                  <c:v>0.78226317873774986</c:v>
                </c:pt>
                <c:pt idx="69">
                  <c:v>0.81688623498412094</c:v>
                </c:pt>
                <c:pt idx="70">
                  <c:v>0.83760640203967174</c:v>
                </c:pt>
                <c:pt idx="71">
                  <c:v>0.82365000957063383</c:v>
                </c:pt>
                <c:pt idx="72">
                  <c:v>0.78157735366254255</c:v>
                </c:pt>
              </c:numCache>
            </c:numRef>
          </c:val>
        </c:ser>
        <c:ser>
          <c:idx val="3"/>
          <c:order val="2"/>
          <c:tx>
            <c:strRef>
              <c:f>Monetary!$S$3</c:f>
              <c:strCache>
                <c:ptCount val="1"/>
                <c:pt idx="0">
                  <c:v>Receipts Forecast</c:v>
                </c:pt>
              </c:strCache>
            </c:strRef>
          </c:tx>
          <c:spPr>
            <a:ln w="28575">
              <a:solidFill>
                <a:schemeClr val="accent6">
                  <a:lumMod val="75000"/>
                  <a:alpha val="54000"/>
                </a:scheme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Monetary!$S$4:$S$76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9579369.5982337203</c:v>
                </c:pt>
                <c:pt idx="54">
                  <c:v>9422358.2082260493</c:v>
                </c:pt>
                <c:pt idx="55">
                  <c:v>8862029.3854502402</c:v>
                </c:pt>
                <c:pt idx="56">
                  <c:v>9162554.2067371402</c:v>
                </c:pt>
                <c:pt idx="57">
                  <c:v>9769322.5443764199</c:v>
                </c:pt>
                <c:pt idx="58">
                  <c:v>9576905.472481411</c:v>
                </c:pt>
                <c:pt idx="59">
                  <c:v>8993341.4335938897</c:v>
                </c:pt>
                <c:pt idx="60">
                  <c:v>9282308.9207993597</c:v>
                </c:pt>
                <c:pt idx="61">
                  <c:v>9877328.0759759601</c:v>
                </c:pt>
                <c:pt idx="62">
                  <c:v>9679697.6066691801</c:v>
                </c:pt>
                <c:pt idx="63">
                  <c:v>9086840.8009734098</c:v>
                </c:pt>
                <c:pt idx="64">
                  <c:v>9360863.3373214789</c:v>
                </c:pt>
                <c:pt idx="65">
                  <c:v>9936340.1267840602</c:v>
                </c:pt>
                <c:pt idx="66">
                  <c:v>9722938.2207887806</c:v>
                </c:pt>
                <c:pt idx="67">
                  <c:v>9114247.77085899</c:v>
                </c:pt>
                <c:pt idx="68">
                  <c:v>9387444.3738549296</c:v>
                </c:pt>
                <c:pt idx="69">
                  <c:v>9958305.036480831</c:v>
                </c:pt>
                <c:pt idx="70">
                  <c:v>9747094.4815355204</c:v>
                </c:pt>
                <c:pt idx="71">
                  <c:v>9130668.7854399495</c:v>
                </c:pt>
                <c:pt idx="72">
                  <c:v>9400245.8752235398</c:v>
                </c:pt>
              </c:numCache>
            </c:numRef>
          </c:val>
        </c:ser>
        <c:marker val="1"/>
        <c:axId val="98064640"/>
        <c:axId val="98132352"/>
      </c:lineChart>
      <c:dateAx>
        <c:axId val="98064640"/>
        <c:scaling>
          <c:orientation val="minMax"/>
          <c:max val="43983"/>
          <c:min val="38352"/>
        </c:scaling>
        <c:axPos val="b"/>
        <c:title>
          <c:tx>
            <c:rich>
              <a:bodyPr/>
              <a:lstStyle/>
              <a:p>
                <a:pPr>
                  <a:defRPr sz="2400" b="0">
                    <a:solidFill>
                      <a:sysClr val="windowText" lastClr="000000"/>
                    </a:solidFill>
                    <a:latin typeface="Calibri Light" pitchFamily="34" charset="0"/>
                  </a:defRPr>
                </a:pPr>
                <a:r>
                  <a:rPr lang="en-NZ" sz="2400" b="0">
                    <a:solidFill>
                      <a:sysClr val="windowText" lastClr="000000"/>
                    </a:solidFill>
                    <a:latin typeface="Calibri Light" pitchFamily="34" charset="0"/>
                  </a:rPr>
                  <a:t>Quarterly data</a:t>
                </a:r>
              </a:p>
            </c:rich>
          </c:tx>
          <c:layout>
            <c:manualLayout>
              <c:xMode val="edge"/>
              <c:yMode val="edge"/>
              <c:x val="0.75321544444444533"/>
              <c:y val="0.9030033333333336"/>
            </c:manualLayout>
          </c:layout>
        </c:title>
        <c:numFmt formatCode="yyyy" sourceLinked="0"/>
        <c:majorTickMark val="in"/>
        <c:tickLblPos val="nextTo"/>
        <c:spPr>
          <a:ln>
            <a:solidFill>
              <a:schemeClr val="tx1"/>
            </a:solidFill>
          </a:ln>
        </c:spPr>
        <c:txPr>
          <a:bodyPr rot="0"/>
          <a:lstStyle/>
          <a:p>
            <a:pPr>
              <a:defRPr sz="2400" b="0" i="0">
                <a:solidFill>
                  <a:sysClr val="windowText" lastClr="000000"/>
                </a:solidFill>
                <a:latin typeface="Calibri Light" pitchFamily="34" charset="0"/>
                <a:cs typeface="Arial" pitchFamily="34" charset="0"/>
              </a:defRPr>
            </a:pPr>
            <a:endParaRPr lang="en-US"/>
          </a:p>
        </c:txPr>
        <c:crossAx val="98132352"/>
        <c:crosses val="autoZero"/>
        <c:auto val="1"/>
        <c:lblOffset val="100"/>
        <c:majorUnit val="24"/>
        <c:majorTimeUnit val="months"/>
        <c:minorUnit val="12"/>
        <c:minorTimeUnit val="months"/>
      </c:dateAx>
      <c:valAx>
        <c:axId val="98132352"/>
        <c:scaling>
          <c:orientation val="minMax"/>
          <c:max val="1"/>
          <c:min val="0"/>
        </c:scaling>
        <c:axPos val="l"/>
        <c:numFmt formatCode="0%" sourceLinked="0"/>
        <c:majorTickMark val="none"/>
        <c:tickLblPos val="nextTo"/>
        <c:txPr>
          <a:bodyPr/>
          <a:lstStyle/>
          <a:p>
            <a:pPr>
              <a:defRPr sz="2400" b="0">
                <a:solidFill>
                  <a:sysClr val="windowText" lastClr="000000"/>
                </a:solidFill>
                <a:latin typeface="Calibri Light" pitchFamily="34" charset="0"/>
                <a:cs typeface="Arial" pitchFamily="34" charset="0"/>
              </a:defRPr>
            </a:pPr>
            <a:endParaRPr lang="en-US"/>
          </a:p>
        </c:txPr>
        <c:crossAx val="98064640"/>
        <c:crosses val="autoZero"/>
        <c:crossBetween val="midCat"/>
        <c:majorUnit val="0.2"/>
      </c:valAx>
    </c:plotArea>
    <c:plotVisOnly val="1"/>
  </c:chart>
  <c:spPr>
    <a:ln>
      <a:noFill/>
    </a:ln>
  </c:spPr>
  <c:printSettings>
    <c:headerFooter/>
    <c:pageMargins b="0.75000000000000711" l="0.70000000000000062" r="0.70000000000000062" t="0.75000000000000711" header="0.30000000000000032" footer="0.30000000000000032"/>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8.6727222222223177E-2"/>
          <c:y val="9.3222962962963257E-2"/>
          <c:w val="0.88806355555555549"/>
          <c:h val="0.7154257407407405"/>
        </c:manualLayout>
      </c:layout>
      <c:lineChart>
        <c:grouping val="standard"/>
        <c:ser>
          <c:idx val="0"/>
          <c:order val="0"/>
          <c:tx>
            <c:strRef>
              <c:f>Monetary!$O$3</c:f>
              <c:strCache>
                <c:ptCount val="1"/>
                <c:pt idx="0">
                  <c:v>Impositions</c:v>
                </c:pt>
              </c:strCache>
            </c:strRef>
          </c:tx>
          <c:spPr>
            <a:ln w="28575">
              <a:solidFill>
                <a:schemeClr val="tx2"/>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Monetary!$O$4:$O$76</c:f>
              <c:numCache>
                <c:formatCode>"$"#,##0</c:formatCode>
                <c:ptCount val="73"/>
                <c:pt idx="0">
                  <c:v>#N/A</c:v>
                </c:pt>
                <c:pt idx="1">
                  <c:v>12076069.35</c:v>
                </c:pt>
                <c:pt idx="2">
                  <c:v>11501303.689999999</c:v>
                </c:pt>
                <c:pt idx="3">
                  <c:v>11484786.800000001</c:v>
                </c:pt>
                <c:pt idx="4">
                  <c:v>12061909.699999999</c:v>
                </c:pt>
                <c:pt idx="5">
                  <c:v>14247240.989999998</c:v>
                </c:pt>
                <c:pt idx="6">
                  <c:v>11721993.739999998</c:v>
                </c:pt>
                <c:pt idx="7">
                  <c:v>13491491.830000002</c:v>
                </c:pt>
                <c:pt idx="8">
                  <c:v>12924154.23</c:v>
                </c:pt>
                <c:pt idx="9">
                  <c:v>13267603.330000002</c:v>
                </c:pt>
                <c:pt idx="10">
                  <c:v>13198495.66</c:v>
                </c:pt>
                <c:pt idx="11">
                  <c:v>12853386</c:v>
                </c:pt>
                <c:pt idx="12">
                  <c:v>12862087.470000001</c:v>
                </c:pt>
                <c:pt idx="13">
                  <c:v>13532111.649999999</c:v>
                </c:pt>
                <c:pt idx="14">
                  <c:v>11977712.359999999</c:v>
                </c:pt>
                <c:pt idx="15">
                  <c:v>11791300.16</c:v>
                </c:pt>
                <c:pt idx="16">
                  <c:v>15151222.009999998</c:v>
                </c:pt>
                <c:pt idx="17">
                  <c:v>13612693.09</c:v>
                </c:pt>
                <c:pt idx="18">
                  <c:v>12668778.17</c:v>
                </c:pt>
                <c:pt idx="19">
                  <c:v>13630918.409999998</c:v>
                </c:pt>
                <c:pt idx="20">
                  <c:v>14205272.390000001</c:v>
                </c:pt>
                <c:pt idx="21">
                  <c:v>14636876.52</c:v>
                </c:pt>
                <c:pt idx="22">
                  <c:v>14274109.43</c:v>
                </c:pt>
                <c:pt idx="23">
                  <c:v>13894555.630000001</c:v>
                </c:pt>
                <c:pt idx="24">
                  <c:v>14803664.16</c:v>
                </c:pt>
                <c:pt idx="25">
                  <c:v>15693694.219999999</c:v>
                </c:pt>
                <c:pt idx="26">
                  <c:v>14393940.67</c:v>
                </c:pt>
                <c:pt idx="27">
                  <c:v>14571868.340000002</c:v>
                </c:pt>
                <c:pt idx="28">
                  <c:v>15709523.080000002</c:v>
                </c:pt>
                <c:pt idx="29">
                  <c:v>15777995.079999998</c:v>
                </c:pt>
                <c:pt idx="30">
                  <c:v>13978757.870000001</c:v>
                </c:pt>
                <c:pt idx="31">
                  <c:v>14022023.920000002</c:v>
                </c:pt>
                <c:pt idx="32">
                  <c:v>14810217.859999999</c:v>
                </c:pt>
                <c:pt idx="33">
                  <c:v>14224504.23</c:v>
                </c:pt>
                <c:pt idx="34">
                  <c:v>12062347.41</c:v>
                </c:pt>
                <c:pt idx="35">
                  <c:v>11911134.960000001</c:v>
                </c:pt>
                <c:pt idx="36">
                  <c:v>13464951.970000001</c:v>
                </c:pt>
                <c:pt idx="37">
                  <c:v>12894077.800000001</c:v>
                </c:pt>
                <c:pt idx="38">
                  <c:v>13108243.380000001</c:v>
                </c:pt>
                <c:pt idx="39">
                  <c:v>12649105.34</c:v>
                </c:pt>
                <c:pt idx="40">
                  <c:v>14096580.719999999</c:v>
                </c:pt>
                <c:pt idx="41">
                  <c:v>14124847.720000001</c:v>
                </c:pt>
                <c:pt idx="42">
                  <c:v>12636195.640000001</c:v>
                </c:pt>
                <c:pt idx="43">
                  <c:v>12902468.969999999</c:v>
                </c:pt>
                <c:pt idx="44">
                  <c:v>14057315.220000001</c:v>
                </c:pt>
                <c:pt idx="45">
                  <c:v>12977397.970000001</c:v>
                </c:pt>
                <c:pt idx="46">
                  <c:v>11945396.899999999</c:v>
                </c:pt>
                <c:pt idx="47">
                  <c:v>11323631.5</c:v>
                </c:pt>
                <c:pt idx="48">
                  <c:v>11829842.84</c:v>
                </c:pt>
                <c:pt idx="49">
                  <c:v>11650160.879999999</c:v>
                </c:pt>
                <c:pt idx="50">
                  <c:v>11777174.26</c:v>
                </c:pt>
                <c:pt idx="51">
                  <c:v>10345379.67</c:v>
                </c:pt>
                <c:pt idx="52">
                  <c:v>10673041.17</c:v>
                </c:pt>
                <c:pt idx="53">
                  <c:v>11755008.27</c:v>
                </c:pt>
                <c:pt idx="54">
                  <c:v>10957401.549999999</c:v>
                </c:pt>
                <c:pt idx="55">
                  <c:v>11067416.42</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1"/>
          <c:order val="1"/>
          <c:tx>
            <c:strRef>
              <c:f>Monetary!$P$3</c:f>
              <c:strCache>
                <c:ptCount val="1"/>
                <c:pt idx="0">
                  <c:v>Receipts</c:v>
                </c:pt>
              </c:strCache>
            </c:strRef>
          </c:tx>
          <c:spPr>
            <a:ln w="28575">
              <a:solidFill>
                <a:schemeClr val="accent2"/>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Monetary!$P$4:$P$76</c:f>
              <c:numCache>
                <c:formatCode>"$"#,##0</c:formatCode>
                <c:ptCount val="73"/>
                <c:pt idx="0">
                  <c:v>#N/A</c:v>
                </c:pt>
                <c:pt idx="1">
                  <c:v>7706075.3400000008</c:v>
                </c:pt>
                <c:pt idx="2">
                  <c:v>8347969.4800000004</c:v>
                </c:pt>
                <c:pt idx="3">
                  <c:v>8714213.5</c:v>
                </c:pt>
                <c:pt idx="4">
                  <c:v>9162106.0800000001</c:v>
                </c:pt>
                <c:pt idx="5">
                  <c:v>10121277.82</c:v>
                </c:pt>
                <c:pt idx="6">
                  <c:v>9319871.620000001</c:v>
                </c:pt>
                <c:pt idx="7">
                  <c:v>9619880.1499999985</c:v>
                </c:pt>
                <c:pt idx="8">
                  <c:v>10025002.58</c:v>
                </c:pt>
                <c:pt idx="9">
                  <c:v>9988337.5099999998</c:v>
                </c:pt>
                <c:pt idx="10">
                  <c:v>10116092.140000001</c:v>
                </c:pt>
                <c:pt idx="11">
                  <c:v>9357044.5999999996</c:v>
                </c:pt>
                <c:pt idx="12">
                  <c:v>10105840.469999999</c:v>
                </c:pt>
                <c:pt idx="13">
                  <c:v>10162957.949999999</c:v>
                </c:pt>
                <c:pt idx="14">
                  <c:v>10090031.75</c:v>
                </c:pt>
                <c:pt idx="15">
                  <c:v>9153296.5999999996</c:v>
                </c:pt>
                <c:pt idx="16">
                  <c:v>10057024.15</c:v>
                </c:pt>
                <c:pt idx="17">
                  <c:v>10562228.029999999</c:v>
                </c:pt>
                <c:pt idx="18">
                  <c:v>10469568.58</c:v>
                </c:pt>
                <c:pt idx="19">
                  <c:v>9874394.0099999998</c:v>
                </c:pt>
                <c:pt idx="20">
                  <c:v>10759953.630000001</c:v>
                </c:pt>
                <c:pt idx="21">
                  <c:v>11022050.619999999</c:v>
                </c:pt>
                <c:pt idx="22">
                  <c:v>12156028.98</c:v>
                </c:pt>
                <c:pt idx="23">
                  <c:v>10847800.439999999</c:v>
                </c:pt>
                <c:pt idx="24">
                  <c:v>11375651.189999999</c:v>
                </c:pt>
                <c:pt idx="25">
                  <c:v>11862473.719999999</c:v>
                </c:pt>
                <c:pt idx="26">
                  <c:v>11893393.01</c:v>
                </c:pt>
                <c:pt idx="27">
                  <c:v>10981572.289999999</c:v>
                </c:pt>
                <c:pt idx="28">
                  <c:v>11732560.6</c:v>
                </c:pt>
                <c:pt idx="29">
                  <c:v>12458145.84</c:v>
                </c:pt>
                <c:pt idx="30">
                  <c:v>12341145.189999999</c:v>
                </c:pt>
                <c:pt idx="31">
                  <c:v>11694309.75</c:v>
                </c:pt>
                <c:pt idx="32">
                  <c:v>12084635.26</c:v>
                </c:pt>
                <c:pt idx="33">
                  <c:v>12270921.25</c:v>
                </c:pt>
                <c:pt idx="34">
                  <c:v>11719683.74</c:v>
                </c:pt>
                <c:pt idx="35">
                  <c:v>11050242.989999998</c:v>
                </c:pt>
                <c:pt idx="36">
                  <c:v>11474821.309999999</c:v>
                </c:pt>
                <c:pt idx="37">
                  <c:v>11479961.75</c:v>
                </c:pt>
                <c:pt idx="38">
                  <c:v>11431347.960000001</c:v>
                </c:pt>
                <c:pt idx="39">
                  <c:v>10583603.26</c:v>
                </c:pt>
                <c:pt idx="40">
                  <c:v>10970647.76</c:v>
                </c:pt>
                <c:pt idx="41">
                  <c:v>11323105.02</c:v>
                </c:pt>
                <c:pt idx="42">
                  <c:v>10953811.940000001</c:v>
                </c:pt>
                <c:pt idx="43">
                  <c:v>10273751.449999999</c:v>
                </c:pt>
                <c:pt idx="44">
                  <c:v>10528930.67</c:v>
                </c:pt>
                <c:pt idx="45">
                  <c:v>10780051.210000001</c:v>
                </c:pt>
                <c:pt idx="46">
                  <c:v>10459766.359999999</c:v>
                </c:pt>
                <c:pt idx="47">
                  <c:v>9819491.6499999985</c:v>
                </c:pt>
                <c:pt idx="48">
                  <c:v>9894404.25</c:v>
                </c:pt>
                <c:pt idx="49">
                  <c:v>10301969.82</c:v>
                </c:pt>
                <c:pt idx="50">
                  <c:v>10067112.560000001</c:v>
                </c:pt>
                <c:pt idx="51">
                  <c:v>8970205.4600000009</c:v>
                </c:pt>
                <c:pt idx="52">
                  <c:v>8914644.9699999988</c:v>
                </c:pt>
                <c:pt idx="53">
                  <c:v>8999967.5199999996</c:v>
                </c:pt>
                <c:pt idx="54">
                  <c:v>8895000.8499999996</c:v>
                </c:pt>
                <c:pt idx="55">
                  <c:v>8375923.5099999998</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2"/>
          <c:order val="2"/>
          <c:tx>
            <c:strRef>
              <c:f>Monetary!$R$3</c:f>
              <c:strCache>
                <c:ptCount val="1"/>
                <c:pt idx="0">
                  <c:v>Impositions Forecast</c:v>
                </c:pt>
              </c:strCache>
            </c:strRef>
          </c:tx>
          <c:spPr>
            <a:ln w="28575">
              <a:solidFill>
                <a:schemeClr val="tx2">
                  <a:alpha val="51000"/>
                </a:scheme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Monetary!$R$4:$R$76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11181472.6766</c:v>
                </c:pt>
                <c:pt idx="54">
                  <c:v>10750145.290000001</c:v>
                </c:pt>
                <c:pt idx="55">
                  <c:v>10366379.635299999</c:v>
                </c:pt>
                <c:pt idx="56">
                  <c:v>11349663.853500001</c:v>
                </c:pt>
                <c:pt idx="57">
                  <c:v>11643684.9999</c:v>
                </c:pt>
                <c:pt idx="58">
                  <c:v>11107556.365700001</c:v>
                </c:pt>
                <c:pt idx="59">
                  <c:v>10675604.335200001</c:v>
                </c:pt>
                <c:pt idx="60">
                  <c:v>11667158.8148</c:v>
                </c:pt>
                <c:pt idx="61">
                  <c:v>11955651.923599999</c:v>
                </c:pt>
                <c:pt idx="62">
                  <c:v>11443394.168200001</c:v>
                </c:pt>
                <c:pt idx="63">
                  <c:v>11001430.5715</c:v>
                </c:pt>
                <c:pt idx="64">
                  <c:v>11940887.667200001</c:v>
                </c:pt>
                <c:pt idx="65">
                  <c:v>12142850.3125</c:v>
                </c:pt>
                <c:pt idx="66">
                  <c:v>11561857.464299999</c:v>
                </c:pt>
                <c:pt idx="67">
                  <c:v>11046335.9286</c:v>
                </c:pt>
                <c:pt idx="68">
                  <c:v>12000365.898599999</c:v>
                </c:pt>
                <c:pt idx="69">
                  <c:v>12190565.3566</c:v>
                </c:pt>
                <c:pt idx="70">
                  <c:v>11636843.340500001</c:v>
                </c:pt>
                <c:pt idx="71">
                  <c:v>11085617.2881</c:v>
                </c:pt>
                <c:pt idx="72">
                  <c:v>12027275.1394</c:v>
                </c:pt>
              </c:numCache>
            </c:numRef>
          </c:val>
        </c:ser>
        <c:ser>
          <c:idx val="3"/>
          <c:order val="3"/>
          <c:tx>
            <c:strRef>
              <c:f>Monetary!$S$3</c:f>
              <c:strCache>
                <c:ptCount val="1"/>
                <c:pt idx="0">
                  <c:v>Receipts Forecast</c:v>
                </c:pt>
              </c:strCache>
            </c:strRef>
          </c:tx>
          <c:spPr>
            <a:ln w="28575">
              <a:solidFill>
                <a:srgbClr val="C0504D">
                  <a:alpha val="51000"/>
                </a:srgb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Monetary!$S$4:$S$76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9579369.5982337203</c:v>
                </c:pt>
                <c:pt idx="54">
                  <c:v>9422358.2082260493</c:v>
                </c:pt>
                <c:pt idx="55">
                  <c:v>8862029.3854502402</c:v>
                </c:pt>
                <c:pt idx="56">
                  <c:v>9162554.2067371402</c:v>
                </c:pt>
                <c:pt idx="57">
                  <c:v>9769322.5443764199</c:v>
                </c:pt>
                <c:pt idx="58">
                  <c:v>9576905.472481411</c:v>
                </c:pt>
                <c:pt idx="59">
                  <c:v>8993341.4335938897</c:v>
                </c:pt>
                <c:pt idx="60">
                  <c:v>9282308.9207993597</c:v>
                </c:pt>
                <c:pt idx="61">
                  <c:v>9877328.0759759601</c:v>
                </c:pt>
                <c:pt idx="62">
                  <c:v>9679697.6066691801</c:v>
                </c:pt>
                <c:pt idx="63">
                  <c:v>9086840.8009734098</c:v>
                </c:pt>
                <c:pt idx="64">
                  <c:v>9360863.3373214789</c:v>
                </c:pt>
                <c:pt idx="65">
                  <c:v>9936340.1267840602</c:v>
                </c:pt>
                <c:pt idx="66">
                  <c:v>9722938.2207887806</c:v>
                </c:pt>
                <c:pt idx="67">
                  <c:v>9114247.77085899</c:v>
                </c:pt>
                <c:pt idx="68">
                  <c:v>9387444.3738549296</c:v>
                </c:pt>
                <c:pt idx="69">
                  <c:v>9958305.036480831</c:v>
                </c:pt>
                <c:pt idx="70">
                  <c:v>9747094.4815355204</c:v>
                </c:pt>
                <c:pt idx="71">
                  <c:v>9130668.7854399495</c:v>
                </c:pt>
                <c:pt idx="72">
                  <c:v>9400245.8752235398</c:v>
                </c:pt>
              </c:numCache>
            </c:numRef>
          </c:val>
        </c:ser>
        <c:ser>
          <c:idx val="4"/>
          <c:order val="4"/>
          <c:tx>
            <c:strRef>
              <c:f>Monetary!$W$3</c:f>
              <c:strCache>
                <c:ptCount val="1"/>
                <c:pt idx="0">
                  <c:v>Dfference ($)=Receipts-Impositions</c:v>
                </c:pt>
              </c:strCache>
            </c:strRef>
          </c:tx>
          <c:spPr>
            <a:ln>
              <a:solidFill>
                <a:schemeClr val="tx1"/>
              </a:solidFill>
              <a:prstDash val="solid"/>
            </a:ln>
          </c:spPr>
          <c:marker>
            <c:symbol val="none"/>
          </c:marker>
          <c:val>
            <c:numRef>
              <c:f>Monetary!$W$4:$W$76</c:f>
              <c:numCache>
                <c:formatCode>"$"#,##0</c:formatCode>
                <c:ptCount val="73"/>
                <c:pt idx="0">
                  <c:v>#N/A</c:v>
                </c:pt>
                <c:pt idx="1">
                  <c:v>4369994.01</c:v>
                </c:pt>
                <c:pt idx="2">
                  <c:v>3153334.2099999995</c:v>
                </c:pt>
                <c:pt idx="3">
                  <c:v>2770573.3000000003</c:v>
                </c:pt>
                <c:pt idx="4">
                  <c:v>2899803.6199999996</c:v>
                </c:pt>
                <c:pt idx="5">
                  <c:v>4125963.169999999</c:v>
                </c:pt>
                <c:pt idx="6">
                  <c:v>2402122.1199999996</c:v>
                </c:pt>
                <c:pt idx="7">
                  <c:v>3871611.68</c:v>
                </c:pt>
                <c:pt idx="8">
                  <c:v>2899151.6499999994</c:v>
                </c:pt>
                <c:pt idx="9">
                  <c:v>3279265.82</c:v>
                </c:pt>
                <c:pt idx="10">
                  <c:v>3082403.52</c:v>
                </c:pt>
                <c:pt idx="11">
                  <c:v>3496341.4</c:v>
                </c:pt>
                <c:pt idx="12">
                  <c:v>2756247</c:v>
                </c:pt>
                <c:pt idx="13">
                  <c:v>3369153.6999999997</c:v>
                </c:pt>
                <c:pt idx="14">
                  <c:v>1887680.6100000003</c:v>
                </c:pt>
                <c:pt idx="15">
                  <c:v>2638003.5599999996</c:v>
                </c:pt>
                <c:pt idx="16">
                  <c:v>5094197.8599999994</c:v>
                </c:pt>
                <c:pt idx="17">
                  <c:v>3050465.06</c:v>
                </c:pt>
                <c:pt idx="18">
                  <c:v>2199209.5900000003</c:v>
                </c:pt>
                <c:pt idx="19">
                  <c:v>3756524.3999999994</c:v>
                </c:pt>
                <c:pt idx="20">
                  <c:v>3445318.7599999993</c:v>
                </c:pt>
                <c:pt idx="21">
                  <c:v>3614825.8999999994</c:v>
                </c:pt>
                <c:pt idx="22">
                  <c:v>2118080.4500000007</c:v>
                </c:pt>
                <c:pt idx="23">
                  <c:v>3046755.1900000009</c:v>
                </c:pt>
                <c:pt idx="24">
                  <c:v>3428012.97</c:v>
                </c:pt>
                <c:pt idx="25">
                  <c:v>3831220.4999999995</c:v>
                </c:pt>
                <c:pt idx="26">
                  <c:v>2500547.66</c:v>
                </c:pt>
                <c:pt idx="27">
                  <c:v>3590296.0500000007</c:v>
                </c:pt>
                <c:pt idx="28">
                  <c:v>3976962.4800000014</c:v>
                </c:pt>
                <c:pt idx="29">
                  <c:v>3319849.24</c:v>
                </c:pt>
                <c:pt idx="30">
                  <c:v>1637612.6800000006</c:v>
                </c:pt>
                <c:pt idx="31">
                  <c:v>2327714.17</c:v>
                </c:pt>
                <c:pt idx="32">
                  <c:v>2725582.5999999992</c:v>
                </c:pt>
                <c:pt idx="33">
                  <c:v>1953582.9800000004</c:v>
                </c:pt>
                <c:pt idx="34">
                  <c:v>342663.66999999946</c:v>
                </c:pt>
                <c:pt idx="35">
                  <c:v>860891.96999999974</c:v>
                </c:pt>
                <c:pt idx="36">
                  <c:v>1990130.6599999997</c:v>
                </c:pt>
                <c:pt idx="37">
                  <c:v>1414116.0499999998</c:v>
                </c:pt>
                <c:pt idx="38">
                  <c:v>1676895.4200000009</c:v>
                </c:pt>
                <c:pt idx="39">
                  <c:v>2065502.0799999996</c:v>
                </c:pt>
                <c:pt idx="40">
                  <c:v>3125932.959999999</c:v>
                </c:pt>
                <c:pt idx="41">
                  <c:v>2801742.7000000007</c:v>
                </c:pt>
                <c:pt idx="42">
                  <c:v>1682383.6999999993</c:v>
                </c:pt>
                <c:pt idx="43">
                  <c:v>2628717.5199999991</c:v>
                </c:pt>
                <c:pt idx="44">
                  <c:v>3528384.5500000007</c:v>
                </c:pt>
                <c:pt idx="45">
                  <c:v>2197346.7600000007</c:v>
                </c:pt>
                <c:pt idx="46">
                  <c:v>1485630.54</c:v>
                </c:pt>
                <c:pt idx="47">
                  <c:v>1504139.85</c:v>
                </c:pt>
                <c:pt idx="48">
                  <c:v>1935438.5899999999</c:v>
                </c:pt>
                <c:pt idx="49">
                  <c:v>1348191.0599999996</c:v>
                </c:pt>
                <c:pt idx="50">
                  <c:v>1710061.7000000007</c:v>
                </c:pt>
                <c:pt idx="51">
                  <c:v>1375174.21</c:v>
                </c:pt>
                <c:pt idx="52">
                  <c:v>1758396.1999999997</c:v>
                </c:pt>
                <c:pt idx="53">
                  <c:v>2755040.7500000005</c:v>
                </c:pt>
                <c:pt idx="54">
                  <c:v>2062400.6999999997</c:v>
                </c:pt>
                <c:pt idx="55">
                  <c:v>634130.56000000006</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5"/>
          <c:order val="5"/>
          <c:tx>
            <c:strRef>
              <c:f>Monetary!$X$3</c:f>
              <c:strCache>
                <c:ptCount val="1"/>
                <c:pt idx="0">
                  <c:v>Dfference ($)=Receipts-Impositions Forecast</c:v>
                </c:pt>
              </c:strCache>
            </c:strRef>
          </c:tx>
          <c:spPr>
            <a:ln>
              <a:solidFill>
                <a:schemeClr val="tx1">
                  <a:alpha val="40000"/>
                </a:schemeClr>
              </a:solidFill>
              <a:prstDash val="solid"/>
            </a:ln>
          </c:spPr>
          <c:marker>
            <c:symbol val="none"/>
          </c:marker>
          <c:val>
            <c:numRef>
              <c:f>Monetary!$X$4:$X$76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1602103.0783662801</c:v>
                </c:pt>
                <c:pt idx="54">
                  <c:v>1327787.0817739503</c:v>
                </c:pt>
                <c:pt idx="55">
                  <c:v>1504350.24984976</c:v>
                </c:pt>
                <c:pt idx="56">
                  <c:v>2187109.64676286</c:v>
                </c:pt>
                <c:pt idx="57">
                  <c:v>1874362.4555235803</c:v>
                </c:pt>
                <c:pt idx="58">
                  <c:v>1530650.8932185899</c:v>
                </c:pt>
                <c:pt idx="59">
                  <c:v>1682262.9016061104</c:v>
                </c:pt>
                <c:pt idx="60">
                  <c:v>2384849.8940006397</c:v>
                </c:pt>
                <c:pt idx="61">
                  <c:v>2078323.8476240402</c:v>
                </c:pt>
                <c:pt idx="62">
                  <c:v>1763696.5615308206</c:v>
                </c:pt>
                <c:pt idx="63">
                  <c:v>1914589.7705265894</c:v>
                </c:pt>
                <c:pt idx="64">
                  <c:v>2580024.3298785202</c:v>
                </c:pt>
                <c:pt idx="65">
                  <c:v>2206510.1857159394</c:v>
                </c:pt>
                <c:pt idx="66">
                  <c:v>1838919.2435112204</c:v>
                </c:pt>
                <c:pt idx="67">
                  <c:v>1932088.1577410107</c:v>
                </c:pt>
                <c:pt idx="68">
                  <c:v>2612921.5247450704</c:v>
                </c:pt>
                <c:pt idx="69">
                  <c:v>2232260.3201191695</c:v>
                </c:pt>
                <c:pt idx="70">
                  <c:v>1889748.85896448</c:v>
                </c:pt>
                <c:pt idx="71">
                  <c:v>1954948.5026600501</c:v>
                </c:pt>
                <c:pt idx="72">
                  <c:v>2627029.2641764595</c:v>
                </c:pt>
              </c:numCache>
            </c:numRef>
          </c:val>
        </c:ser>
        <c:marker val="1"/>
        <c:axId val="98155904"/>
        <c:axId val="98190848"/>
      </c:lineChart>
      <c:dateAx>
        <c:axId val="98155904"/>
        <c:scaling>
          <c:orientation val="minMax"/>
          <c:max val="43983"/>
          <c:min val="38352"/>
        </c:scaling>
        <c:axPos val="b"/>
        <c:title>
          <c:tx>
            <c:rich>
              <a:bodyPr/>
              <a:lstStyle/>
              <a:p>
                <a:pPr>
                  <a:defRPr sz="2400" b="0">
                    <a:latin typeface="Calibri Light" pitchFamily="34" charset="0"/>
                  </a:defRPr>
                </a:pPr>
                <a:r>
                  <a:rPr lang="en-NZ" sz="2400" b="0">
                    <a:latin typeface="Calibri Light" pitchFamily="34" charset="0"/>
                  </a:rPr>
                  <a:t>Quarterly data</a:t>
                </a:r>
              </a:p>
            </c:rich>
          </c:tx>
          <c:layout>
            <c:manualLayout>
              <c:xMode val="edge"/>
              <c:yMode val="edge"/>
              <c:x val="0.7666857777777788"/>
              <c:y val="0.89921944444444468"/>
            </c:manualLayout>
          </c:layout>
        </c:title>
        <c:numFmt formatCode="yyyy" sourceLinked="0"/>
        <c:majorTickMark val="in"/>
        <c:tickLblPos val="nextTo"/>
        <c:spPr>
          <a:ln>
            <a:solidFill>
              <a:schemeClr val="tx1"/>
            </a:solidFill>
          </a:ln>
        </c:spPr>
        <c:txPr>
          <a:bodyPr rot="0"/>
          <a:lstStyle/>
          <a:p>
            <a:pPr>
              <a:defRPr sz="2400">
                <a:latin typeface="Calibri Light" pitchFamily="34" charset="0"/>
              </a:defRPr>
            </a:pPr>
            <a:endParaRPr lang="en-US"/>
          </a:p>
        </c:txPr>
        <c:crossAx val="98190848"/>
        <c:crosses val="autoZero"/>
        <c:auto val="1"/>
        <c:lblOffset val="100"/>
        <c:majorUnit val="24"/>
        <c:majorTimeUnit val="months"/>
        <c:minorUnit val="12"/>
        <c:minorTimeUnit val="months"/>
      </c:dateAx>
      <c:valAx>
        <c:axId val="98190848"/>
        <c:scaling>
          <c:orientation val="minMax"/>
          <c:max val="16000000"/>
          <c:min val="0"/>
        </c:scaling>
        <c:axPos val="l"/>
        <c:numFmt formatCode="0,," sourceLinked="0"/>
        <c:majorTickMark val="none"/>
        <c:tickLblPos val="nextTo"/>
        <c:txPr>
          <a:bodyPr/>
          <a:lstStyle/>
          <a:p>
            <a:pPr>
              <a:defRPr sz="2400">
                <a:latin typeface="Calibri Light" pitchFamily="34" charset="0"/>
              </a:defRPr>
            </a:pPr>
            <a:endParaRPr lang="en-US"/>
          </a:p>
        </c:txPr>
        <c:crossAx val="98155904"/>
        <c:crosses val="autoZero"/>
        <c:crossBetween val="between"/>
        <c:majorUnit val="5000000"/>
      </c:valAx>
    </c:plotArea>
    <c:plotVisOnly val="1"/>
    <c:dispBlanksAs val="gap"/>
  </c:chart>
  <c:spPr>
    <a:ln>
      <a:noFill/>
    </a:ln>
  </c:spPr>
  <c:txPr>
    <a:bodyPr/>
    <a:lstStyle/>
    <a:p>
      <a:pPr>
        <a:defRPr sz="3200"/>
      </a:pPr>
      <a:endParaRPr lang="en-US"/>
    </a:p>
  </c:txPr>
  <c:printSettings>
    <c:headerFooter/>
    <c:pageMargins b="0.75000000000000688" l="0.70000000000000062" r="0.70000000000000062" t="0.75000000000000688" header="0.30000000000000032" footer="0.30000000000000032"/>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9.1283555555555479E-2"/>
          <c:y val="0.10229592592592614"/>
          <c:w val="0.79669957982491868"/>
          <c:h val="0.71538481481481475"/>
        </c:manualLayout>
      </c:layout>
      <c:lineChart>
        <c:grouping val="standard"/>
        <c:ser>
          <c:idx val="1"/>
          <c:order val="0"/>
          <c:tx>
            <c:strRef>
              <c:f>Monetary!$Q$3</c:f>
              <c:strCache>
                <c:ptCount val="1"/>
                <c:pt idx="0">
                  <c:v>Remittals</c:v>
                </c:pt>
              </c:strCache>
            </c:strRef>
          </c:tx>
          <c:spPr>
            <a:ln w="28575">
              <a:solidFill>
                <a:srgbClr val="7030A0"/>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Monetary!$Q$4:$Q$75</c:f>
              <c:numCache>
                <c:formatCode>General</c:formatCode>
                <c:ptCount val="72"/>
                <c:pt idx="0">
                  <c:v>#N/A</c:v>
                </c:pt>
                <c:pt idx="1">
                  <c:v>#N/A</c:v>
                </c:pt>
                <c:pt idx="2">
                  <c:v>#N/A</c:v>
                </c:pt>
                <c:pt idx="3">
                  <c:v>#N/A</c:v>
                </c:pt>
                <c:pt idx="4">
                  <c:v>#N/A</c:v>
                </c:pt>
                <c:pt idx="5">
                  <c:v>#N/A</c:v>
                </c:pt>
                <c:pt idx="6">
                  <c:v>#N/A</c:v>
                </c:pt>
                <c:pt idx="7">
                  <c:v>#N/A</c:v>
                </c:pt>
                <c:pt idx="8">
                  <c:v>#N/A</c:v>
                </c:pt>
                <c:pt idx="9">
                  <c:v>872</c:v>
                </c:pt>
                <c:pt idx="10">
                  <c:v>757</c:v>
                </c:pt>
                <c:pt idx="11">
                  <c:v>621</c:v>
                </c:pt>
                <c:pt idx="12">
                  <c:v>688</c:v>
                </c:pt>
                <c:pt idx="13">
                  <c:v>732</c:v>
                </c:pt>
                <c:pt idx="14">
                  <c:v>638</c:v>
                </c:pt>
                <c:pt idx="15">
                  <c:v>600</c:v>
                </c:pt>
                <c:pt idx="16">
                  <c:v>760</c:v>
                </c:pt>
                <c:pt idx="17">
                  <c:v>880</c:v>
                </c:pt>
                <c:pt idx="18">
                  <c:v>777</c:v>
                </c:pt>
                <c:pt idx="19">
                  <c:v>801</c:v>
                </c:pt>
                <c:pt idx="20">
                  <c:v>1013</c:v>
                </c:pt>
                <c:pt idx="21">
                  <c:v>1197</c:v>
                </c:pt>
                <c:pt idx="22">
                  <c:v>1158</c:v>
                </c:pt>
                <c:pt idx="23">
                  <c:v>1083</c:v>
                </c:pt>
                <c:pt idx="24">
                  <c:v>1471</c:v>
                </c:pt>
                <c:pt idx="25">
                  <c:v>1725</c:v>
                </c:pt>
                <c:pt idx="26">
                  <c:v>1699</c:v>
                </c:pt>
                <c:pt idx="27">
                  <c:v>1732</c:v>
                </c:pt>
                <c:pt idx="28">
                  <c:v>2096</c:v>
                </c:pt>
                <c:pt idx="29">
                  <c:v>2218</c:v>
                </c:pt>
                <c:pt idx="30">
                  <c:v>1962</c:v>
                </c:pt>
                <c:pt idx="31">
                  <c:v>1865</c:v>
                </c:pt>
                <c:pt idx="32">
                  <c:v>2114</c:v>
                </c:pt>
                <c:pt idx="33">
                  <c:v>2528</c:v>
                </c:pt>
                <c:pt idx="34">
                  <c:v>1991</c:v>
                </c:pt>
                <c:pt idx="35">
                  <c:v>1694</c:v>
                </c:pt>
                <c:pt idx="36">
                  <c:v>1774</c:v>
                </c:pt>
                <c:pt idx="37">
                  <c:v>1787</c:v>
                </c:pt>
                <c:pt idx="38">
                  <c:v>1690</c:v>
                </c:pt>
                <c:pt idx="39">
                  <c:v>1684</c:v>
                </c:pt>
                <c:pt idx="40">
                  <c:v>1780</c:v>
                </c:pt>
                <c:pt idx="41">
                  <c:v>1696</c:v>
                </c:pt>
                <c:pt idx="42">
                  <c:v>1321</c:v>
                </c:pt>
                <c:pt idx="43">
                  <c:v>1020</c:v>
                </c:pt>
                <c:pt idx="44">
                  <c:v>1113</c:v>
                </c:pt>
                <c:pt idx="45">
                  <c:v>1111</c:v>
                </c:pt>
                <c:pt idx="46">
                  <c:v>962</c:v>
                </c:pt>
                <c:pt idx="47">
                  <c:v>869</c:v>
                </c:pt>
                <c:pt idx="48">
                  <c:v>873</c:v>
                </c:pt>
                <c:pt idx="49">
                  <c:v>1008</c:v>
                </c:pt>
                <c:pt idx="50">
                  <c:v>935</c:v>
                </c:pt>
                <c:pt idx="51">
                  <c:v>691</c:v>
                </c:pt>
                <c:pt idx="52">
                  <c:v>728</c:v>
                </c:pt>
                <c:pt idx="53">
                  <c:v>823</c:v>
                </c:pt>
                <c:pt idx="54">
                  <c:v>572</c:v>
                </c:pt>
                <c:pt idx="55">
                  <c:v>571</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numCache>
            </c:numRef>
          </c:val>
        </c:ser>
        <c:ser>
          <c:idx val="2"/>
          <c:order val="1"/>
          <c:tx>
            <c:strRef>
              <c:f>Monetary!$T$3</c:f>
              <c:strCache>
                <c:ptCount val="1"/>
                <c:pt idx="0">
                  <c:v>Remittals Forecast</c:v>
                </c:pt>
              </c:strCache>
            </c:strRef>
          </c:tx>
          <c:spPr>
            <a:ln w="28575">
              <a:solidFill>
                <a:srgbClr val="7030A0">
                  <a:alpha val="51000"/>
                </a:srgb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Monetary!$T$4:$T$76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814.77731860817403</c:v>
                </c:pt>
                <c:pt idx="54">
                  <c:v>672.75631687901637</c:v>
                </c:pt>
                <c:pt idx="55">
                  <c:v>545.90669005042082</c:v>
                </c:pt>
                <c:pt idx="56">
                  <c:v>684.97117685115052</c:v>
                </c:pt>
                <c:pt idx="57">
                  <c:v>811.41101808796952</c:v>
                </c:pt>
                <c:pt idx="58">
                  <c:v>667.73437026115744</c:v>
                </c:pt>
                <c:pt idx="59">
                  <c:v>537.79231487635343</c:v>
                </c:pt>
                <c:pt idx="60">
                  <c:v>673.67688091484297</c:v>
                </c:pt>
                <c:pt idx="61">
                  <c:v>797.34106653154549</c:v>
                </c:pt>
                <c:pt idx="62">
                  <c:v>651.36799562642852</c:v>
                </c:pt>
                <c:pt idx="63">
                  <c:v>519.56759086827606</c:v>
                </c:pt>
                <c:pt idx="64">
                  <c:v>653.97367436432</c:v>
                </c:pt>
                <c:pt idx="65">
                  <c:v>776.4859296998336</c:v>
                </c:pt>
                <c:pt idx="66">
                  <c:v>629.64134420928087</c:v>
                </c:pt>
                <c:pt idx="67">
                  <c:v>497.20991840169154</c:v>
                </c:pt>
                <c:pt idx="68">
                  <c:v>631.19077257867923</c:v>
                </c:pt>
                <c:pt idx="69">
                  <c:v>753.45337005629085</c:v>
                </c:pt>
                <c:pt idx="70">
                  <c:v>606.50837843881322</c:v>
                </c:pt>
                <c:pt idx="71">
                  <c:v>474.10288943078933</c:v>
                </c:pt>
                <c:pt idx="72">
                  <c:v>608.21610019788011</c:v>
                </c:pt>
              </c:numCache>
            </c:numRef>
          </c:val>
        </c:ser>
        <c:ser>
          <c:idx val="3"/>
          <c:order val="2"/>
          <c:tx>
            <c:strRef>
              <c:f>Monetary!$S$3</c:f>
              <c:strCache>
                <c:ptCount val="1"/>
                <c:pt idx="0">
                  <c:v>Receipts Forecast</c:v>
                </c:pt>
              </c:strCache>
            </c:strRef>
          </c:tx>
          <c:spPr>
            <a:ln w="28575">
              <a:solidFill>
                <a:schemeClr val="accent6">
                  <a:lumMod val="75000"/>
                  <a:alpha val="54000"/>
                </a:scheme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Monetary!$S$4:$S$76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9579369.5982337203</c:v>
                </c:pt>
                <c:pt idx="54">
                  <c:v>9422358.2082260493</c:v>
                </c:pt>
                <c:pt idx="55">
                  <c:v>8862029.3854502402</c:v>
                </c:pt>
                <c:pt idx="56">
                  <c:v>9162554.2067371402</c:v>
                </c:pt>
                <c:pt idx="57">
                  <c:v>9769322.5443764199</c:v>
                </c:pt>
                <c:pt idx="58">
                  <c:v>9576905.472481411</c:v>
                </c:pt>
                <c:pt idx="59">
                  <c:v>8993341.4335938897</c:v>
                </c:pt>
                <c:pt idx="60">
                  <c:v>9282308.9207993597</c:v>
                </c:pt>
                <c:pt idx="61">
                  <c:v>9877328.0759759601</c:v>
                </c:pt>
                <c:pt idx="62">
                  <c:v>9679697.6066691801</c:v>
                </c:pt>
                <c:pt idx="63">
                  <c:v>9086840.8009734098</c:v>
                </c:pt>
                <c:pt idx="64">
                  <c:v>9360863.3373214789</c:v>
                </c:pt>
                <c:pt idx="65">
                  <c:v>9936340.1267840602</c:v>
                </c:pt>
                <c:pt idx="66">
                  <c:v>9722938.2207887806</c:v>
                </c:pt>
                <c:pt idx="67">
                  <c:v>9114247.77085899</c:v>
                </c:pt>
                <c:pt idx="68">
                  <c:v>9387444.3738549296</c:v>
                </c:pt>
                <c:pt idx="69">
                  <c:v>9958305.036480831</c:v>
                </c:pt>
                <c:pt idx="70">
                  <c:v>9747094.4815355204</c:v>
                </c:pt>
                <c:pt idx="71">
                  <c:v>9130668.7854399495</c:v>
                </c:pt>
                <c:pt idx="72">
                  <c:v>9400245.8752235398</c:v>
                </c:pt>
              </c:numCache>
            </c:numRef>
          </c:val>
        </c:ser>
        <c:marker val="1"/>
        <c:axId val="98219904"/>
        <c:axId val="98250752"/>
      </c:lineChart>
      <c:dateAx>
        <c:axId val="98219904"/>
        <c:scaling>
          <c:orientation val="minMax"/>
          <c:max val="43983"/>
          <c:min val="38352"/>
        </c:scaling>
        <c:axPos val="b"/>
        <c:title>
          <c:tx>
            <c:rich>
              <a:bodyPr/>
              <a:lstStyle/>
              <a:p>
                <a:pPr>
                  <a:defRPr sz="2400" b="0">
                    <a:solidFill>
                      <a:sysClr val="windowText" lastClr="000000"/>
                    </a:solidFill>
                    <a:latin typeface="Calibri Light" pitchFamily="34" charset="0"/>
                  </a:defRPr>
                </a:pPr>
                <a:r>
                  <a:rPr lang="en-NZ" sz="2400" b="0">
                    <a:solidFill>
                      <a:sysClr val="windowText" lastClr="000000"/>
                    </a:solidFill>
                    <a:latin typeface="Calibri Light" pitchFamily="34" charset="0"/>
                  </a:rPr>
                  <a:t>Quarterly data</a:t>
                </a:r>
              </a:p>
            </c:rich>
          </c:tx>
          <c:layout>
            <c:manualLayout>
              <c:xMode val="edge"/>
              <c:yMode val="edge"/>
              <c:x val="0.68715300000000001"/>
              <c:y val="0.89309666666666654"/>
            </c:manualLayout>
          </c:layout>
        </c:title>
        <c:numFmt formatCode="yyyy" sourceLinked="0"/>
        <c:majorTickMark val="in"/>
        <c:tickLblPos val="nextTo"/>
        <c:spPr>
          <a:ln>
            <a:solidFill>
              <a:schemeClr val="tx1"/>
            </a:solidFill>
          </a:ln>
        </c:spPr>
        <c:txPr>
          <a:bodyPr rot="0"/>
          <a:lstStyle/>
          <a:p>
            <a:pPr>
              <a:defRPr sz="2400" b="0" i="0">
                <a:solidFill>
                  <a:sysClr val="windowText" lastClr="000000"/>
                </a:solidFill>
                <a:latin typeface="Calibri Light" pitchFamily="34" charset="0"/>
                <a:cs typeface="Arial" pitchFamily="34" charset="0"/>
              </a:defRPr>
            </a:pPr>
            <a:endParaRPr lang="en-US"/>
          </a:p>
        </c:txPr>
        <c:crossAx val="98250752"/>
        <c:crosses val="autoZero"/>
        <c:auto val="1"/>
        <c:lblOffset val="100"/>
        <c:majorUnit val="24"/>
        <c:majorTimeUnit val="months"/>
        <c:minorUnit val="12"/>
        <c:minorTimeUnit val="months"/>
      </c:dateAx>
      <c:valAx>
        <c:axId val="98250752"/>
        <c:scaling>
          <c:orientation val="minMax"/>
          <c:max val="2600"/>
          <c:min val="0"/>
        </c:scaling>
        <c:axPos val="l"/>
        <c:numFmt formatCode="0" sourceLinked="0"/>
        <c:majorTickMark val="none"/>
        <c:tickLblPos val="nextTo"/>
        <c:txPr>
          <a:bodyPr/>
          <a:lstStyle/>
          <a:p>
            <a:pPr>
              <a:defRPr sz="2400" b="0">
                <a:solidFill>
                  <a:sysClr val="windowText" lastClr="000000"/>
                </a:solidFill>
                <a:latin typeface="Calibri Light" pitchFamily="34" charset="0"/>
                <a:cs typeface="Arial" pitchFamily="34" charset="0"/>
              </a:defRPr>
            </a:pPr>
            <a:endParaRPr lang="en-US"/>
          </a:p>
        </c:txPr>
        <c:crossAx val="98219904"/>
        <c:crosses val="autoZero"/>
        <c:crossBetween val="midCat"/>
        <c:majorUnit val="1000"/>
        <c:dispUnits>
          <c:builtInUnit val="thousands"/>
          <c:dispUnitsLbl>
            <c:layout>
              <c:manualLayout>
                <c:xMode val="edge"/>
                <c:yMode val="edge"/>
                <c:x val="0"/>
                <c:y val="0.14220314814814838"/>
              </c:manualLayout>
            </c:layout>
            <c:txPr>
              <a:bodyPr/>
              <a:lstStyle/>
              <a:p>
                <a:pPr>
                  <a:defRPr sz="2400" b="0">
                    <a:latin typeface="Calibri Light" pitchFamily="34" charset="0"/>
                  </a:defRPr>
                </a:pPr>
                <a:endParaRPr lang="en-US"/>
              </a:p>
            </c:txPr>
          </c:dispUnitsLbl>
        </c:dispUnits>
      </c:valAx>
    </c:plotArea>
    <c:plotVisOnly val="1"/>
  </c:chart>
  <c:spPr>
    <a:ln>
      <a:noFill/>
    </a:ln>
  </c:spPr>
  <c:printSettings>
    <c:headerFooter/>
    <c:pageMargins b="0.75000000000000733" l="0.70000000000000062" r="0.70000000000000062" t="0.75000000000000733" header="0.30000000000000032" footer="0.30000000000000032"/>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0284933333333331"/>
          <c:y val="0.11859203703703709"/>
          <c:w val="0.78964366666666663"/>
          <c:h val="0.72219111111111212"/>
        </c:manualLayout>
      </c:layout>
      <c:lineChart>
        <c:grouping val="standard"/>
        <c:ser>
          <c:idx val="0"/>
          <c:order val="0"/>
          <c:tx>
            <c:strRef>
              <c:f>CommunityMusters!$X$3</c:f>
              <c:strCache>
                <c:ptCount val="1"/>
                <c:pt idx="0">
                  <c:v>Total</c:v>
                </c:pt>
              </c:strCache>
            </c:strRef>
          </c:tx>
          <c:spPr>
            <a:ln>
              <a:solidFill>
                <a:schemeClr val="tx1">
                  <a:lumMod val="65000"/>
                  <a:lumOff val="35000"/>
                </a:schemeClr>
              </a:solidFill>
            </a:ln>
          </c:spPr>
          <c:marker>
            <c:symbol val="none"/>
          </c:marker>
          <c:cat>
            <c:numRef>
              <c:f>CommunityMusters!$M$4:$M$77</c:f>
              <c:numCache>
                <c:formatCode>mmm\-yy</c:formatCode>
                <c:ptCount val="74"/>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45809</c:v>
                </c:pt>
              </c:numCache>
            </c:numRef>
          </c:cat>
          <c:val>
            <c:numRef>
              <c:f>CommunityMusters!$X$4:$X$39</c:f>
              <c:numCache>
                <c:formatCode>#,##0</c:formatCode>
                <c:ptCount val="36"/>
                <c:pt idx="0">
                  <c:v>#N/A</c:v>
                </c:pt>
                <c:pt idx="1">
                  <c:v>#N/A</c:v>
                </c:pt>
                <c:pt idx="2">
                  <c:v>28020</c:v>
                </c:pt>
                <c:pt idx="3">
                  <c:v>30751</c:v>
                </c:pt>
                <c:pt idx="4">
                  <c:v>33267</c:v>
                </c:pt>
                <c:pt idx="5">
                  <c:v>34799</c:v>
                </c:pt>
                <c:pt idx="6">
                  <c:v>35026</c:v>
                </c:pt>
                <c:pt idx="7">
                  <c:v>35800</c:v>
                </c:pt>
                <c:pt idx="8">
                  <c:v>37326</c:v>
                </c:pt>
                <c:pt idx="9">
                  <c:v>38197</c:v>
                </c:pt>
                <c:pt idx="10">
                  <c:v>38301</c:v>
                </c:pt>
                <c:pt idx="11">
                  <c:v>38586</c:v>
                </c:pt>
                <c:pt idx="12">
                  <c:v>38838</c:v>
                </c:pt>
                <c:pt idx="13">
                  <c:v>39088</c:v>
                </c:pt>
                <c:pt idx="14">
                  <c:v>37364</c:v>
                </c:pt>
                <c:pt idx="15">
                  <c:v>36847</c:v>
                </c:pt>
                <c:pt idx="16">
                  <c:v>36099</c:v>
                </c:pt>
                <c:pt idx="17">
                  <c:v>35437</c:v>
                </c:pt>
                <c:pt idx="18">
                  <c:v>34296</c:v>
                </c:pt>
                <c:pt idx="19">
                  <c:v>34046</c:v>
                </c:pt>
                <c:pt idx="20">
                  <c:v>33607</c:v>
                </c:pt>
                <c:pt idx="21">
                  <c:v>33409</c:v>
                </c:pt>
                <c:pt idx="22">
                  <c:v>31890</c:v>
                </c:pt>
                <c:pt idx="23">
                  <c:v>30862</c:v>
                </c:pt>
                <c:pt idx="24">
                  <c:v>30470</c:v>
                </c:pt>
                <c:pt idx="25">
                  <c:v>29835</c:v>
                </c:pt>
                <c:pt idx="26">
                  <c:v>29176</c:v>
                </c:pt>
                <c:pt idx="27">
                  <c:v>28493</c:v>
                </c:pt>
                <c:pt idx="28">
                  <c:v>28889</c:v>
                </c:pt>
                <c:pt idx="29">
                  <c:v>29534</c:v>
                </c:pt>
                <c:pt idx="30">
                  <c:v>29281</c:v>
                </c:pt>
                <c:pt idx="31">
                  <c:v>28495</c:v>
                </c:pt>
                <c:pt idx="32">
                  <c:v>28685</c:v>
                </c:pt>
                <c:pt idx="33">
                  <c:v>28957</c:v>
                </c:pt>
                <c:pt idx="34">
                  <c:v>28511</c:v>
                </c:pt>
                <c:pt idx="35">
                  <c:v>28359</c:v>
                </c:pt>
              </c:numCache>
            </c:numRef>
          </c:val>
        </c:ser>
        <c:ser>
          <c:idx val="1"/>
          <c:order val="1"/>
          <c:tx>
            <c:strRef>
              <c:f>CommunityStarts!$X$3</c:f>
              <c:strCache>
                <c:ptCount val="1"/>
                <c:pt idx="0">
                  <c:v>Total community sentences</c:v>
                </c:pt>
              </c:strCache>
            </c:strRef>
          </c:tx>
          <c:spPr>
            <a:ln>
              <a:solidFill>
                <a:srgbClr val="1F497D"/>
              </a:solidFill>
            </a:ln>
          </c:spPr>
          <c:marker>
            <c:symbol val="none"/>
          </c:marker>
          <c:cat>
            <c:numRef>
              <c:f>CommunityMusters!$M$4:$M$77</c:f>
              <c:numCache>
                <c:formatCode>mmm\-yy</c:formatCode>
                <c:ptCount val="74"/>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45809</c:v>
                </c:pt>
              </c:numCache>
            </c:numRef>
          </c:cat>
          <c:val>
            <c:numRef>
              <c:f>CommunityStarts!$X$32:$X$105</c:f>
              <c:numCache>
                <c:formatCode>#,##0</c:formatCode>
                <c:ptCount val="74"/>
                <c:pt idx="0">
                  <c:v>10000</c:v>
                </c:pt>
                <c:pt idx="1">
                  <c:v>10876</c:v>
                </c:pt>
                <c:pt idx="2">
                  <c:v>11450</c:v>
                </c:pt>
                <c:pt idx="3">
                  <c:v>11804</c:v>
                </c:pt>
                <c:pt idx="4">
                  <c:v>14272</c:v>
                </c:pt>
                <c:pt idx="5">
                  <c:v>14726</c:v>
                </c:pt>
                <c:pt idx="6">
                  <c:v>13808</c:v>
                </c:pt>
                <c:pt idx="7">
                  <c:v>14129</c:v>
                </c:pt>
                <c:pt idx="8">
                  <c:v>16193</c:v>
                </c:pt>
                <c:pt idx="9">
                  <c:v>17154</c:v>
                </c:pt>
                <c:pt idx="10">
                  <c:v>16107</c:v>
                </c:pt>
                <c:pt idx="11">
                  <c:v>15534</c:v>
                </c:pt>
                <c:pt idx="12">
                  <c:v>16836</c:v>
                </c:pt>
                <c:pt idx="13">
                  <c:v>17979</c:v>
                </c:pt>
                <c:pt idx="14">
                  <c:v>15792</c:v>
                </c:pt>
                <c:pt idx="15">
                  <c:v>14929</c:v>
                </c:pt>
                <c:pt idx="16">
                  <c:v>15764</c:v>
                </c:pt>
                <c:pt idx="17">
                  <c:v>16341</c:v>
                </c:pt>
                <c:pt idx="18">
                  <c:v>15045</c:v>
                </c:pt>
                <c:pt idx="19">
                  <c:v>15186</c:v>
                </c:pt>
                <c:pt idx="20">
                  <c:v>15603</c:v>
                </c:pt>
                <c:pt idx="21">
                  <c:v>16354</c:v>
                </c:pt>
                <c:pt idx="22">
                  <c:v>14522</c:v>
                </c:pt>
                <c:pt idx="23">
                  <c:v>13266</c:v>
                </c:pt>
                <c:pt idx="24">
                  <c:v>14147</c:v>
                </c:pt>
                <c:pt idx="25">
                  <c:v>14272</c:v>
                </c:pt>
                <c:pt idx="26">
                  <c:v>13044</c:v>
                </c:pt>
                <c:pt idx="27">
                  <c:v>12004</c:v>
                </c:pt>
                <c:pt idx="28">
                  <c:v>13154</c:v>
                </c:pt>
                <c:pt idx="29">
                  <c:v>14106</c:v>
                </c:pt>
                <c:pt idx="30">
                  <c:v>12637</c:v>
                </c:pt>
                <c:pt idx="31">
                  <c:v>10990</c:v>
                </c:pt>
                <c:pt idx="32">
                  <c:v>12001</c:v>
                </c:pt>
                <c:pt idx="33">
                  <c:v>13060</c:v>
                </c:pt>
                <c:pt idx="34">
                  <c:v>11667</c:v>
                </c:pt>
                <c:pt idx="35">
                  <c:v>9308</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numCache>
            </c:numRef>
          </c:val>
        </c:ser>
        <c:ser>
          <c:idx val="2"/>
          <c:order val="2"/>
          <c:tx>
            <c:strRef>
              <c:f>CommunityStarts!$AD$3</c:f>
              <c:strCache>
                <c:ptCount val="1"/>
                <c:pt idx="0">
                  <c:v>TotalCommunitySentencesForecast</c:v>
                </c:pt>
              </c:strCache>
            </c:strRef>
          </c:tx>
          <c:spPr>
            <a:ln>
              <a:solidFill>
                <a:srgbClr val="1F497D">
                  <a:alpha val="40000"/>
                </a:srgbClr>
              </a:solidFill>
            </a:ln>
          </c:spPr>
          <c:marker>
            <c:symbol val="none"/>
          </c:marker>
          <c:cat>
            <c:numRef>
              <c:f>CommunityMusters!$M$4:$M$77</c:f>
              <c:numCache>
                <c:formatCode>mmm\-yy</c:formatCode>
                <c:ptCount val="74"/>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45809</c:v>
                </c:pt>
              </c:numCache>
            </c:numRef>
          </c:cat>
          <c:val>
            <c:numRef>
              <c:f>CommunityStarts!$AD$32:$AD$105</c:f>
              <c:numCache>
                <c:formatCode>#,##0</c:formatCode>
                <c:ptCount val="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13060</c:v>
                </c:pt>
                <c:pt idx="34">
                  <c:v>11892.599354820974</c:v>
                </c:pt>
                <c:pt idx="35">
                  <c:v>11036.136555537847</c:v>
                </c:pt>
                <c:pt idx="36">
                  <c:v>12258.918897597701</c:v>
                </c:pt>
                <c:pt idx="37">
                  <c:v>13131.151869892001</c:v>
                </c:pt>
                <c:pt idx="38">
                  <c:v>11719.351112056847</c:v>
                </c:pt>
                <c:pt idx="39">
                  <c:v>10906.52860207179</c:v>
                </c:pt>
                <c:pt idx="40">
                  <c:v>12150.366809631312</c:v>
                </c:pt>
                <c:pt idx="41">
                  <c:v>13030.530327310003</c:v>
                </c:pt>
                <c:pt idx="42">
                  <c:v>11662.561395818695</c:v>
                </c:pt>
                <c:pt idx="43">
                  <c:v>10868.731327416219</c:v>
                </c:pt>
                <c:pt idx="44">
                  <c:v>12108.179635559718</c:v>
                </c:pt>
                <c:pt idx="45">
                  <c:v>12983.090183635308</c:v>
                </c:pt>
                <c:pt idx="46">
                  <c:v>11610.421022041754</c:v>
                </c:pt>
                <c:pt idx="47">
                  <c:v>10816.164952271954</c:v>
                </c:pt>
                <c:pt idx="48">
                  <c:v>12059.763918382254</c:v>
                </c:pt>
                <c:pt idx="49">
                  <c:v>12938.161303419311</c:v>
                </c:pt>
                <c:pt idx="50">
                  <c:v>11569.238306410774</c:v>
                </c:pt>
                <c:pt idx="51">
                  <c:v>10769.499877097653</c:v>
                </c:pt>
                <c:pt idx="52">
                  <c:v>12003.866194794269</c:v>
                </c:pt>
                <c:pt idx="53">
                  <c:v>12909.857283600926</c:v>
                </c:pt>
                <c:pt idx="54">
                  <c:v>11507.082232575856</c:v>
                </c:pt>
                <c:pt idx="55">
                  <c:v>10704.076981418784</c:v>
                </c:pt>
                <c:pt idx="56">
                  <c:v>11950.66881122926</c:v>
                </c:pt>
                <c:pt idx="57">
                  <c:v>12854.304254456489</c:v>
                </c:pt>
                <c:pt idx="58">
                  <c:v>11486.863261141163</c:v>
                </c:pt>
                <c:pt idx="59">
                  <c:v>10695.971361869171</c:v>
                </c:pt>
                <c:pt idx="60">
                  <c:v>11940.334468138379</c:v>
                </c:pt>
                <c:pt idx="61">
                  <c:v>12839.67296806285</c:v>
                </c:pt>
                <c:pt idx="62">
                  <c:v>11468.811779115011</c:v>
                </c:pt>
                <c:pt idx="63">
                  <c:v>10676.896697276014</c:v>
                </c:pt>
                <c:pt idx="64">
                  <c:v>11923.001221874858</c:v>
                </c:pt>
                <c:pt idx="65">
                  <c:v>12828.551239387221</c:v>
                </c:pt>
                <c:pt idx="66">
                  <c:v>11459.885585791986</c:v>
                </c:pt>
                <c:pt idx="67">
                  <c:v>10662.078347390259</c:v>
                </c:pt>
                <c:pt idx="68">
                  <c:v>11901.903807543331</c:v>
                </c:pt>
                <c:pt idx="69">
                  <c:v>12813.192659199747</c:v>
                </c:pt>
                <c:pt idx="70">
                  <c:v>11415.903885235672</c:v>
                </c:pt>
                <c:pt idx="71">
                  <c:v>10610.107936576203</c:v>
                </c:pt>
                <c:pt idx="72">
                  <c:v>11848.366823726356</c:v>
                </c:pt>
                <c:pt idx="73">
                  <c:v>11848.366823726356</c:v>
                </c:pt>
              </c:numCache>
            </c:numRef>
          </c:val>
        </c:ser>
        <c:ser>
          <c:idx val="3"/>
          <c:order val="3"/>
          <c:tx>
            <c:strRef>
              <c:f>CommunityMusters!$Y$3</c:f>
              <c:strCache>
                <c:ptCount val="1"/>
                <c:pt idx="0">
                  <c:v>Total Forecast</c:v>
                </c:pt>
              </c:strCache>
            </c:strRef>
          </c:tx>
          <c:spPr>
            <a:ln>
              <a:solidFill>
                <a:schemeClr val="tx1">
                  <a:lumMod val="65000"/>
                  <a:lumOff val="35000"/>
                  <a:alpha val="40000"/>
                </a:schemeClr>
              </a:solidFill>
            </a:ln>
          </c:spPr>
          <c:marker>
            <c:symbol val="none"/>
          </c:marker>
          <c:val>
            <c:numRef>
              <c:f>CommunityMusters!$Y$4:$Y$77</c:f>
              <c:numCache>
                <c:formatCode>#,##0</c:formatCode>
                <c:ptCount val="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28957</c:v>
                </c:pt>
                <c:pt idx="34">
                  <c:v>28671.4</c:v>
                </c:pt>
                <c:pt idx="35">
                  <c:v>28273.8</c:v>
                </c:pt>
                <c:pt idx="36">
                  <c:v>28686.400000000001</c:v>
                </c:pt>
                <c:pt idx="37">
                  <c:v>29116.7</c:v>
                </c:pt>
                <c:pt idx="38">
                  <c:v>28763.8</c:v>
                </c:pt>
                <c:pt idx="39">
                  <c:v>28067.3</c:v>
                </c:pt>
                <c:pt idx="40">
                  <c:v>28266.7</c:v>
                </c:pt>
                <c:pt idx="41">
                  <c:v>28557.3</c:v>
                </c:pt>
                <c:pt idx="42">
                  <c:v>28190.9</c:v>
                </c:pt>
                <c:pt idx="43">
                  <c:v>27533</c:v>
                </c:pt>
                <c:pt idx="44">
                  <c:v>27825.1</c:v>
                </c:pt>
                <c:pt idx="45">
                  <c:v>28168.400000000001</c:v>
                </c:pt>
                <c:pt idx="46">
                  <c:v>27907</c:v>
                </c:pt>
                <c:pt idx="47">
                  <c:v>27360.799999999999</c:v>
                </c:pt>
                <c:pt idx="48">
                  <c:v>27744.3</c:v>
                </c:pt>
                <c:pt idx="49">
                  <c:v>28166.799999999999</c:v>
                </c:pt>
                <c:pt idx="50">
                  <c:v>27898.2</c:v>
                </c:pt>
                <c:pt idx="51">
                  <c:v>27292.6</c:v>
                </c:pt>
                <c:pt idx="52">
                  <c:v>27669.3</c:v>
                </c:pt>
                <c:pt idx="53">
                  <c:v>28148</c:v>
                </c:pt>
                <c:pt idx="54">
                  <c:v>27910.2</c:v>
                </c:pt>
                <c:pt idx="55">
                  <c:v>27355.1</c:v>
                </c:pt>
                <c:pt idx="56">
                  <c:v>27690.2</c:v>
                </c:pt>
                <c:pt idx="57">
                  <c:v>28114.799999999999</c:v>
                </c:pt>
                <c:pt idx="58">
                  <c:v>27855</c:v>
                </c:pt>
                <c:pt idx="59">
                  <c:v>27280.6</c:v>
                </c:pt>
                <c:pt idx="60">
                  <c:v>27611.5</c:v>
                </c:pt>
                <c:pt idx="61">
                  <c:v>28037.9</c:v>
                </c:pt>
                <c:pt idx="62">
                  <c:v>27764.1</c:v>
                </c:pt>
                <c:pt idx="63">
                  <c:v>27198.9</c:v>
                </c:pt>
                <c:pt idx="64">
                  <c:v>27539.1</c:v>
                </c:pt>
                <c:pt idx="65">
                  <c:v>27957.8</c:v>
                </c:pt>
                <c:pt idx="66">
                  <c:v>27687</c:v>
                </c:pt>
                <c:pt idx="67">
                  <c:v>27044.6</c:v>
                </c:pt>
                <c:pt idx="68">
                  <c:v>27395.1</c:v>
                </c:pt>
                <c:pt idx="69">
                  <c:v>27865.1</c:v>
                </c:pt>
                <c:pt idx="70">
                  <c:v>27623</c:v>
                </c:pt>
                <c:pt idx="71">
                  <c:v>26886.625</c:v>
                </c:pt>
                <c:pt idx="72">
                  <c:v>27059.599999999999</c:v>
                </c:pt>
                <c:pt idx="73">
                  <c:v>27059.599999999999</c:v>
                </c:pt>
              </c:numCache>
            </c:numRef>
          </c:val>
        </c:ser>
        <c:marker val="1"/>
        <c:axId val="98305536"/>
        <c:axId val="98307456"/>
      </c:lineChart>
      <c:dateAx>
        <c:axId val="98305536"/>
        <c:scaling>
          <c:orientation val="minMax"/>
          <c:min val="39508"/>
        </c:scaling>
        <c:axPos val="b"/>
        <c:title>
          <c:tx>
            <c:rich>
              <a:bodyPr/>
              <a:lstStyle/>
              <a:p>
                <a:pPr>
                  <a:defRPr sz="2400" b="0"/>
                </a:pPr>
                <a:r>
                  <a:rPr lang="en-NZ" sz="2400" b="0"/>
                  <a:t>Quarterly data</a:t>
                </a:r>
              </a:p>
            </c:rich>
          </c:tx>
          <c:layout>
            <c:manualLayout>
              <c:xMode val="edge"/>
              <c:yMode val="edge"/>
              <c:x val="0.70405455555555563"/>
              <c:y val="0.92322666666666653"/>
            </c:manualLayout>
          </c:layout>
        </c:title>
        <c:numFmt formatCode="yyyy" sourceLinked="0"/>
        <c:majorTickMark val="in"/>
        <c:tickLblPos val="nextTo"/>
        <c:txPr>
          <a:bodyPr rot="0"/>
          <a:lstStyle/>
          <a:p>
            <a:pPr>
              <a:defRPr sz="2400"/>
            </a:pPr>
            <a:endParaRPr lang="en-US"/>
          </a:p>
        </c:txPr>
        <c:crossAx val="98307456"/>
        <c:crosses val="autoZero"/>
        <c:auto val="1"/>
        <c:lblOffset val="100"/>
        <c:majorUnit val="48"/>
        <c:majorTimeUnit val="months"/>
        <c:minorUnit val="12"/>
        <c:minorTimeUnit val="months"/>
      </c:dateAx>
      <c:valAx>
        <c:axId val="98307456"/>
        <c:scaling>
          <c:orientation val="minMax"/>
          <c:max val="40000"/>
          <c:min val="0"/>
        </c:scaling>
        <c:axPos val="l"/>
        <c:numFmt formatCode="#,##0" sourceLinked="0"/>
        <c:majorTickMark val="none"/>
        <c:tickLblPos val="nextTo"/>
        <c:txPr>
          <a:bodyPr/>
          <a:lstStyle/>
          <a:p>
            <a:pPr>
              <a:defRPr sz="2400"/>
            </a:pPr>
            <a:endParaRPr lang="en-US"/>
          </a:p>
        </c:txPr>
        <c:crossAx val="98305536"/>
        <c:crosses val="autoZero"/>
        <c:crossBetween val="midCat"/>
        <c:majorUnit val="10000"/>
        <c:dispUnits>
          <c:builtInUnit val="thousands"/>
          <c:dispUnitsLbl>
            <c:txPr>
              <a:bodyPr/>
              <a:lstStyle/>
              <a:p>
                <a:pPr>
                  <a:defRPr sz="2400" b="0"/>
                </a:pPr>
                <a:endParaRPr lang="en-US"/>
              </a:p>
            </c:txPr>
          </c:dispUnitsLbl>
        </c:dispUnits>
      </c:valAx>
    </c:plotArea>
    <c:plotVisOnly val="1"/>
  </c:chart>
  <c:spPr>
    <a:ln>
      <a:noFill/>
    </a:ln>
  </c:spPr>
  <c:txPr>
    <a:bodyPr/>
    <a:lstStyle/>
    <a:p>
      <a:pPr>
        <a:defRPr sz="2000">
          <a:latin typeface="Calibri Light" pitchFamily="34" charset="0"/>
        </a:defRPr>
      </a:pPr>
      <a:endParaRPr lang="en-US"/>
    </a:p>
  </c:txPr>
  <c:printSettings>
    <c:headerFooter/>
    <c:pageMargins b="0.75000000000000711" l="0.70000000000000062" r="0.70000000000000062" t="0.75000000000000711" header="0.30000000000000032" footer="0.30000000000000032"/>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0583170740019997"/>
          <c:y val="0.12329569134345324"/>
          <c:w val="0.79485688363704754"/>
          <c:h val="0.69883041422468051"/>
        </c:manualLayout>
      </c:layout>
      <c:lineChart>
        <c:grouping val="standard"/>
        <c:ser>
          <c:idx val="0"/>
          <c:order val="0"/>
          <c:tx>
            <c:strRef>
              <c:f>CommunityStarts!$T$4</c:f>
              <c:strCache>
                <c:ptCount val="1"/>
                <c:pt idx="0">
                  <c:v>#N/A</c:v>
                </c:pt>
              </c:strCache>
            </c:strRef>
          </c:tx>
          <c:spPr>
            <a:ln>
              <a:solidFill>
                <a:srgbClr val="008000"/>
              </a:solidFill>
            </a:ln>
          </c:spPr>
          <c:marker>
            <c:symbol val="none"/>
          </c:marker>
          <c:cat>
            <c:numRef>
              <c:f>CommunityStarts!$R$33:$R$105</c:f>
              <c:numCache>
                <c:formatCode>mmm\-yy</c:formatCode>
                <c:ptCount val="73"/>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45809</c:v>
                </c:pt>
              </c:numCache>
            </c:numRef>
          </c:cat>
          <c:val>
            <c:numRef>
              <c:f>CommunityStarts!$T$33:$T$105</c:f>
              <c:numCache>
                <c:formatCode>#,##0</c:formatCode>
                <c:ptCount val="73"/>
                <c:pt idx="0">
                  <c:v>8963</c:v>
                </c:pt>
                <c:pt idx="1">
                  <c:v>8409</c:v>
                </c:pt>
                <c:pt idx="2">
                  <c:v>8395</c:v>
                </c:pt>
                <c:pt idx="3">
                  <c:v>9882</c:v>
                </c:pt>
                <c:pt idx="4">
                  <c:v>9966</c:v>
                </c:pt>
                <c:pt idx="5">
                  <c:v>9408</c:v>
                </c:pt>
                <c:pt idx="6">
                  <c:v>9832</c:v>
                </c:pt>
                <c:pt idx="7">
                  <c:v>11176</c:v>
                </c:pt>
                <c:pt idx="8">
                  <c:v>11752</c:v>
                </c:pt>
                <c:pt idx="9">
                  <c:v>10757</c:v>
                </c:pt>
                <c:pt idx="10">
                  <c:v>10462</c:v>
                </c:pt>
                <c:pt idx="11">
                  <c:v>10947</c:v>
                </c:pt>
                <c:pt idx="12">
                  <c:v>11750</c:v>
                </c:pt>
                <c:pt idx="13">
                  <c:v>10034</c:v>
                </c:pt>
                <c:pt idx="14">
                  <c:v>9695</c:v>
                </c:pt>
                <c:pt idx="15">
                  <c:v>10026</c:v>
                </c:pt>
                <c:pt idx="16">
                  <c:v>10353</c:v>
                </c:pt>
                <c:pt idx="17">
                  <c:v>9261</c:v>
                </c:pt>
                <c:pt idx="18">
                  <c:v>9575</c:v>
                </c:pt>
                <c:pt idx="19">
                  <c:v>9482</c:v>
                </c:pt>
                <c:pt idx="20">
                  <c:v>9689</c:v>
                </c:pt>
                <c:pt idx="21">
                  <c:v>8516</c:v>
                </c:pt>
                <c:pt idx="22">
                  <c:v>7829</c:v>
                </c:pt>
                <c:pt idx="23">
                  <c:v>8087</c:v>
                </c:pt>
                <c:pt idx="24">
                  <c:v>8326</c:v>
                </c:pt>
                <c:pt idx="25">
                  <c:v>7522</c:v>
                </c:pt>
                <c:pt idx="26">
                  <c:v>7160</c:v>
                </c:pt>
                <c:pt idx="27">
                  <c:v>7697</c:v>
                </c:pt>
                <c:pt idx="28">
                  <c:v>8002</c:v>
                </c:pt>
                <c:pt idx="29">
                  <c:v>7210</c:v>
                </c:pt>
                <c:pt idx="30">
                  <c:v>6328</c:v>
                </c:pt>
                <c:pt idx="31">
                  <c:v>6588</c:v>
                </c:pt>
                <c:pt idx="32">
                  <c:v>6891</c:v>
                </c:pt>
                <c:pt idx="33">
                  <c:v>6105</c:v>
                </c:pt>
                <c:pt idx="34">
                  <c:v>5024</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1"/>
          <c:order val="1"/>
          <c:tx>
            <c:strRef>
              <c:f>CommunityStarts!$Z$4</c:f>
              <c:strCache>
                <c:ptCount val="1"/>
                <c:pt idx="0">
                  <c:v>#N/A</c:v>
                </c:pt>
              </c:strCache>
            </c:strRef>
          </c:tx>
          <c:spPr>
            <a:ln>
              <a:solidFill>
                <a:srgbClr val="008000">
                  <a:alpha val="40000"/>
                </a:srgbClr>
              </a:solidFill>
            </a:ln>
          </c:spPr>
          <c:marker>
            <c:symbol val="none"/>
          </c:marker>
          <c:cat>
            <c:numRef>
              <c:f>CommunityStarts!$R$33:$R$105</c:f>
              <c:numCache>
                <c:formatCode>mmm\-yy</c:formatCode>
                <c:ptCount val="73"/>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45809</c:v>
                </c:pt>
              </c:numCache>
            </c:numRef>
          </c:cat>
          <c:val>
            <c:numRef>
              <c:f>CommunityStarts!$Z$33:$Z$105</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6891</c:v>
                </c:pt>
                <c:pt idx="33">
                  <c:v>6318.5044189773034</c:v>
                </c:pt>
                <c:pt idx="34">
                  <c:v>6065.1660202689154</c:v>
                </c:pt>
                <c:pt idx="35">
                  <c:v>6618.5558818419704</c:v>
                </c:pt>
                <c:pt idx="36">
                  <c:v>6982.7472794872128</c:v>
                </c:pt>
                <c:pt idx="37">
                  <c:v>6133.7990205176075</c:v>
                </c:pt>
                <c:pt idx="38">
                  <c:v>5914.5400784241592</c:v>
                </c:pt>
                <c:pt idx="39">
                  <c:v>6500.0513235339049</c:v>
                </c:pt>
                <c:pt idx="40">
                  <c:v>6880.2427237166075</c:v>
                </c:pt>
                <c:pt idx="41">
                  <c:v>6084.219332866327</c:v>
                </c:pt>
                <c:pt idx="42">
                  <c:v>5883.477581537747</c:v>
                </c:pt>
                <c:pt idx="43">
                  <c:v>6463.7842758199658</c:v>
                </c:pt>
                <c:pt idx="44">
                  <c:v>6837.9467237792014</c:v>
                </c:pt>
                <c:pt idx="45">
                  <c:v>6036.64283158745</c:v>
                </c:pt>
                <c:pt idx="46">
                  <c:v>5835.0900634894879</c:v>
                </c:pt>
                <c:pt idx="47">
                  <c:v>6419.2937702674772</c:v>
                </c:pt>
                <c:pt idx="48">
                  <c:v>6796.756215690315</c:v>
                </c:pt>
                <c:pt idx="49">
                  <c:v>5999.0373038672533</c:v>
                </c:pt>
                <c:pt idx="50">
                  <c:v>5791.8486394651773</c:v>
                </c:pt>
                <c:pt idx="51">
                  <c:v>6366.6698540070711</c:v>
                </c:pt>
                <c:pt idx="52">
                  <c:v>6771.581349353457</c:v>
                </c:pt>
                <c:pt idx="53">
                  <c:v>5939.8728985339367</c:v>
                </c:pt>
                <c:pt idx="54">
                  <c:v>5729.287846427862</c:v>
                </c:pt>
                <c:pt idx="55">
                  <c:v>6316.2125278267058</c:v>
                </c:pt>
                <c:pt idx="56">
                  <c:v>6718.6529290877425</c:v>
                </c:pt>
                <c:pt idx="57">
                  <c:v>5922.1687509319563</c:v>
                </c:pt>
                <c:pt idx="58">
                  <c:v>5723.5922223692878</c:v>
                </c:pt>
                <c:pt idx="59">
                  <c:v>6308.1878496579538</c:v>
                </c:pt>
                <c:pt idx="60">
                  <c:v>6706.2351893045025</c:v>
                </c:pt>
                <c:pt idx="61">
                  <c:v>5906.2387133258453</c:v>
                </c:pt>
                <c:pt idx="62">
                  <c:v>5706.5507526782785</c:v>
                </c:pt>
                <c:pt idx="63">
                  <c:v>6292.803244551129</c:v>
                </c:pt>
                <c:pt idx="64">
                  <c:v>6696.9810872241469</c:v>
                </c:pt>
                <c:pt idx="65">
                  <c:v>5899.102517143675</c:v>
                </c:pt>
                <c:pt idx="66">
                  <c:v>5693.4480074754447</c:v>
                </c:pt>
                <c:pt idx="67">
                  <c:v>6273.3501392002227</c:v>
                </c:pt>
                <c:pt idx="68">
                  <c:v>6683.1984848726497</c:v>
                </c:pt>
                <c:pt idx="69">
                  <c:v>5856.6313028920049</c:v>
                </c:pt>
                <c:pt idx="70">
                  <c:v>5642.9253123489043</c:v>
                </c:pt>
                <c:pt idx="71">
                  <c:v>6221.2007080864669</c:v>
                </c:pt>
                <c:pt idx="72">
                  <c:v>6221.2007080864669</c:v>
                </c:pt>
              </c:numCache>
            </c:numRef>
          </c:val>
        </c:ser>
        <c:marker val="1"/>
        <c:axId val="98357248"/>
        <c:axId val="98359168"/>
      </c:lineChart>
      <c:dateAx>
        <c:axId val="98357248"/>
        <c:scaling>
          <c:orientation val="minMax"/>
          <c:min val="39508"/>
        </c:scaling>
        <c:axPos val="b"/>
        <c:title>
          <c:tx>
            <c:rich>
              <a:bodyPr/>
              <a:lstStyle/>
              <a:p>
                <a:pPr>
                  <a:defRPr sz="2400" b="0"/>
                </a:pPr>
                <a:r>
                  <a:rPr lang="en-NZ" sz="2400" b="0"/>
                  <a:t>Quarterly data</a:t>
                </a:r>
              </a:p>
            </c:rich>
          </c:tx>
          <c:layout>
            <c:manualLayout>
              <c:xMode val="edge"/>
              <c:yMode val="edge"/>
              <c:x val="0.70654479450307961"/>
              <c:y val="0.90100756884970956"/>
            </c:manualLayout>
          </c:layout>
        </c:title>
        <c:numFmt formatCode="yyyy" sourceLinked="0"/>
        <c:majorTickMark val="in"/>
        <c:tickLblPos val="nextTo"/>
        <c:txPr>
          <a:bodyPr rot="0"/>
          <a:lstStyle/>
          <a:p>
            <a:pPr>
              <a:defRPr sz="2400"/>
            </a:pPr>
            <a:endParaRPr lang="en-US"/>
          </a:p>
        </c:txPr>
        <c:crossAx val="98359168"/>
        <c:crosses val="autoZero"/>
        <c:auto val="1"/>
        <c:lblOffset val="100"/>
        <c:majorUnit val="48"/>
        <c:majorTimeUnit val="months"/>
        <c:minorUnit val="12"/>
        <c:minorTimeUnit val="months"/>
      </c:dateAx>
      <c:valAx>
        <c:axId val="98359168"/>
        <c:scaling>
          <c:orientation val="minMax"/>
          <c:max val="12000"/>
          <c:min val="0"/>
        </c:scaling>
        <c:axPos val="l"/>
        <c:numFmt formatCode="#,##0" sourceLinked="0"/>
        <c:majorTickMark val="none"/>
        <c:tickLblPos val="nextTo"/>
        <c:txPr>
          <a:bodyPr/>
          <a:lstStyle/>
          <a:p>
            <a:pPr>
              <a:defRPr sz="2400"/>
            </a:pPr>
            <a:endParaRPr lang="en-US"/>
          </a:p>
        </c:txPr>
        <c:crossAx val="98357248"/>
        <c:crosses val="autoZero"/>
        <c:crossBetween val="midCat"/>
        <c:majorUnit val="2000"/>
        <c:dispUnits>
          <c:builtInUnit val="thousands"/>
          <c:dispUnitsLbl>
            <c:txPr>
              <a:bodyPr/>
              <a:lstStyle/>
              <a:p>
                <a:pPr>
                  <a:defRPr sz="2400" b="0"/>
                </a:pPr>
                <a:endParaRPr lang="en-US"/>
              </a:p>
            </c:txPr>
          </c:dispUnitsLbl>
        </c:dispUnits>
      </c:valAx>
    </c:plotArea>
    <c:plotVisOnly val="1"/>
  </c:chart>
  <c:spPr>
    <a:ln>
      <a:noFill/>
    </a:ln>
  </c:spPr>
  <c:txPr>
    <a:bodyPr/>
    <a:lstStyle/>
    <a:p>
      <a:pPr>
        <a:defRPr sz="2000">
          <a:latin typeface="Calibri Light"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3906136363636756"/>
          <c:y val="9.6727314814814822E-2"/>
          <c:w val="0.79517765151515163"/>
          <c:h val="0.74369583333337186"/>
        </c:manualLayout>
      </c:layout>
      <c:lineChart>
        <c:grouping val="standard"/>
        <c:ser>
          <c:idx val="0"/>
          <c:order val="0"/>
          <c:tx>
            <c:strRef>
              <c:f>CrownLawCases!$S$7</c:f>
              <c:strCache>
                <c:ptCount val="1"/>
                <c:pt idx="0">
                  <c:v>981 </c:v>
                </c:pt>
              </c:strCache>
            </c:strRef>
          </c:tx>
          <c:spPr>
            <a:ln>
              <a:solidFill>
                <a:schemeClr val="accent2"/>
              </a:solidFill>
            </a:ln>
          </c:spPr>
          <c:marker>
            <c:symbol val="none"/>
          </c:marker>
          <c:cat>
            <c:numRef>
              <c:f>CrownLawCases!$R$9:$R$34</c:f>
              <c:numCache>
                <c:formatCode>mmm\ yyyy</c:formatCode>
                <c:ptCount val="26"/>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numCache>
            </c:numRef>
          </c:cat>
          <c:val>
            <c:numRef>
              <c:f>CrownLawCases!$S$9:$S$34</c:f>
              <c:numCache>
                <c:formatCode>0_ ;\-0\ </c:formatCode>
                <c:ptCount val="26"/>
                <c:pt idx="0">
                  <c:v>546</c:v>
                </c:pt>
                <c:pt idx="1">
                  <c:v>588</c:v>
                </c:pt>
                <c:pt idx="2">
                  <c:v>661</c:v>
                </c:pt>
                <c:pt idx="3">
                  <c:v>659</c:v>
                </c:pt>
                <c:pt idx="4">
                  <c:v>470</c:v>
                </c:pt>
                <c:pt idx="5">
                  <c:v>587</c:v>
                </c:pt>
                <c:pt idx="6">
                  <c:v>679</c:v>
                </c:pt>
                <c:pt idx="7">
                  <c:v>717</c:v>
                </c:pt>
                <c:pt idx="8">
                  <c:v>546</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er>
        <c:ser>
          <c:idx val="1"/>
          <c:order val="1"/>
          <c:tx>
            <c:strRef>
              <c:f>CrownLawCases!$T$7</c:f>
              <c:strCache>
                <c:ptCount val="1"/>
                <c:pt idx="0">
                  <c:v>#N/A</c:v>
                </c:pt>
              </c:strCache>
            </c:strRef>
          </c:tx>
          <c:spPr>
            <a:ln>
              <a:solidFill>
                <a:schemeClr val="accent2">
                  <a:alpha val="39000"/>
                </a:schemeClr>
              </a:solidFill>
            </a:ln>
          </c:spPr>
          <c:marker>
            <c:symbol val="none"/>
          </c:marker>
          <c:cat>
            <c:numRef>
              <c:f>CrownLawCases!$R$9:$R$34</c:f>
              <c:numCache>
                <c:formatCode>mmm\ yyyy</c:formatCode>
                <c:ptCount val="26"/>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numCache>
            </c:numRef>
          </c:cat>
          <c:val>
            <c:numRef>
              <c:f>CrownLawCases!$T$9:$T$34</c:f>
              <c:numCache>
                <c:formatCode>0_ ;\-0\ </c:formatCode>
                <c:ptCount val="26"/>
                <c:pt idx="0">
                  <c:v>#N/A</c:v>
                </c:pt>
                <c:pt idx="1">
                  <c:v>#N/A</c:v>
                </c:pt>
                <c:pt idx="2">
                  <c:v>#N/A</c:v>
                </c:pt>
                <c:pt idx="3">
                  <c:v>#N/A</c:v>
                </c:pt>
                <c:pt idx="4">
                  <c:v>#N/A</c:v>
                </c:pt>
                <c:pt idx="5">
                  <c:v>#N/A</c:v>
                </c:pt>
                <c:pt idx="6">
                  <c:v>#N/A</c:v>
                </c:pt>
                <c:pt idx="7">
                  <c:v>#N/A</c:v>
                </c:pt>
                <c:pt idx="8">
                  <c:v>520.28048715667364</c:v>
                </c:pt>
                <c:pt idx="9">
                  <c:v>631.2718085999802</c:v>
                </c:pt>
                <c:pt idx="10">
                  <c:v>715.12023855767461</c:v>
                </c:pt>
                <c:pt idx="11">
                  <c:v>750.62456714861628</c:v>
                </c:pt>
                <c:pt idx="12">
                  <c:v>521.40599111418817</c:v>
                </c:pt>
                <c:pt idx="13">
                  <c:v>631.75446310514258</c:v>
                </c:pt>
                <c:pt idx="14">
                  <c:v>715.32721728022659</c:v>
                </c:pt>
                <c:pt idx="15">
                  <c:v>750.71332668806122</c:v>
                </c:pt>
                <c:pt idx="16">
                  <c:v>521.44405423364969</c:v>
                </c:pt>
                <c:pt idx="17">
                  <c:v>631.77078586968366</c:v>
                </c:pt>
                <c:pt idx="18">
                  <c:v>715.33421703868135</c:v>
                </c:pt>
                <c:pt idx="19">
                  <c:v>750.71632842335566</c:v>
                </c:pt>
                <c:pt idx="20">
                  <c:v>521.44534148017908</c:v>
                </c:pt>
                <c:pt idx="21">
                  <c:v>631.77133788492324</c:v>
                </c:pt>
                <c:pt idx="22">
                  <c:v>715.33445376165378</c:v>
                </c:pt>
                <c:pt idx="23">
                  <c:v>750.71642993824435</c:v>
                </c:pt>
                <c:pt idx="24">
                  <c:v>521.44538501322756</c:v>
                </c:pt>
                <c:pt idx="25">
                  <c:v>631.77135655337997</c:v>
                </c:pt>
              </c:numCache>
            </c:numRef>
          </c:val>
        </c:ser>
        <c:marker val="1"/>
        <c:axId val="152274432"/>
        <c:axId val="152276352"/>
      </c:lineChart>
      <c:dateAx>
        <c:axId val="152274432"/>
        <c:scaling>
          <c:orientation val="minMax"/>
          <c:max val="43617"/>
          <c:min val="41426"/>
        </c:scaling>
        <c:axPos val="b"/>
        <c:title>
          <c:tx>
            <c:rich>
              <a:bodyPr/>
              <a:lstStyle/>
              <a:p>
                <a:pPr>
                  <a:defRPr sz="1600" b="0">
                    <a:solidFill>
                      <a:sysClr val="windowText" lastClr="000000"/>
                    </a:solidFill>
                    <a:latin typeface="Calibri Light" pitchFamily="34" charset="0"/>
                  </a:defRPr>
                </a:pPr>
                <a:r>
                  <a:rPr lang="en-NZ" sz="1600" b="0">
                    <a:solidFill>
                      <a:sysClr val="windowText" lastClr="000000"/>
                    </a:solidFill>
                    <a:latin typeface="Calibri Light" pitchFamily="34" charset="0"/>
                  </a:rPr>
                  <a:t>Quarterly data</a:t>
                </a:r>
              </a:p>
            </c:rich>
          </c:tx>
          <c:layout>
            <c:manualLayout>
              <c:xMode val="edge"/>
              <c:yMode val="edge"/>
              <c:x val="0.848517803030303"/>
              <c:y val="0.90994467592592587"/>
            </c:manualLayout>
          </c:layout>
        </c:title>
        <c:numFmt formatCode="mmm\ yy" sourceLinked="0"/>
        <c:tickLblPos val="nextTo"/>
        <c:txPr>
          <a:bodyPr rot="0"/>
          <a:lstStyle/>
          <a:p>
            <a:pPr>
              <a:defRPr sz="1300" b="0" i="0">
                <a:solidFill>
                  <a:sysClr val="windowText" lastClr="000000"/>
                </a:solidFill>
                <a:latin typeface="Calibri Light" pitchFamily="34" charset="0"/>
                <a:cs typeface="Arial" pitchFamily="34" charset="0"/>
              </a:defRPr>
            </a:pPr>
            <a:endParaRPr lang="en-US"/>
          </a:p>
        </c:txPr>
        <c:crossAx val="152276352"/>
        <c:crosses val="autoZero"/>
        <c:auto val="1"/>
        <c:lblOffset val="100"/>
        <c:majorUnit val="12"/>
        <c:majorTimeUnit val="months"/>
        <c:minorUnit val="12"/>
        <c:minorTimeUnit val="months"/>
      </c:dateAx>
      <c:valAx>
        <c:axId val="152276352"/>
        <c:scaling>
          <c:orientation val="minMax"/>
          <c:max val="1000"/>
          <c:min val="0"/>
        </c:scaling>
        <c:axPos val="l"/>
        <c:majorGridlines>
          <c:spPr>
            <a:ln>
              <a:solidFill>
                <a:sysClr val="windowText" lastClr="000000">
                  <a:alpha val="10000"/>
                </a:sysClr>
              </a:solidFill>
            </a:ln>
          </c:spPr>
        </c:majorGridlines>
        <c:numFmt formatCode="#,##0" sourceLinked="0"/>
        <c:tickLblPos val="nextTo"/>
        <c:txPr>
          <a:bodyPr/>
          <a:lstStyle/>
          <a:p>
            <a:pPr>
              <a:defRPr sz="1300" b="0">
                <a:solidFill>
                  <a:sysClr val="windowText" lastClr="000000"/>
                </a:solidFill>
                <a:latin typeface="Calibri Light" pitchFamily="34" charset="0"/>
                <a:cs typeface="Arial" pitchFamily="34" charset="0"/>
              </a:defRPr>
            </a:pPr>
            <a:endParaRPr lang="en-US"/>
          </a:p>
        </c:txPr>
        <c:crossAx val="152274432"/>
        <c:crosses val="autoZero"/>
        <c:crossBetween val="midCat"/>
        <c:majorUnit val="100"/>
      </c:valAx>
    </c:plotArea>
    <c:plotVisOnly val="1"/>
  </c:chart>
  <c:spPr>
    <a:ln>
      <a:noFill/>
    </a:ln>
  </c:spPr>
  <c:printSettings>
    <c:headerFooter/>
    <c:pageMargins b="0.75000000000001432" l="0.70000000000000062" r="0.70000000000000062" t="0.75000000000001432" header="0.30000000000000032" footer="0.30000000000000032"/>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0742029177916773"/>
          <c:y val="0.12329569134345324"/>
          <c:w val="0.79188979143676586"/>
          <c:h val="0.70246919540778452"/>
        </c:manualLayout>
      </c:layout>
      <c:lineChart>
        <c:grouping val="standard"/>
        <c:ser>
          <c:idx val="0"/>
          <c:order val="0"/>
          <c:tx>
            <c:strRef>
              <c:f>CommunityTimes!$K$3</c:f>
              <c:strCache>
                <c:ptCount val="1"/>
                <c:pt idx="0">
                  <c:v>Community Work</c:v>
                </c:pt>
              </c:strCache>
            </c:strRef>
          </c:tx>
          <c:spPr>
            <a:ln>
              <a:solidFill>
                <a:srgbClr val="008000"/>
              </a:solidFill>
            </a:ln>
          </c:spPr>
          <c:marker>
            <c:symbol val="none"/>
          </c:marker>
          <c:cat>
            <c:numRef>
              <c:f>CommunityTimes!$A$4:$A$263</c:f>
              <c:numCache>
                <c:formatCode>mmm\-yy</c:formatCode>
                <c:ptCount val="260"/>
                <c:pt idx="0">
                  <c:v>37955</c:v>
                </c:pt>
                <c:pt idx="1">
                  <c:v>37986</c:v>
                </c:pt>
                <c:pt idx="2">
                  <c:v>38017</c:v>
                </c:pt>
                <c:pt idx="3">
                  <c:v>38046</c:v>
                </c:pt>
                <c:pt idx="4">
                  <c:v>38077</c:v>
                </c:pt>
                <c:pt idx="5">
                  <c:v>38107</c:v>
                </c:pt>
                <c:pt idx="6">
                  <c:v>38138</c:v>
                </c:pt>
                <c:pt idx="7">
                  <c:v>38168</c:v>
                </c:pt>
                <c:pt idx="8">
                  <c:v>38199</c:v>
                </c:pt>
                <c:pt idx="9">
                  <c:v>38230</c:v>
                </c:pt>
                <c:pt idx="10">
                  <c:v>38260</c:v>
                </c:pt>
                <c:pt idx="11">
                  <c:v>38291</c:v>
                </c:pt>
                <c:pt idx="12">
                  <c:v>38321</c:v>
                </c:pt>
                <c:pt idx="13">
                  <c:v>38352</c:v>
                </c:pt>
                <c:pt idx="14">
                  <c:v>38383</c:v>
                </c:pt>
                <c:pt idx="15">
                  <c:v>38411</c:v>
                </c:pt>
                <c:pt idx="16">
                  <c:v>38442</c:v>
                </c:pt>
                <c:pt idx="17">
                  <c:v>38472</c:v>
                </c:pt>
                <c:pt idx="18">
                  <c:v>38503</c:v>
                </c:pt>
                <c:pt idx="19">
                  <c:v>38533</c:v>
                </c:pt>
                <c:pt idx="20">
                  <c:v>38564</c:v>
                </c:pt>
                <c:pt idx="21">
                  <c:v>38595</c:v>
                </c:pt>
                <c:pt idx="22">
                  <c:v>38625</c:v>
                </c:pt>
                <c:pt idx="23">
                  <c:v>38656</c:v>
                </c:pt>
                <c:pt idx="24">
                  <c:v>38686</c:v>
                </c:pt>
                <c:pt idx="25">
                  <c:v>38717</c:v>
                </c:pt>
                <c:pt idx="26">
                  <c:v>38748</c:v>
                </c:pt>
                <c:pt idx="27">
                  <c:v>38776</c:v>
                </c:pt>
                <c:pt idx="28">
                  <c:v>38807</c:v>
                </c:pt>
                <c:pt idx="29">
                  <c:v>38837</c:v>
                </c:pt>
                <c:pt idx="30">
                  <c:v>38868</c:v>
                </c:pt>
                <c:pt idx="31">
                  <c:v>38898</c:v>
                </c:pt>
                <c:pt idx="32">
                  <c:v>38929</c:v>
                </c:pt>
                <c:pt idx="33">
                  <c:v>38960</c:v>
                </c:pt>
                <c:pt idx="34">
                  <c:v>38990</c:v>
                </c:pt>
                <c:pt idx="35">
                  <c:v>39021</c:v>
                </c:pt>
                <c:pt idx="36">
                  <c:v>39051</c:v>
                </c:pt>
                <c:pt idx="37">
                  <c:v>39082</c:v>
                </c:pt>
                <c:pt idx="38">
                  <c:v>39113</c:v>
                </c:pt>
                <c:pt idx="39">
                  <c:v>39141</c:v>
                </c:pt>
                <c:pt idx="40">
                  <c:v>39172</c:v>
                </c:pt>
                <c:pt idx="41">
                  <c:v>39202</c:v>
                </c:pt>
                <c:pt idx="42">
                  <c:v>39233</c:v>
                </c:pt>
                <c:pt idx="43">
                  <c:v>39263</c:v>
                </c:pt>
                <c:pt idx="44">
                  <c:v>39294</c:v>
                </c:pt>
                <c:pt idx="45">
                  <c:v>39325</c:v>
                </c:pt>
                <c:pt idx="46">
                  <c:v>39355</c:v>
                </c:pt>
                <c:pt idx="47">
                  <c:v>39386</c:v>
                </c:pt>
                <c:pt idx="48">
                  <c:v>39416</c:v>
                </c:pt>
                <c:pt idx="49">
                  <c:v>39447</c:v>
                </c:pt>
                <c:pt idx="50">
                  <c:v>39478</c:v>
                </c:pt>
                <c:pt idx="51">
                  <c:v>39507</c:v>
                </c:pt>
                <c:pt idx="52">
                  <c:v>39538</c:v>
                </c:pt>
                <c:pt idx="53">
                  <c:v>39568</c:v>
                </c:pt>
                <c:pt idx="54">
                  <c:v>39599</c:v>
                </c:pt>
                <c:pt idx="55">
                  <c:v>39629</c:v>
                </c:pt>
                <c:pt idx="56">
                  <c:v>39660</c:v>
                </c:pt>
                <c:pt idx="57">
                  <c:v>39691</c:v>
                </c:pt>
                <c:pt idx="58">
                  <c:v>39721</c:v>
                </c:pt>
                <c:pt idx="59">
                  <c:v>39752</c:v>
                </c:pt>
                <c:pt idx="60">
                  <c:v>39782</c:v>
                </c:pt>
                <c:pt idx="61">
                  <c:v>39813</c:v>
                </c:pt>
                <c:pt idx="62">
                  <c:v>39844</c:v>
                </c:pt>
                <c:pt idx="63">
                  <c:v>39872</c:v>
                </c:pt>
                <c:pt idx="64">
                  <c:v>39903</c:v>
                </c:pt>
                <c:pt idx="65">
                  <c:v>39933</c:v>
                </c:pt>
                <c:pt idx="66">
                  <c:v>39964</c:v>
                </c:pt>
                <c:pt idx="67">
                  <c:v>39994</c:v>
                </c:pt>
                <c:pt idx="68">
                  <c:v>40025</c:v>
                </c:pt>
                <c:pt idx="69">
                  <c:v>40056</c:v>
                </c:pt>
                <c:pt idx="70">
                  <c:v>40086</c:v>
                </c:pt>
                <c:pt idx="71">
                  <c:v>40117</c:v>
                </c:pt>
                <c:pt idx="72">
                  <c:v>40147</c:v>
                </c:pt>
                <c:pt idx="73">
                  <c:v>40178</c:v>
                </c:pt>
                <c:pt idx="74">
                  <c:v>40209</c:v>
                </c:pt>
                <c:pt idx="75">
                  <c:v>40237</c:v>
                </c:pt>
                <c:pt idx="76">
                  <c:v>40268</c:v>
                </c:pt>
                <c:pt idx="77">
                  <c:v>40298</c:v>
                </c:pt>
                <c:pt idx="78">
                  <c:v>40329</c:v>
                </c:pt>
                <c:pt idx="79">
                  <c:v>40359</c:v>
                </c:pt>
                <c:pt idx="80">
                  <c:v>40390</c:v>
                </c:pt>
                <c:pt idx="81">
                  <c:v>40421</c:v>
                </c:pt>
                <c:pt idx="82">
                  <c:v>40451</c:v>
                </c:pt>
                <c:pt idx="83">
                  <c:v>40482</c:v>
                </c:pt>
                <c:pt idx="84">
                  <c:v>40512</c:v>
                </c:pt>
                <c:pt idx="85">
                  <c:v>40543</c:v>
                </c:pt>
                <c:pt idx="86">
                  <c:v>40574</c:v>
                </c:pt>
                <c:pt idx="87">
                  <c:v>40602</c:v>
                </c:pt>
                <c:pt idx="88">
                  <c:v>40633</c:v>
                </c:pt>
                <c:pt idx="89">
                  <c:v>40663</c:v>
                </c:pt>
                <c:pt idx="90">
                  <c:v>40694</c:v>
                </c:pt>
                <c:pt idx="91">
                  <c:v>40724</c:v>
                </c:pt>
                <c:pt idx="92">
                  <c:v>40755</c:v>
                </c:pt>
                <c:pt idx="93">
                  <c:v>40786</c:v>
                </c:pt>
                <c:pt idx="94">
                  <c:v>40816</c:v>
                </c:pt>
                <c:pt idx="95">
                  <c:v>40847</c:v>
                </c:pt>
                <c:pt idx="96">
                  <c:v>40877</c:v>
                </c:pt>
                <c:pt idx="97">
                  <c:v>40908</c:v>
                </c:pt>
                <c:pt idx="98">
                  <c:v>40939</c:v>
                </c:pt>
                <c:pt idx="99">
                  <c:v>40968</c:v>
                </c:pt>
                <c:pt idx="100">
                  <c:v>40999</c:v>
                </c:pt>
                <c:pt idx="101">
                  <c:v>41029</c:v>
                </c:pt>
                <c:pt idx="102">
                  <c:v>41060</c:v>
                </c:pt>
                <c:pt idx="103">
                  <c:v>41090</c:v>
                </c:pt>
                <c:pt idx="104">
                  <c:v>41121</c:v>
                </c:pt>
                <c:pt idx="105">
                  <c:v>41152</c:v>
                </c:pt>
                <c:pt idx="106">
                  <c:v>41182</c:v>
                </c:pt>
                <c:pt idx="107">
                  <c:v>41213</c:v>
                </c:pt>
                <c:pt idx="108">
                  <c:v>41243</c:v>
                </c:pt>
                <c:pt idx="109">
                  <c:v>41274</c:v>
                </c:pt>
                <c:pt idx="110">
                  <c:v>41305</c:v>
                </c:pt>
                <c:pt idx="111">
                  <c:v>41333</c:v>
                </c:pt>
                <c:pt idx="112">
                  <c:v>41364</c:v>
                </c:pt>
                <c:pt idx="113">
                  <c:v>41394</c:v>
                </c:pt>
                <c:pt idx="114">
                  <c:v>41425</c:v>
                </c:pt>
                <c:pt idx="115">
                  <c:v>41455</c:v>
                </c:pt>
                <c:pt idx="116">
                  <c:v>41486</c:v>
                </c:pt>
                <c:pt idx="117">
                  <c:v>41517</c:v>
                </c:pt>
                <c:pt idx="118">
                  <c:v>41547</c:v>
                </c:pt>
                <c:pt idx="119">
                  <c:v>41578</c:v>
                </c:pt>
                <c:pt idx="120">
                  <c:v>41608</c:v>
                </c:pt>
                <c:pt idx="121">
                  <c:v>41639</c:v>
                </c:pt>
                <c:pt idx="122">
                  <c:v>41670</c:v>
                </c:pt>
                <c:pt idx="123">
                  <c:v>41698</c:v>
                </c:pt>
                <c:pt idx="124">
                  <c:v>41729</c:v>
                </c:pt>
                <c:pt idx="125">
                  <c:v>41759</c:v>
                </c:pt>
                <c:pt idx="126">
                  <c:v>41790</c:v>
                </c:pt>
                <c:pt idx="127">
                  <c:v>41820</c:v>
                </c:pt>
                <c:pt idx="128">
                  <c:v>41851</c:v>
                </c:pt>
                <c:pt idx="129">
                  <c:v>41882</c:v>
                </c:pt>
                <c:pt idx="130">
                  <c:v>41912</c:v>
                </c:pt>
                <c:pt idx="131">
                  <c:v>41943</c:v>
                </c:pt>
                <c:pt idx="132">
                  <c:v>41973</c:v>
                </c:pt>
                <c:pt idx="133">
                  <c:v>42004</c:v>
                </c:pt>
                <c:pt idx="134">
                  <c:v>42035</c:v>
                </c:pt>
                <c:pt idx="135">
                  <c:v>42063</c:v>
                </c:pt>
                <c:pt idx="136">
                  <c:v>42094</c:v>
                </c:pt>
                <c:pt idx="137">
                  <c:v>42124</c:v>
                </c:pt>
                <c:pt idx="138">
                  <c:v>42155</c:v>
                </c:pt>
                <c:pt idx="139">
                  <c:v>42185</c:v>
                </c:pt>
                <c:pt idx="140">
                  <c:v>42216</c:v>
                </c:pt>
                <c:pt idx="141">
                  <c:v>42247</c:v>
                </c:pt>
                <c:pt idx="142">
                  <c:v>42277</c:v>
                </c:pt>
                <c:pt idx="143">
                  <c:v>42308</c:v>
                </c:pt>
                <c:pt idx="144">
                  <c:v>42338</c:v>
                </c:pt>
                <c:pt idx="145">
                  <c:v>42369</c:v>
                </c:pt>
                <c:pt idx="146">
                  <c:v>42400</c:v>
                </c:pt>
                <c:pt idx="147">
                  <c:v>42429</c:v>
                </c:pt>
                <c:pt idx="148">
                  <c:v>42460</c:v>
                </c:pt>
                <c:pt idx="149">
                  <c:v>42490</c:v>
                </c:pt>
                <c:pt idx="150">
                  <c:v>42521</c:v>
                </c:pt>
                <c:pt idx="151">
                  <c:v>42551</c:v>
                </c:pt>
                <c:pt idx="152">
                  <c:v>42582</c:v>
                </c:pt>
                <c:pt idx="153">
                  <c:v>42613</c:v>
                </c:pt>
                <c:pt idx="154">
                  <c:v>42643</c:v>
                </c:pt>
                <c:pt idx="155">
                  <c:v>42674</c:v>
                </c:pt>
                <c:pt idx="156">
                  <c:v>42704</c:v>
                </c:pt>
                <c:pt idx="157">
                  <c:v>42735</c:v>
                </c:pt>
                <c:pt idx="158">
                  <c:v>42766</c:v>
                </c:pt>
                <c:pt idx="159">
                  <c:v>42794</c:v>
                </c:pt>
                <c:pt idx="160">
                  <c:v>42825</c:v>
                </c:pt>
                <c:pt idx="161">
                  <c:v>42855</c:v>
                </c:pt>
                <c:pt idx="162">
                  <c:v>42886</c:v>
                </c:pt>
                <c:pt idx="163">
                  <c:v>42916</c:v>
                </c:pt>
                <c:pt idx="164">
                  <c:v>42947</c:v>
                </c:pt>
                <c:pt idx="165">
                  <c:v>42978</c:v>
                </c:pt>
                <c:pt idx="166">
                  <c:v>43008</c:v>
                </c:pt>
                <c:pt idx="167">
                  <c:v>43039</c:v>
                </c:pt>
                <c:pt idx="168">
                  <c:v>43069</c:v>
                </c:pt>
                <c:pt idx="169">
                  <c:v>43100</c:v>
                </c:pt>
                <c:pt idx="170">
                  <c:v>43131</c:v>
                </c:pt>
                <c:pt idx="171">
                  <c:v>43159</c:v>
                </c:pt>
                <c:pt idx="172">
                  <c:v>43190</c:v>
                </c:pt>
                <c:pt idx="173">
                  <c:v>43220</c:v>
                </c:pt>
                <c:pt idx="174">
                  <c:v>43251</c:v>
                </c:pt>
                <c:pt idx="175">
                  <c:v>43281</c:v>
                </c:pt>
                <c:pt idx="176">
                  <c:v>43312</c:v>
                </c:pt>
                <c:pt idx="177">
                  <c:v>43343</c:v>
                </c:pt>
                <c:pt idx="178">
                  <c:v>43373</c:v>
                </c:pt>
                <c:pt idx="179">
                  <c:v>43404</c:v>
                </c:pt>
                <c:pt idx="180">
                  <c:v>43434</c:v>
                </c:pt>
                <c:pt idx="181">
                  <c:v>43465</c:v>
                </c:pt>
                <c:pt idx="182">
                  <c:v>43496</c:v>
                </c:pt>
                <c:pt idx="183">
                  <c:v>43524</c:v>
                </c:pt>
                <c:pt idx="184">
                  <c:v>43555</c:v>
                </c:pt>
                <c:pt idx="185">
                  <c:v>43585</c:v>
                </c:pt>
                <c:pt idx="186">
                  <c:v>43616</c:v>
                </c:pt>
                <c:pt idx="187">
                  <c:v>43646</c:v>
                </c:pt>
                <c:pt idx="188">
                  <c:v>43677</c:v>
                </c:pt>
                <c:pt idx="189">
                  <c:v>43708</c:v>
                </c:pt>
                <c:pt idx="190">
                  <c:v>43738</c:v>
                </c:pt>
                <c:pt idx="191">
                  <c:v>43769</c:v>
                </c:pt>
                <c:pt idx="192">
                  <c:v>43799</c:v>
                </c:pt>
                <c:pt idx="193">
                  <c:v>43830</c:v>
                </c:pt>
                <c:pt idx="194">
                  <c:v>43861</c:v>
                </c:pt>
                <c:pt idx="195">
                  <c:v>43890</c:v>
                </c:pt>
                <c:pt idx="196">
                  <c:v>43921</c:v>
                </c:pt>
                <c:pt idx="197">
                  <c:v>43951</c:v>
                </c:pt>
                <c:pt idx="198">
                  <c:v>43982</c:v>
                </c:pt>
                <c:pt idx="199">
                  <c:v>44012</c:v>
                </c:pt>
                <c:pt idx="200">
                  <c:v>44043</c:v>
                </c:pt>
                <c:pt idx="201">
                  <c:v>44074</c:v>
                </c:pt>
                <c:pt idx="202">
                  <c:v>44104</c:v>
                </c:pt>
                <c:pt idx="203">
                  <c:v>44135</c:v>
                </c:pt>
                <c:pt idx="204">
                  <c:v>44165</c:v>
                </c:pt>
                <c:pt idx="205">
                  <c:v>44196</c:v>
                </c:pt>
                <c:pt idx="206">
                  <c:v>44227</c:v>
                </c:pt>
                <c:pt idx="207">
                  <c:v>44255</c:v>
                </c:pt>
                <c:pt idx="208">
                  <c:v>44286</c:v>
                </c:pt>
                <c:pt idx="209">
                  <c:v>44316</c:v>
                </c:pt>
                <c:pt idx="210">
                  <c:v>44347</c:v>
                </c:pt>
                <c:pt idx="211">
                  <c:v>44377</c:v>
                </c:pt>
                <c:pt idx="212">
                  <c:v>44408</c:v>
                </c:pt>
                <c:pt idx="213">
                  <c:v>44439</c:v>
                </c:pt>
                <c:pt idx="214">
                  <c:v>44469</c:v>
                </c:pt>
                <c:pt idx="215">
                  <c:v>44500</c:v>
                </c:pt>
                <c:pt idx="216">
                  <c:v>44530</c:v>
                </c:pt>
                <c:pt idx="217">
                  <c:v>44561</c:v>
                </c:pt>
                <c:pt idx="218">
                  <c:v>44592</c:v>
                </c:pt>
                <c:pt idx="219">
                  <c:v>44620</c:v>
                </c:pt>
                <c:pt idx="220">
                  <c:v>44651</c:v>
                </c:pt>
                <c:pt idx="221">
                  <c:v>44681</c:v>
                </c:pt>
                <c:pt idx="222">
                  <c:v>44712</c:v>
                </c:pt>
                <c:pt idx="223">
                  <c:v>44742</c:v>
                </c:pt>
                <c:pt idx="224">
                  <c:v>44773</c:v>
                </c:pt>
                <c:pt idx="225">
                  <c:v>44804</c:v>
                </c:pt>
                <c:pt idx="226">
                  <c:v>44834</c:v>
                </c:pt>
                <c:pt idx="227">
                  <c:v>44865</c:v>
                </c:pt>
                <c:pt idx="228">
                  <c:v>44895</c:v>
                </c:pt>
                <c:pt idx="229">
                  <c:v>44926</c:v>
                </c:pt>
                <c:pt idx="230">
                  <c:v>44957</c:v>
                </c:pt>
                <c:pt idx="231">
                  <c:v>44985</c:v>
                </c:pt>
                <c:pt idx="232">
                  <c:v>45016</c:v>
                </c:pt>
                <c:pt idx="233">
                  <c:v>45046</c:v>
                </c:pt>
                <c:pt idx="234">
                  <c:v>45077</c:v>
                </c:pt>
                <c:pt idx="235">
                  <c:v>45107</c:v>
                </c:pt>
                <c:pt idx="236">
                  <c:v>45138</c:v>
                </c:pt>
                <c:pt idx="237">
                  <c:v>45169</c:v>
                </c:pt>
                <c:pt idx="238">
                  <c:v>45199</c:v>
                </c:pt>
                <c:pt idx="239">
                  <c:v>45230</c:v>
                </c:pt>
                <c:pt idx="240">
                  <c:v>45260</c:v>
                </c:pt>
                <c:pt idx="241">
                  <c:v>45291</c:v>
                </c:pt>
                <c:pt idx="242">
                  <c:v>45322</c:v>
                </c:pt>
                <c:pt idx="243">
                  <c:v>45351</c:v>
                </c:pt>
                <c:pt idx="244">
                  <c:v>45382</c:v>
                </c:pt>
                <c:pt idx="245">
                  <c:v>45412</c:v>
                </c:pt>
                <c:pt idx="246">
                  <c:v>45443</c:v>
                </c:pt>
                <c:pt idx="247">
                  <c:v>45473</c:v>
                </c:pt>
                <c:pt idx="248">
                  <c:v>45504</c:v>
                </c:pt>
                <c:pt idx="249">
                  <c:v>45535</c:v>
                </c:pt>
                <c:pt idx="250">
                  <c:v>45565</c:v>
                </c:pt>
                <c:pt idx="251">
                  <c:v>45596</c:v>
                </c:pt>
                <c:pt idx="252">
                  <c:v>45626</c:v>
                </c:pt>
                <c:pt idx="253">
                  <c:v>45657</c:v>
                </c:pt>
                <c:pt idx="254">
                  <c:v>45688</c:v>
                </c:pt>
                <c:pt idx="255">
                  <c:v>45716</c:v>
                </c:pt>
                <c:pt idx="256">
                  <c:v>45747</c:v>
                </c:pt>
                <c:pt idx="257">
                  <c:v>45777</c:v>
                </c:pt>
                <c:pt idx="258">
                  <c:v>45808</c:v>
                </c:pt>
                <c:pt idx="259">
                  <c:v>45838</c:v>
                </c:pt>
              </c:numCache>
            </c:numRef>
          </c:cat>
          <c:val>
            <c:numRef>
              <c:f>CommunityTimes!$K$4:$K$263</c:f>
              <c:numCache>
                <c:formatCode>#,##0</c:formatCode>
                <c:ptCount val="260"/>
                <c:pt idx="44">
                  <c:v>229.87177280550773</c:v>
                </c:pt>
                <c:pt idx="45">
                  <c:v>221.38035023879917</c:v>
                </c:pt>
                <c:pt idx="46">
                  <c:v>213.12035885592468</c:v>
                </c:pt>
                <c:pt idx="47">
                  <c:v>212.60697784878448</c:v>
                </c:pt>
                <c:pt idx="48">
                  <c:v>211.04148574867804</c:v>
                </c:pt>
                <c:pt idx="49">
                  <c:v>225.98062483818072</c:v>
                </c:pt>
                <c:pt idx="50">
                  <c:v>237.88444562146893</c:v>
                </c:pt>
                <c:pt idx="51">
                  <c:v>239.56208464498076</c:v>
                </c:pt>
                <c:pt idx="52">
                  <c:v>243.83931158624929</c:v>
                </c:pt>
                <c:pt idx="53">
                  <c:v>247.09825652707201</c:v>
                </c:pt>
                <c:pt idx="54">
                  <c:v>244.91772449459333</c:v>
                </c:pt>
                <c:pt idx="55">
                  <c:v>245.38002967988129</c:v>
                </c:pt>
                <c:pt idx="56">
                  <c:v>243.72708065785659</c:v>
                </c:pt>
                <c:pt idx="57">
                  <c:v>236.43471625366482</c:v>
                </c:pt>
                <c:pt idx="58">
                  <c:v>230.02762732338385</c:v>
                </c:pt>
                <c:pt idx="59">
                  <c:v>226.61347313438569</c:v>
                </c:pt>
                <c:pt idx="60">
                  <c:v>224.38695900857959</c:v>
                </c:pt>
                <c:pt idx="61">
                  <c:v>229.0270717806531</c:v>
                </c:pt>
                <c:pt idx="62">
                  <c:v>235.55507525445043</c:v>
                </c:pt>
                <c:pt idx="63">
                  <c:v>236.44574368568755</c:v>
                </c:pt>
                <c:pt idx="64">
                  <c:v>237.92388635566468</c:v>
                </c:pt>
                <c:pt idx="65">
                  <c:v>236.04857621440536</c:v>
                </c:pt>
                <c:pt idx="66">
                  <c:v>234.42824977484239</c:v>
                </c:pt>
                <c:pt idx="67">
                  <c:v>231.16790797138853</c:v>
                </c:pt>
                <c:pt idx="68">
                  <c:v>226.09934696499303</c:v>
                </c:pt>
                <c:pt idx="69">
                  <c:v>220.20926439972243</c:v>
                </c:pt>
                <c:pt idx="70">
                  <c:v>209.16659994662396</c:v>
                </c:pt>
                <c:pt idx="71">
                  <c:v>209.2272832907274</c:v>
                </c:pt>
                <c:pt idx="72">
                  <c:v>205.79339414495999</c:v>
                </c:pt>
                <c:pt idx="73">
                  <c:v>208.79020699310024</c:v>
                </c:pt>
                <c:pt idx="74">
                  <c:v>217.70651050637272</c:v>
                </c:pt>
                <c:pt idx="75">
                  <c:v>218.63907653736334</c:v>
                </c:pt>
                <c:pt idx="76">
                  <c:v>217.51547245316866</c:v>
                </c:pt>
                <c:pt idx="77">
                  <c:v>218.18991243432575</c:v>
                </c:pt>
                <c:pt idx="78">
                  <c:v>218.58451553411831</c:v>
                </c:pt>
                <c:pt idx="79">
                  <c:v>216.16505977632087</c:v>
                </c:pt>
                <c:pt idx="80">
                  <c:v>213.05213022087301</c:v>
                </c:pt>
                <c:pt idx="81">
                  <c:v>208.56907693354194</c:v>
                </c:pt>
                <c:pt idx="82">
                  <c:v>199.07735315398276</c:v>
                </c:pt>
                <c:pt idx="83">
                  <c:v>197.91728578504211</c:v>
                </c:pt>
                <c:pt idx="84">
                  <c:v>197.68545154444706</c:v>
                </c:pt>
                <c:pt idx="85">
                  <c:v>196.97699386503066</c:v>
                </c:pt>
                <c:pt idx="86">
                  <c:v>204.90156024372203</c:v>
                </c:pt>
                <c:pt idx="87">
                  <c:v>206.96541445194657</c:v>
                </c:pt>
                <c:pt idx="88">
                  <c:v>207.96184702508441</c:v>
                </c:pt>
                <c:pt idx="89">
                  <c:v>212.49405888140467</c:v>
                </c:pt>
                <c:pt idx="90">
                  <c:v>212.67799438671017</c:v>
                </c:pt>
                <c:pt idx="91">
                  <c:v>208.34716124148372</c:v>
                </c:pt>
                <c:pt idx="92">
                  <c:v>208.6178764938708</c:v>
                </c:pt>
                <c:pt idx="93">
                  <c:v>201.89073634204274</c:v>
                </c:pt>
                <c:pt idx="94">
                  <c:v>191.22719154364862</c:v>
                </c:pt>
                <c:pt idx="95">
                  <c:v>191.9381412967526</c:v>
                </c:pt>
                <c:pt idx="96">
                  <c:v>189.87438752783964</c:v>
                </c:pt>
                <c:pt idx="97">
                  <c:v>188.39307116104868</c:v>
                </c:pt>
                <c:pt idx="98">
                  <c:v>198.21396493146406</c:v>
                </c:pt>
                <c:pt idx="99">
                  <c:v>197.11757131150739</c:v>
                </c:pt>
                <c:pt idx="100">
                  <c:v>193.37642204311442</c:v>
                </c:pt>
                <c:pt idx="101">
                  <c:v>196.6730121833921</c:v>
                </c:pt>
                <c:pt idx="102">
                  <c:v>193.9251929546804</c:v>
                </c:pt>
                <c:pt idx="103">
                  <c:v>189.45320392983572</c:v>
                </c:pt>
                <c:pt idx="104">
                  <c:v>188.49303114773966</c:v>
                </c:pt>
                <c:pt idx="105">
                  <c:v>179.75032245456322</c:v>
                </c:pt>
                <c:pt idx="106">
                  <c:v>173.33107642873537</c:v>
                </c:pt>
                <c:pt idx="107">
                  <c:v>173.60650658404339</c:v>
                </c:pt>
                <c:pt idx="108">
                  <c:v>171.89623049408436</c:v>
                </c:pt>
                <c:pt idx="109">
                  <c:v>170.65739192739431</c:v>
                </c:pt>
                <c:pt idx="110">
                  <c:v>181.43013976269899</c:v>
                </c:pt>
                <c:pt idx="111">
                  <c:v>182.64719456433485</c:v>
                </c:pt>
                <c:pt idx="112">
                  <c:v>180.89460890702318</c:v>
                </c:pt>
                <c:pt idx="113">
                  <c:v>184.15073779795688</c:v>
                </c:pt>
                <c:pt idx="114">
                  <c:v>185.13491627779302</c:v>
                </c:pt>
                <c:pt idx="115">
                  <c:v>185.87912860154603</c:v>
                </c:pt>
                <c:pt idx="116">
                  <c:v>186.9257329607351</c:v>
                </c:pt>
                <c:pt idx="117">
                  <c:v>178.89971267031237</c:v>
                </c:pt>
                <c:pt idx="118">
                  <c:v>173.64944767841592</c:v>
                </c:pt>
                <c:pt idx="119">
                  <c:v>175.93734290023309</c:v>
                </c:pt>
                <c:pt idx="120">
                  <c:v>173.65383382925154</c:v>
                </c:pt>
                <c:pt idx="121">
                  <c:v>176.79445274561076</c:v>
                </c:pt>
                <c:pt idx="122">
                  <c:v>186.38058618688333</c:v>
                </c:pt>
                <c:pt idx="123">
                  <c:v>187.78513850212516</c:v>
                </c:pt>
                <c:pt idx="124">
                  <c:v>190.41885625965998</c:v>
                </c:pt>
                <c:pt idx="125">
                  <c:v>194.6611686613698</c:v>
                </c:pt>
                <c:pt idx="126">
                  <c:v>195.69392453207888</c:v>
                </c:pt>
                <c:pt idx="127">
                  <c:v>198.79809660253787</c:v>
                </c:pt>
                <c:pt idx="128">
                  <c:v>198.80370911656505</c:v>
                </c:pt>
                <c:pt idx="129">
                  <c:v>191.89648012655724</c:v>
                </c:pt>
                <c:pt idx="130">
                  <c:v>188.03300169861683</c:v>
                </c:pt>
                <c:pt idx="131">
                  <c:v>188.49306883365202</c:v>
                </c:pt>
                <c:pt idx="132">
                  <c:v>187.66697199055102</c:v>
                </c:pt>
                <c:pt idx="133">
                  <c:v>191.0901369728509</c:v>
                </c:pt>
                <c:pt idx="134">
                  <c:v>201.91905669121056</c:v>
                </c:pt>
                <c:pt idx="135">
                  <c:v>203.10428773362651</c:v>
                </c:pt>
                <c:pt idx="136">
                  <c:v>207.30766341096918</c:v>
                </c:pt>
                <c:pt idx="137">
                  <c:v>211.50180505415162</c:v>
                </c:pt>
                <c:pt idx="138">
                  <c:v>216.02270815811607</c:v>
                </c:pt>
                <c:pt idx="139">
                  <c:v>218.0721909789969</c:v>
                </c:pt>
                <c:pt idx="140">
                  <c:v>216.79944913065933</c:v>
                </c:pt>
                <c:pt idx="141">
                  <c:v>211.48635036914095</c:v>
                </c:pt>
                <c:pt idx="142">
                  <c:v>204.86658506731945</c:v>
                </c:pt>
                <c:pt idx="143">
                  <c:v>203.89288854693339</c:v>
                </c:pt>
                <c:pt idx="144">
                  <c:v>204.05654978962133</c:v>
                </c:pt>
                <c:pt idx="145">
                  <c:v>206.03357396585309</c:v>
                </c:pt>
                <c:pt idx="146">
                  <c:v>213.4104473202151</c:v>
                </c:pt>
                <c:pt idx="147">
                  <c:v>217.44911610129</c:v>
                </c:pt>
                <c:pt idx="148">
                  <c:v>221.51002657646774</c:v>
                </c:pt>
              </c:numCache>
            </c:numRef>
          </c:val>
        </c:ser>
        <c:ser>
          <c:idx val="1"/>
          <c:order val="1"/>
          <c:tx>
            <c:strRef>
              <c:f>CommunityTimes!$M$3</c:f>
              <c:strCache>
                <c:ptCount val="1"/>
                <c:pt idx="0">
                  <c:v>2015 Forecast</c:v>
                </c:pt>
              </c:strCache>
            </c:strRef>
          </c:tx>
          <c:spPr>
            <a:ln>
              <a:solidFill>
                <a:srgbClr val="008000">
                  <a:alpha val="40000"/>
                </a:srgbClr>
              </a:solidFill>
            </a:ln>
          </c:spPr>
          <c:marker>
            <c:symbol val="none"/>
          </c:marker>
          <c:cat>
            <c:numRef>
              <c:f>CommunityTimes!$A$4:$A$263</c:f>
              <c:numCache>
                <c:formatCode>mmm\-yy</c:formatCode>
                <c:ptCount val="260"/>
                <c:pt idx="0">
                  <c:v>37955</c:v>
                </c:pt>
                <c:pt idx="1">
                  <c:v>37986</c:v>
                </c:pt>
                <c:pt idx="2">
                  <c:v>38017</c:v>
                </c:pt>
                <c:pt idx="3">
                  <c:v>38046</c:v>
                </c:pt>
                <c:pt idx="4">
                  <c:v>38077</c:v>
                </c:pt>
                <c:pt idx="5">
                  <c:v>38107</c:v>
                </c:pt>
                <c:pt idx="6">
                  <c:v>38138</c:v>
                </c:pt>
                <c:pt idx="7">
                  <c:v>38168</c:v>
                </c:pt>
                <c:pt idx="8">
                  <c:v>38199</c:v>
                </c:pt>
                <c:pt idx="9">
                  <c:v>38230</c:v>
                </c:pt>
                <c:pt idx="10">
                  <c:v>38260</c:v>
                </c:pt>
                <c:pt idx="11">
                  <c:v>38291</c:v>
                </c:pt>
                <c:pt idx="12">
                  <c:v>38321</c:v>
                </c:pt>
                <c:pt idx="13">
                  <c:v>38352</c:v>
                </c:pt>
                <c:pt idx="14">
                  <c:v>38383</c:v>
                </c:pt>
                <c:pt idx="15">
                  <c:v>38411</c:v>
                </c:pt>
                <c:pt idx="16">
                  <c:v>38442</c:v>
                </c:pt>
                <c:pt idx="17">
                  <c:v>38472</c:v>
                </c:pt>
                <c:pt idx="18">
                  <c:v>38503</c:v>
                </c:pt>
                <c:pt idx="19">
                  <c:v>38533</c:v>
                </c:pt>
                <c:pt idx="20">
                  <c:v>38564</c:v>
                </c:pt>
                <c:pt idx="21">
                  <c:v>38595</c:v>
                </c:pt>
                <c:pt idx="22">
                  <c:v>38625</c:v>
                </c:pt>
                <c:pt idx="23">
                  <c:v>38656</c:v>
                </c:pt>
                <c:pt idx="24">
                  <c:v>38686</c:v>
                </c:pt>
                <c:pt idx="25">
                  <c:v>38717</c:v>
                </c:pt>
                <c:pt idx="26">
                  <c:v>38748</c:v>
                </c:pt>
                <c:pt idx="27">
                  <c:v>38776</c:v>
                </c:pt>
                <c:pt idx="28">
                  <c:v>38807</c:v>
                </c:pt>
                <c:pt idx="29">
                  <c:v>38837</c:v>
                </c:pt>
                <c:pt idx="30">
                  <c:v>38868</c:v>
                </c:pt>
                <c:pt idx="31">
                  <c:v>38898</c:v>
                </c:pt>
                <c:pt idx="32">
                  <c:v>38929</c:v>
                </c:pt>
                <c:pt idx="33">
                  <c:v>38960</c:v>
                </c:pt>
                <c:pt idx="34">
                  <c:v>38990</c:v>
                </c:pt>
                <c:pt idx="35">
                  <c:v>39021</c:v>
                </c:pt>
                <c:pt idx="36">
                  <c:v>39051</c:v>
                </c:pt>
                <c:pt idx="37">
                  <c:v>39082</c:v>
                </c:pt>
                <c:pt idx="38">
                  <c:v>39113</c:v>
                </c:pt>
                <c:pt idx="39">
                  <c:v>39141</c:v>
                </c:pt>
                <c:pt idx="40">
                  <c:v>39172</c:v>
                </c:pt>
                <c:pt idx="41">
                  <c:v>39202</c:v>
                </c:pt>
                <c:pt idx="42">
                  <c:v>39233</c:v>
                </c:pt>
                <c:pt idx="43">
                  <c:v>39263</c:v>
                </c:pt>
                <c:pt idx="44">
                  <c:v>39294</c:v>
                </c:pt>
                <c:pt idx="45">
                  <c:v>39325</c:v>
                </c:pt>
                <c:pt idx="46">
                  <c:v>39355</c:v>
                </c:pt>
                <c:pt idx="47">
                  <c:v>39386</c:v>
                </c:pt>
                <c:pt idx="48">
                  <c:v>39416</c:v>
                </c:pt>
                <c:pt idx="49">
                  <c:v>39447</c:v>
                </c:pt>
                <c:pt idx="50">
                  <c:v>39478</c:v>
                </c:pt>
                <c:pt idx="51">
                  <c:v>39507</c:v>
                </c:pt>
                <c:pt idx="52">
                  <c:v>39538</c:v>
                </c:pt>
                <c:pt idx="53">
                  <c:v>39568</c:v>
                </c:pt>
                <c:pt idx="54">
                  <c:v>39599</c:v>
                </c:pt>
                <c:pt idx="55">
                  <c:v>39629</c:v>
                </c:pt>
                <c:pt idx="56">
                  <c:v>39660</c:v>
                </c:pt>
                <c:pt idx="57">
                  <c:v>39691</c:v>
                </c:pt>
                <c:pt idx="58">
                  <c:v>39721</c:v>
                </c:pt>
                <c:pt idx="59">
                  <c:v>39752</c:v>
                </c:pt>
                <c:pt idx="60">
                  <c:v>39782</c:v>
                </c:pt>
                <c:pt idx="61">
                  <c:v>39813</c:v>
                </c:pt>
                <c:pt idx="62">
                  <c:v>39844</c:v>
                </c:pt>
                <c:pt idx="63">
                  <c:v>39872</c:v>
                </c:pt>
                <c:pt idx="64">
                  <c:v>39903</c:v>
                </c:pt>
                <c:pt idx="65">
                  <c:v>39933</c:v>
                </c:pt>
                <c:pt idx="66">
                  <c:v>39964</c:v>
                </c:pt>
                <c:pt idx="67">
                  <c:v>39994</c:v>
                </c:pt>
                <c:pt idx="68">
                  <c:v>40025</c:v>
                </c:pt>
                <c:pt idx="69">
                  <c:v>40056</c:v>
                </c:pt>
                <c:pt idx="70">
                  <c:v>40086</c:v>
                </c:pt>
                <c:pt idx="71">
                  <c:v>40117</c:v>
                </c:pt>
                <c:pt idx="72">
                  <c:v>40147</c:v>
                </c:pt>
                <c:pt idx="73">
                  <c:v>40178</c:v>
                </c:pt>
                <c:pt idx="74">
                  <c:v>40209</c:v>
                </c:pt>
                <c:pt idx="75">
                  <c:v>40237</c:v>
                </c:pt>
                <c:pt idx="76">
                  <c:v>40268</c:v>
                </c:pt>
                <c:pt idx="77">
                  <c:v>40298</c:v>
                </c:pt>
                <c:pt idx="78">
                  <c:v>40329</c:v>
                </c:pt>
                <c:pt idx="79">
                  <c:v>40359</c:v>
                </c:pt>
                <c:pt idx="80">
                  <c:v>40390</c:v>
                </c:pt>
                <c:pt idx="81">
                  <c:v>40421</c:v>
                </c:pt>
                <c:pt idx="82">
                  <c:v>40451</c:v>
                </c:pt>
                <c:pt idx="83">
                  <c:v>40482</c:v>
                </c:pt>
                <c:pt idx="84">
                  <c:v>40512</c:v>
                </c:pt>
                <c:pt idx="85">
                  <c:v>40543</c:v>
                </c:pt>
                <c:pt idx="86">
                  <c:v>40574</c:v>
                </c:pt>
                <c:pt idx="87">
                  <c:v>40602</c:v>
                </c:pt>
                <c:pt idx="88">
                  <c:v>40633</c:v>
                </c:pt>
                <c:pt idx="89">
                  <c:v>40663</c:v>
                </c:pt>
                <c:pt idx="90">
                  <c:v>40694</c:v>
                </c:pt>
                <c:pt idx="91">
                  <c:v>40724</c:v>
                </c:pt>
                <c:pt idx="92">
                  <c:v>40755</c:v>
                </c:pt>
                <c:pt idx="93">
                  <c:v>40786</c:v>
                </c:pt>
                <c:pt idx="94">
                  <c:v>40816</c:v>
                </c:pt>
                <c:pt idx="95">
                  <c:v>40847</c:v>
                </c:pt>
                <c:pt idx="96">
                  <c:v>40877</c:v>
                </c:pt>
                <c:pt idx="97">
                  <c:v>40908</c:v>
                </c:pt>
                <c:pt idx="98">
                  <c:v>40939</c:v>
                </c:pt>
                <c:pt idx="99">
                  <c:v>40968</c:v>
                </c:pt>
                <c:pt idx="100">
                  <c:v>40999</c:v>
                </c:pt>
                <c:pt idx="101">
                  <c:v>41029</c:v>
                </c:pt>
                <c:pt idx="102">
                  <c:v>41060</c:v>
                </c:pt>
                <c:pt idx="103">
                  <c:v>41090</c:v>
                </c:pt>
                <c:pt idx="104">
                  <c:v>41121</c:v>
                </c:pt>
                <c:pt idx="105">
                  <c:v>41152</c:v>
                </c:pt>
                <c:pt idx="106">
                  <c:v>41182</c:v>
                </c:pt>
                <c:pt idx="107">
                  <c:v>41213</c:v>
                </c:pt>
                <c:pt idx="108">
                  <c:v>41243</c:v>
                </c:pt>
                <c:pt idx="109">
                  <c:v>41274</c:v>
                </c:pt>
                <c:pt idx="110">
                  <c:v>41305</c:v>
                </c:pt>
                <c:pt idx="111">
                  <c:v>41333</c:v>
                </c:pt>
                <c:pt idx="112">
                  <c:v>41364</c:v>
                </c:pt>
                <c:pt idx="113">
                  <c:v>41394</c:v>
                </c:pt>
                <c:pt idx="114">
                  <c:v>41425</c:v>
                </c:pt>
                <c:pt idx="115">
                  <c:v>41455</c:v>
                </c:pt>
                <c:pt idx="116">
                  <c:v>41486</c:v>
                </c:pt>
                <c:pt idx="117">
                  <c:v>41517</c:v>
                </c:pt>
                <c:pt idx="118">
                  <c:v>41547</c:v>
                </c:pt>
                <c:pt idx="119">
                  <c:v>41578</c:v>
                </c:pt>
                <c:pt idx="120">
                  <c:v>41608</c:v>
                </c:pt>
                <c:pt idx="121">
                  <c:v>41639</c:v>
                </c:pt>
                <c:pt idx="122">
                  <c:v>41670</c:v>
                </c:pt>
                <c:pt idx="123">
                  <c:v>41698</c:v>
                </c:pt>
                <c:pt idx="124">
                  <c:v>41729</c:v>
                </c:pt>
                <c:pt idx="125">
                  <c:v>41759</c:v>
                </c:pt>
                <c:pt idx="126">
                  <c:v>41790</c:v>
                </c:pt>
                <c:pt idx="127">
                  <c:v>41820</c:v>
                </c:pt>
                <c:pt idx="128">
                  <c:v>41851</c:v>
                </c:pt>
                <c:pt idx="129">
                  <c:v>41882</c:v>
                </c:pt>
                <c:pt idx="130">
                  <c:v>41912</c:v>
                </c:pt>
                <c:pt idx="131">
                  <c:v>41943</c:v>
                </c:pt>
                <c:pt idx="132">
                  <c:v>41973</c:v>
                </c:pt>
                <c:pt idx="133">
                  <c:v>42004</c:v>
                </c:pt>
                <c:pt idx="134">
                  <c:v>42035</c:v>
                </c:pt>
                <c:pt idx="135">
                  <c:v>42063</c:v>
                </c:pt>
                <c:pt idx="136">
                  <c:v>42094</c:v>
                </c:pt>
                <c:pt idx="137">
                  <c:v>42124</c:v>
                </c:pt>
                <c:pt idx="138">
                  <c:v>42155</c:v>
                </c:pt>
                <c:pt idx="139">
                  <c:v>42185</c:v>
                </c:pt>
                <c:pt idx="140">
                  <c:v>42216</c:v>
                </c:pt>
                <c:pt idx="141">
                  <c:v>42247</c:v>
                </c:pt>
                <c:pt idx="142">
                  <c:v>42277</c:v>
                </c:pt>
                <c:pt idx="143">
                  <c:v>42308</c:v>
                </c:pt>
                <c:pt idx="144">
                  <c:v>42338</c:v>
                </c:pt>
                <c:pt idx="145">
                  <c:v>42369</c:v>
                </c:pt>
                <c:pt idx="146">
                  <c:v>42400</c:v>
                </c:pt>
                <c:pt idx="147">
                  <c:v>42429</c:v>
                </c:pt>
                <c:pt idx="148">
                  <c:v>42460</c:v>
                </c:pt>
                <c:pt idx="149">
                  <c:v>42490</c:v>
                </c:pt>
                <c:pt idx="150">
                  <c:v>42521</c:v>
                </c:pt>
                <c:pt idx="151">
                  <c:v>42551</c:v>
                </c:pt>
                <c:pt idx="152">
                  <c:v>42582</c:v>
                </c:pt>
                <c:pt idx="153">
                  <c:v>42613</c:v>
                </c:pt>
                <c:pt idx="154">
                  <c:v>42643</c:v>
                </c:pt>
                <c:pt idx="155">
                  <c:v>42674</c:v>
                </c:pt>
                <c:pt idx="156">
                  <c:v>42704</c:v>
                </c:pt>
                <c:pt idx="157">
                  <c:v>42735</c:v>
                </c:pt>
                <c:pt idx="158">
                  <c:v>42766</c:v>
                </c:pt>
                <c:pt idx="159">
                  <c:v>42794</c:v>
                </c:pt>
                <c:pt idx="160">
                  <c:v>42825</c:v>
                </c:pt>
                <c:pt idx="161">
                  <c:v>42855</c:v>
                </c:pt>
                <c:pt idx="162">
                  <c:v>42886</c:v>
                </c:pt>
                <c:pt idx="163">
                  <c:v>42916</c:v>
                </c:pt>
                <c:pt idx="164">
                  <c:v>42947</c:v>
                </c:pt>
                <c:pt idx="165">
                  <c:v>42978</c:v>
                </c:pt>
                <c:pt idx="166">
                  <c:v>43008</c:v>
                </c:pt>
                <c:pt idx="167">
                  <c:v>43039</c:v>
                </c:pt>
                <c:pt idx="168">
                  <c:v>43069</c:v>
                </c:pt>
                <c:pt idx="169">
                  <c:v>43100</c:v>
                </c:pt>
                <c:pt idx="170">
                  <c:v>43131</c:v>
                </c:pt>
                <c:pt idx="171">
                  <c:v>43159</c:v>
                </c:pt>
                <c:pt idx="172">
                  <c:v>43190</c:v>
                </c:pt>
                <c:pt idx="173">
                  <c:v>43220</c:v>
                </c:pt>
                <c:pt idx="174">
                  <c:v>43251</c:v>
                </c:pt>
                <c:pt idx="175">
                  <c:v>43281</c:v>
                </c:pt>
                <c:pt idx="176">
                  <c:v>43312</c:v>
                </c:pt>
                <c:pt idx="177">
                  <c:v>43343</c:v>
                </c:pt>
                <c:pt idx="178">
                  <c:v>43373</c:v>
                </c:pt>
                <c:pt idx="179">
                  <c:v>43404</c:v>
                </c:pt>
                <c:pt idx="180">
                  <c:v>43434</c:v>
                </c:pt>
                <c:pt idx="181">
                  <c:v>43465</c:v>
                </c:pt>
                <c:pt idx="182">
                  <c:v>43496</c:v>
                </c:pt>
                <c:pt idx="183">
                  <c:v>43524</c:v>
                </c:pt>
                <c:pt idx="184">
                  <c:v>43555</c:v>
                </c:pt>
                <c:pt idx="185">
                  <c:v>43585</c:v>
                </c:pt>
                <c:pt idx="186">
                  <c:v>43616</c:v>
                </c:pt>
                <c:pt idx="187">
                  <c:v>43646</c:v>
                </c:pt>
                <c:pt idx="188">
                  <c:v>43677</c:v>
                </c:pt>
                <c:pt idx="189">
                  <c:v>43708</c:v>
                </c:pt>
                <c:pt idx="190">
                  <c:v>43738</c:v>
                </c:pt>
                <c:pt idx="191">
                  <c:v>43769</c:v>
                </c:pt>
                <c:pt idx="192">
                  <c:v>43799</c:v>
                </c:pt>
                <c:pt idx="193">
                  <c:v>43830</c:v>
                </c:pt>
                <c:pt idx="194">
                  <c:v>43861</c:v>
                </c:pt>
                <c:pt idx="195">
                  <c:v>43890</c:v>
                </c:pt>
                <c:pt idx="196">
                  <c:v>43921</c:v>
                </c:pt>
                <c:pt idx="197">
                  <c:v>43951</c:v>
                </c:pt>
                <c:pt idx="198">
                  <c:v>43982</c:v>
                </c:pt>
                <c:pt idx="199">
                  <c:v>44012</c:v>
                </c:pt>
                <c:pt idx="200">
                  <c:v>44043</c:v>
                </c:pt>
                <c:pt idx="201">
                  <c:v>44074</c:v>
                </c:pt>
                <c:pt idx="202">
                  <c:v>44104</c:v>
                </c:pt>
                <c:pt idx="203">
                  <c:v>44135</c:v>
                </c:pt>
                <c:pt idx="204">
                  <c:v>44165</c:v>
                </c:pt>
                <c:pt idx="205">
                  <c:v>44196</c:v>
                </c:pt>
                <c:pt idx="206">
                  <c:v>44227</c:v>
                </c:pt>
                <c:pt idx="207">
                  <c:v>44255</c:v>
                </c:pt>
                <c:pt idx="208">
                  <c:v>44286</c:v>
                </c:pt>
                <c:pt idx="209">
                  <c:v>44316</c:v>
                </c:pt>
                <c:pt idx="210">
                  <c:v>44347</c:v>
                </c:pt>
                <c:pt idx="211">
                  <c:v>44377</c:v>
                </c:pt>
                <c:pt idx="212">
                  <c:v>44408</c:v>
                </c:pt>
                <c:pt idx="213">
                  <c:v>44439</c:v>
                </c:pt>
                <c:pt idx="214">
                  <c:v>44469</c:v>
                </c:pt>
                <c:pt idx="215">
                  <c:v>44500</c:v>
                </c:pt>
                <c:pt idx="216">
                  <c:v>44530</c:v>
                </c:pt>
                <c:pt idx="217">
                  <c:v>44561</c:v>
                </c:pt>
                <c:pt idx="218">
                  <c:v>44592</c:v>
                </c:pt>
                <c:pt idx="219">
                  <c:v>44620</c:v>
                </c:pt>
                <c:pt idx="220">
                  <c:v>44651</c:v>
                </c:pt>
                <c:pt idx="221">
                  <c:v>44681</c:v>
                </c:pt>
                <c:pt idx="222">
                  <c:v>44712</c:v>
                </c:pt>
                <c:pt idx="223">
                  <c:v>44742</c:v>
                </c:pt>
                <c:pt idx="224">
                  <c:v>44773</c:v>
                </c:pt>
                <c:pt idx="225">
                  <c:v>44804</c:v>
                </c:pt>
                <c:pt idx="226">
                  <c:v>44834</c:v>
                </c:pt>
                <c:pt idx="227">
                  <c:v>44865</c:v>
                </c:pt>
                <c:pt idx="228">
                  <c:v>44895</c:v>
                </c:pt>
                <c:pt idx="229">
                  <c:v>44926</c:v>
                </c:pt>
                <c:pt idx="230">
                  <c:v>44957</c:v>
                </c:pt>
                <c:pt idx="231">
                  <c:v>44985</c:v>
                </c:pt>
                <c:pt idx="232">
                  <c:v>45016</c:v>
                </c:pt>
                <c:pt idx="233">
                  <c:v>45046</c:v>
                </c:pt>
                <c:pt idx="234">
                  <c:v>45077</c:v>
                </c:pt>
                <c:pt idx="235">
                  <c:v>45107</c:v>
                </c:pt>
                <c:pt idx="236">
                  <c:v>45138</c:v>
                </c:pt>
                <c:pt idx="237">
                  <c:v>45169</c:v>
                </c:pt>
                <c:pt idx="238">
                  <c:v>45199</c:v>
                </c:pt>
                <c:pt idx="239">
                  <c:v>45230</c:v>
                </c:pt>
                <c:pt idx="240">
                  <c:v>45260</c:v>
                </c:pt>
                <c:pt idx="241">
                  <c:v>45291</c:v>
                </c:pt>
                <c:pt idx="242">
                  <c:v>45322</c:v>
                </c:pt>
                <c:pt idx="243">
                  <c:v>45351</c:v>
                </c:pt>
                <c:pt idx="244">
                  <c:v>45382</c:v>
                </c:pt>
                <c:pt idx="245">
                  <c:v>45412</c:v>
                </c:pt>
                <c:pt idx="246">
                  <c:v>45443</c:v>
                </c:pt>
                <c:pt idx="247">
                  <c:v>45473</c:v>
                </c:pt>
                <c:pt idx="248">
                  <c:v>45504</c:v>
                </c:pt>
                <c:pt idx="249">
                  <c:v>45535</c:v>
                </c:pt>
                <c:pt idx="250">
                  <c:v>45565</c:v>
                </c:pt>
                <c:pt idx="251">
                  <c:v>45596</c:v>
                </c:pt>
                <c:pt idx="252">
                  <c:v>45626</c:v>
                </c:pt>
                <c:pt idx="253">
                  <c:v>45657</c:v>
                </c:pt>
                <c:pt idx="254">
                  <c:v>45688</c:v>
                </c:pt>
                <c:pt idx="255">
                  <c:v>45716</c:v>
                </c:pt>
                <c:pt idx="256">
                  <c:v>45747</c:v>
                </c:pt>
                <c:pt idx="257">
                  <c:v>45777</c:v>
                </c:pt>
                <c:pt idx="258">
                  <c:v>45808</c:v>
                </c:pt>
                <c:pt idx="259">
                  <c:v>45838</c:v>
                </c:pt>
              </c:numCache>
            </c:numRef>
          </c:cat>
          <c:val>
            <c:numRef>
              <c:f>CommunityTimes!$M$4:$M$263</c:f>
              <c:numCache>
                <c:formatCode>#,##0</c:formatCode>
                <c:ptCount val="260"/>
                <c:pt idx="140">
                  <c:v>216.57575236457438</c:v>
                </c:pt>
                <c:pt idx="141">
                  <c:v>211.26870962209136</c:v>
                </c:pt>
                <c:pt idx="142">
                  <c:v>204.62750764101139</c:v>
                </c:pt>
                <c:pt idx="143">
                  <c:v>203.73613399231192</c:v>
                </c:pt>
                <c:pt idx="144">
                  <c:v>202.68994233287316</c:v>
                </c:pt>
                <c:pt idx="145">
                  <c:v>204.64411545490617</c:v>
                </c:pt>
                <c:pt idx="146">
                  <c:v>214.39156141116231</c:v>
                </c:pt>
                <c:pt idx="147">
                  <c:v>214.47527283948278</c:v>
                </c:pt>
                <c:pt idx="148">
                  <c:v>217.41050960327954</c:v>
                </c:pt>
                <c:pt idx="149">
                  <c:v>220.40756922517883</c:v>
                </c:pt>
                <c:pt idx="150">
                  <c:v>223.41560702546354</c:v>
                </c:pt>
                <c:pt idx="151">
                  <c:v>224.02452301540325</c:v>
                </c:pt>
                <c:pt idx="152">
                  <c:v>221.45523368709075</c:v>
                </c:pt>
                <c:pt idx="153">
                  <c:v>214.7213399557229</c:v>
                </c:pt>
                <c:pt idx="154">
                  <c:v>206.88467656184034</c:v>
                </c:pt>
                <c:pt idx="155">
                  <c:v>205.179022767269</c:v>
                </c:pt>
                <c:pt idx="156">
                  <c:v>202.62664730827265</c:v>
                </c:pt>
                <c:pt idx="157">
                  <c:v>203.55978359140911</c:v>
                </c:pt>
                <c:pt idx="158">
                  <c:v>212.36095531527999</c:v>
                </c:pt>
                <c:pt idx="159">
                  <c:v>211.57275152161731</c:v>
                </c:pt>
                <c:pt idx="160">
                  <c:v>213.71989506512128</c:v>
                </c:pt>
                <c:pt idx="161">
                  <c:v>216.01351808860971</c:v>
                </c:pt>
                <c:pt idx="162">
                  <c:v>218.42338944015</c:v>
                </c:pt>
                <c:pt idx="163">
                  <c:v>218.534519722998</c:v>
                </c:pt>
                <c:pt idx="164">
                  <c:v>215.56192208204703</c:v>
                </c:pt>
                <c:pt idx="165">
                  <c:v>208.52952697391129</c:v>
                </c:pt>
                <c:pt idx="166">
                  <c:v>200.48499956872047</c:v>
                </c:pt>
                <c:pt idx="167">
                  <c:v>198.65762555033538</c:v>
                </c:pt>
                <c:pt idx="168">
                  <c:v>196.06739522771701</c:v>
                </c:pt>
                <c:pt idx="169">
                  <c:v>197.03931396538306</c:v>
                </c:pt>
                <c:pt idx="170">
                  <c:v>205.95077665849834</c:v>
                </c:pt>
                <c:pt idx="171">
                  <c:v>205.33924041676977</c:v>
                </c:pt>
                <c:pt idx="172">
                  <c:v>207.72355005355274</c:v>
                </c:pt>
                <c:pt idx="173">
                  <c:v>210.30885840656615</c:v>
                </c:pt>
                <c:pt idx="174">
                  <c:v>213.05736372893108</c:v>
                </c:pt>
                <c:pt idx="175">
                  <c:v>213.5468247263598</c:v>
                </c:pt>
                <c:pt idx="176">
                  <c:v>210.98539977673576</c:v>
                </c:pt>
                <c:pt idx="177">
                  <c:v>204.38934194886855</c:v>
                </c:pt>
                <c:pt idx="178">
                  <c:v>196.7996558266444</c:v>
                </c:pt>
                <c:pt idx="179">
                  <c:v>195.4392613462513</c:v>
                </c:pt>
                <c:pt idx="180">
                  <c:v>193.32191303223613</c:v>
                </c:pt>
                <c:pt idx="181">
                  <c:v>194.76688398647124</c:v>
                </c:pt>
                <c:pt idx="182">
                  <c:v>204.14618558004722</c:v>
                </c:pt>
                <c:pt idx="183">
                  <c:v>203.9922426519561</c:v>
                </c:pt>
                <c:pt idx="184">
                  <c:v>206.81927747634214</c:v>
                </c:pt>
                <c:pt idx="185">
                  <c:v>209.82824038626839</c:v>
                </c:pt>
                <c:pt idx="186">
                  <c:v>212.97766973505313</c:v>
                </c:pt>
                <c:pt idx="187">
                  <c:v>213.84218648157193</c:v>
                </c:pt>
                <c:pt idx="188">
                  <c:v>211.62730691822165</c:v>
                </c:pt>
                <c:pt idx="189">
                  <c:v>205.34720287296997</c:v>
                </c:pt>
                <c:pt idx="190">
                  <c:v>198.04128563314077</c:v>
                </c:pt>
                <c:pt idx="191">
                  <c:v>196.93135077009993</c:v>
                </c:pt>
                <c:pt idx="192">
                  <c:v>195.03049065373065</c:v>
                </c:pt>
                <c:pt idx="193">
                  <c:v>196.65774354669682</c:v>
                </c:pt>
                <c:pt idx="194">
                  <c:v>206.1852898288482</c:v>
                </c:pt>
                <c:pt idx="195">
                  <c:v>206.14610338567815</c:v>
                </c:pt>
                <c:pt idx="196">
                  <c:v>209.05530720629395</c:v>
                </c:pt>
                <c:pt idx="197">
                  <c:v>212.11507467666755</c:v>
                </c:pt>
                <c:pt idx="198">
                  <c:v>215.28545078914325</c:v>
                </c:pt>
                <c:pt idx="199">
                  <c:v>216.14280926268637</c:v>
                </c:pt>
                <c:pt idx="200">
                  <c:v>213.89462955577366</c:v>
                </c:pt>
                <c:pt idx="201">
                  <c:v>207.55721621160777</c:v>
                </c:pt>
                <c:pt idx="202">
                  <c:v>200.17224714748875</c:v>
                </c:pt>
                <c:pt idx="203">
                  <c:v>198.96388404385121</c:v>
                </c:pt>
                <c:pt idx="204">
                  <c:v>196.94765070417392</c:v>
                </c:pt>
                <c:pt idx="205">
                  <c:v>198.44505039905121</c:v>
                </c:pt>
                <c:pt idx="206">
                  <c:v>207.83073190001755</c:v>
                </c:pt>
                <c:pt idx="207">
                  <c:v>207.64011227303718</c:v>
                </c:pt>
                <c:pt idx="208">
                  <c:v>210.39070583084683</c:v>
                </c:pt>
                <c:pt idx="209">
                  <c:v>213.2870008150411</c:v>
                </c:pt>
                <c:pt idx="210">
                  <c:v>216.29125875160406</c:v>
                </c:pt>
                <c:pt idx="211">
                  <c:v>216.98195239549602</c:v>
                </c:pt>
                <c:pt idx="212">
                  <c:v>214.56852613192618</c:v>
                </c:pt>
                <c:pt idx="213">
                  <c:v>208.06910167792807</c:v>
                </c:pt>
                <c:pt idx="214">
                  <c:v>200.52701532221769</c:v>
                </c:pt>
                <c:pt idx="215">
                  <c:v>199.16791978552817</c:v>
                </c:pt>
                <c:pt idx="216">
                  <c:v>197.00865656793763</c:v>
                </c:pt>
                <c:pt idx="217">
                  <c:v>198.37186963187287</c:v>
                </c:pt>
                <c:pt idx="218">
                  <c:v>207.6331700243087</c:v>
                </c:pt>
                <c:pt idx="219">
                  <c:v>207.3287594026261</c:v>
                </c:pt>
                <c:pt idx="220">
                  <c:v>209.97676173054225</c:v>
                </c:pt>
                <c:pt idx="221">
                  <c:v>212.78210457495058</c:v>
                </c:pt>
                <c:pt idx="222">
                  <c:v>215.70732475198542</c:v>
                </c:pt>
                <c:pt idx="223">
                  <c:v>216.33101404719343</c:v>
                </c:pt>
                <c:pt idx="224">
                  <c:v>213.86258869407402</c:v>
                </c:pt>
                <c:pt idx="225">
                  <c:v>207.32000523962239</c:v>
                </c:pt>
                <c:pt idx="226">
                  <c:v>199.74630884661792</c:v>
                </c:pt>
                <c:pt idx="227">
                  <c:v>198.36674693090498</c:v>
                </c:pt>
                <c:pt idx="228">
                  <c:v>196.19765381538721</c:v>
                </c:pt>
                <c:pt idx="229">
                  <c:v>197.56107707580929</c:v>
                </c:pt>
                <c:pt idx="230">
                  <c:v>206.83195501478906</c:v>
                </c:pt>
                <c:pt idx="231">
                  <c:v>206.54575306835483</c:v>
                </c:pt>
                <c:pt idx="232">
                  <c:v>209.21980826014283</c:v>
                </c:pt>
                <c:pt idx="233">
                  <c:v>212.05822299239372</c:v>
                </c:pt>
                <c:pt idx="234">
                  <c:v>215.02268279414852</c:v>
                </c:pt>
                <c:pt idx="235">
                  <c:v>215.6909136371394</c:v>
                </c:pt>
                <c:pt idx="236">
                  <c:v>213.27146240230991</c:v>
                </c:pt>
                <c:pt idx="237">
                  <c:v>206.78142303979729</c:v>
                </c:pt>
                <c:pt idx="238">
                  <c:v>199.26299439993227</c:v>
                </c:pt>
                <c:pt idx="239">
                  <c:v>197.94060257469496</c:v>
                </c:pt>
                <c:pt idx="240">
                  <c:v>195.82979338607157</c:v>
                </c:pt>
                <c:pt idx="241">
                  <c:v>197.25186566388501</c:v>
                </c:pt>
                <c:pt idx="242">
                  <c:v>206.5810547294297</c:v>
                </c:pt>
                <c:pt idx="243">
                  <c:v>206.3521738809645</c:v>
                </c:pt>
                <c:pt idx="244">
                  <c:v>209.08196299935395</c:v>
                </c:pt>
                <c:pt idx="245">
                  <c:v>211.97398557682257</c:v>
                </c:pt>
                <c:pt idx="246">
                  <c:v>214.98944881277112</c:v>
                </c:pt>
                <c:pt idx="247">
                  <c:v>215.70566241946582</c:v>
                </c:pt>
                <c:pt idx="248">
                  <c:v>213.33081976069167</c:v>
                </c:pt>
                <c:pt idx="249">
                  <c:v>206.88172391308294</c:v>
                </c:pt>
                <c:pt idx="250">
                  <c:v>199.40034468030822</c:v>
                </c:pt>
                <c:pt idx="251">
                  <c:v>198.11093945694361</c:v>
                </c:pt>
                <c:pt idx="252">
                  <c:v>196.02894363965717</c:v>
                </c:pt>
                <c:pt idx="253">
                  <c:v>197.47560129230419</c:v>
                </c:pt>
                <c:pt idx="254">
                  <c:v>206.82514554722414</c:v>
                </c:pt>
                <c:pt idx="255">
                  <c:v>206.61243660580217</c:v>
                </c:pt>
                <c:pt idx="256">
                  <c:v>209.35430652379682</c:v>
                </c:pt>
                <c:pt idx="257">
                  <c:v>212.25445215100737</c:v>
                </c:pt>
                <c:pt idx="258">
                  <c:v>215.27425093450162</c:v>
                </c:pt>
                <c:pt idx="259">
                  <c:v>215.99121529147928</c:v>
                </c:pt>
              </c:numCache>
            </c:numRef>
          </c:val>
        </c:ser>
        <c:marker val="1"/>
        <c:axId val="98453376"/>
        <c:axId val="98480128"/>
      </c:lineChart>
      <c:dateAx>
        <c:axId val="98453376"/>
        <c:scaling>
          <c:orientation val="minMax"/>
          <c:min val="39508"/>
        </c:scaling>
        <c:axPos val="b"/>
        <c:title>
          <c:tx>
            <c:rich>
              <a:bodyPr/>
              <a:lstStyle/>
              <a:p>
                <a:pPr>
                  <a:defRPr sz="2400" b="0"/>
                </a:pPr>
                <a:r>
                  <a:rPr lang="en-NZ" sz="2400" b="0"/>
                  <a:t>Quarterly data</a:t>
                </a:r>
              </a:p>
            </c:rich>
          </c:tx>
          <c:layout>
            <c:manualLayout>
              <c:xMode val="edge"/>
              <c:yMode val="edge"/>
              <c:x val="0.70186380081962019"/>
              <c:y val="0.92172056087537724"/>
            </c:manualLayout>
          </c:layout>
        </c:title>
        <c:numFmt formatCode="yyyy" sourceLinked="0"/>
        <c:majorTickMark val="in"/>
        <c:tickLblPos val="nextTo"/>
        <c:txPr>
          <a:bodyPr rot="0"/>
          <a:lstStyle/>
          <a:p>
            <a:pPr>
              <a:defRPr sz="2400"/>
            </a:pPr>
            <a:endParaRPr lang="en-US"/>
          </a:p>
        </c:txPr>
        <c:crossAx val="98480128"/>
        <c:crosses val="autoZero"/>
        <c:auto val="1"/>
        <c:lblOffset val="100"/>
        <c:majorUnit val="48"/>
        <c:majorTimeUnit val="months"/>
        <c:minorUnit val="12"/>
        <c:minorTimeUnit val="months"/>
      </c:dateAx>
      <c:valAx>
        <c:axId val="98480128"/>
        <c:scaling>
          <c:orientation val="minMax"/>
          <c:min val="0"/>
        </c:scaling>
        <c:axPos val="l"/>
        <c:numFmt formatCode="#,##0" sourceLinked="0"/>
        <c:majorTickMark val="none"/>
        <c:tickLblPos val="nextTo"/>
        <c:txPr>
          <a:bodyPr/>
          <a:lstStyle/>
          <a:p>
            <a:pPr>
              <a:defRPr sz="2400"/>
            </a:pPr>
            <a:endParaRPr lang="en-US"/>
          </a:p>
        </c:txPr>
        <c:crossAx val="98453376"/>
        <c:crosses val="autoZero"/>
        <c:crossBetween val="midCat"/>
      </c:valAx>
    </c:plotArea>
    <c:plotVisOnly val="1"/>
  </c:chart>
  <c:spPr>
    <a:noFill/>
    <a:ln>
      <a:noFill/>
    </a:ln>
  </c:spPr>
  <c:txPr>
    <a:bodyPr/>
    <a:lstStyle/>
    <a:p>
      <a:pPr>
        <a:defRPr sz="2000">
          <a:latin typeface="Calibri Light"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0568122222222322"/>
          <c:y val="9.6822225116791297E-2"/>
          <c:w val="0.82357088888888885"/>
          <c:h val="0.71932611111111122"/>
        </c:manualLayout>
      </c:layout>
      <c:areaChart>
        <c:grouping val="stacked"/>
        <c:ser>
          <c:idx val="6"/>
          <c:order val="6"/>
          <c:tx>
            <c:strRef>
              <c:f>PrisonPop!$AA$3</c:f>
              <c:strCache>
                <c:ptCount val="1"/>
                <c:pt idx="0">
                  <c:v>CL1</c:v>
                </c:pt>
              </c:strCache>
            </c:strRef>
          </c:tx>
          <c:spPr>
            <a:noFill/>
          </c:spPr>
          <c:val>
            <c:numRef>
              <c:f>PrisonPop!$AA$4:$AA$105</c:f>
              <c:numCache>
                <c:formatCode>#,##0</c:formatCode>
                <c:ptCount val="102"/>
                <c:pt idx="0">
                  <c:v>5701</c:v>
                </c:pt>
                <c:pt idx="1">
                  <c:v>5877</c:v>
                </c:pt>
                <c:pt idx="2">
                  <c:v>5772</c:v>
                </c:pt>
                <c:pt idx="3">
                  <c:v>6024</c:v>
                </c:pt>
                <c:pt idx="4">
                  <c:v>5980</c:v>
                </c:pt>
                <c:pt idx="5">
                  <c:v>5938</c:v>
                </c:pt>
                <c:pt idx="6">
                  <c:v>5656</c:v>
                </c:pt>
                <c:pt idx="7">
                  <c:v>5616</c:v>
                </c:pt>
                <c:pt idx="8">
                  <c:v>5884</c:v>
                </c:pt>
                <c:pt idx="9">
                  <c:v>5828</c:v>
                </c:pt>
                <c:pt idx="10">
                  <c:v>5782</c:v>
                </c:pt>
                <c:pt idx="11">
                  <c:v>5906</c:v>
                </c:pt>
                <c:pt idx="12">
                  <c:v>6135</c:v>
                </c:pt>
                <c:pt idx="13">
                  <c:v>6322</c:v>
                </c:pt>
                <c:pt idx="14">
                  <c:v>6154</c:v>
                </c:pt>
                <c:pt idx="15">
                  <c:v>6403</c:v>
                </c:pt>
                <c:pt idx="16">
                  <c:v>6613</c:v>
                </c:pt>
                <c:pt idx="17">
                  <c:v>6946</c:v>
                </c:pt>
                <c:pt idx="18">
                  <c:v>6663</c:v>
                </c:pt>
                <c:pt idx="19">
                  <c:v>6891</c:v>
                </c:pt>
                <c:pt idx="20">
                  <c:v>7074</c:v>
                </c:pt>
                <c:pt idx="21">
                  <c:v>7391</c:v>
                </c:pt>
                <c:pt idx="22">
                  <c:v>7420</c:v>
                </c:pt>
                <c:pt idx="23">
                  <c:v>7664</c:v>
                </c:pt>
                <c:pt idx="24">
                  <c:v>7656</c:v>
                </c:pt>
                <c:pt idx="25">
                  <c:v>7705</c:v>
                </c:pt>
                <c:pt idx="26">
                  <c:v>7541</c:v>
                </c:pt>
                <c:pt idx="27">
                  <c:v>7893</c:v>
                </c:pt>
                <c:pt idx="28">
                  <c:v>8148</c:v>
                </c:pt>
                <c:pt idx="29">
                  <c:v>8427</c:v>
                </c:pt>
                <c:pt idx="30">
                  <c:v>7459</c:v>
                </c:pt>
                <c:pt idx="31">
                  <c:v>7612</c:v>
                </c:pt>
                <c:pt idx="32">
                  <c:v>7868</c:v>
                </c:pt>
                <c:pt idx="33">
                  <c:v>8017</c:v>
                </c:pt>
                <c:pt idx="34">
                  <c:v>7819</c:v>
                </c:pt>
                <c:pt idx="35">
                  <c:v>8291</c:v>
                </c:pt>
                <c:pt idx="36">
                  <c:v>8373</c:v>
                </c:pt>
                <c:pt idx="37">
                  <c:v>8510</c:v>
                </c:pt>
                <c:pt idx="38">
                  <c:v>8235</c:v>
                </c:pt>
                <c:pt idx="39">
                  <c:v>8542</c:v>
                </c:pt>
                <c:pt idx="40">
                  <c:v>8753</c:v>
                </c:pt>
                <c:pt idx="41">
                  <c:v>8811</c:v>
                </c:pt>
                <c:pt idx="42">
                  <c:v>8523</c:v>
                </c:pt>
                <c:pt idx="43">
                  <c:v>8794</c:v>
                </c:pt>
                <c:pt idx="44">
                  <c:v>8708</c:v>
                </c:pt>
                <c:pt idx="45">
                  <c:v>8595</c:v>
                </c:pt>
                <c:pt idx="46">
                  <c:v>8378</c:v>
                </c:pt>
                <c:pt idx="47">
                  <c:v>8690</c:v>
                </c:pt>
                <c:pt idx="48">
                  <c:v>8679</c:v>
                </c:pt>
                <c:pt idx="49">
                  <c:v>8662</c:v>
                </c:pt>
                <c:pt idx="50">
                  <c:v>8470</c:v>
                </c:pt>
                <c:pt idx="51">
                  <c:v>8693</c:v>
                </c:pt>
                <c:pt idx="52">
                  <c:v>8604</c:v>
                </c:pt>
                <c:pt idx="53">
                  <c:v>8545</c:v>
                </c:pt>
                <c:pt idx="54">
                  <c:v>8182</c:v>
                </c:pt>
                <c:pt idx="55">
                  <c:v>8606</c:v>
                </c:pt>
                <c:pt idx="56">
                  <c:v>8640</c:v>
                </c:pt>
                <c:pt idx="57">
                  <c:v>8753</c:v>
                </c:pt>
                <c:pt idx="58">
                  <c:v>8808</c:v>
                </c:pt>
                <c:pt idx="59">
                  <c:v>8809</c:v>
                </c:pt>
                <c:pt idx="60">
                  <c:v>8906</c:v>
                </c:pt>
                <c:pt idx="61">
                  <c:v>9089</c:v>
                </c:pt>
                <c:pt idx="62">
                  <c:v>9019</c:v>
                </c:pt>
                <c:pt idx="63">
                  <c:v>9434.4786874459205</c:v>
                </c:pt>
                <c:pt idx="64" formatCode="0">
                  <c:v>8693.9184599786986</c:v>
                </c:pt>
                <c:pt idx="65" formatCode="0">
                  <c:v>8748.4049319151763</c:v>
                </c:pt>
                <c:pt idx="66" formatCode="0">
                  <c:v>8931.8752327074671</c:v>
                </c:pt>
                <c:pt idx="67" formatCode="0">
                  <c:v>8539.3726306219742</c:v>
                </c:pt>
                <c:pt idx="68" formatCode="0">
                  <c:v>8731.1945498241676</c:v>
                </c:pt>
                <c:pt idx="69" formatCode="0">
                  <c:v>8720.1127090463524</c:v>
                </c:pt>
                <c:pt idx="70" formatCode="0">
                  <c:v>8987.1527377099592</c:v>
                </c:pt>
                <c:pt idx="71" formatCode="0">
                  <c:v>8556.4853163740609</c:v>
                </c:pt>
                <c:pt idx="72" formatCode="0">
                  <c:v>8820.220058991672</c:v>
                </c:pt>
                <c:pt idx="73" formatCode="0">
                  <c:v>8796.3999251519745</c:v>
                </c:pt>
                <c:pt idx="74" formatCode="0">
                  <c:v>8968.765922084478</c:v>
                </c:pt>
                <c:pt idx="75" formatCode="0">
                  <c:v>8531.1436365398422</c:v>
                </c:pt>
                <c:pt idx="76" formatCode="0">
                  <c:v>8733.1621330180624</c:v>
                </c:pt>
                <c:pt idx="77" formatCode="0">
                  <c:v>8699.4344038716499</c:v>
                </c:pt>
                <c:pt idx="78" formatCode="0">
                  <c:v>8890.882110815428</c:v>
                </c:pt>
                <c:pt idx="79" formatCode="0">
                  <c:v>8433.830863936184</c:v>
                </c:pt>
                <c:pt idx="80" formatCode="0">
                  <c:v>8606.0674134467445</c:v>
                </c:pt>
                <c:pt idx="81" formatCode="0">
                  <c:v>8600.1798459333804</c:v>
                </c:pt>
                <c:pt idx="82" formatCode="0">
                  <c:v>8782.1622898291571</c:v>
                </c:pt>
                <c:pt idx="83" formatCode="0">
                  <c:v>8313.1685392171821</c:v>
                </c:pt>
                <c:pt idx="84" formatCode="0">
                  <c:v>8568.4446985815539</c:v>
                </c:pt>
                <c:pt idx="85" formatCode="0">
                  <c:v>8537.8248091045607</c:v>
                </c:pt>
                <c:pt idx="86" formatCode="0">
                  <c:v>8734.0148029334505</c:v>
                </c:pt>
                <c:pt idx="87" formatCode="0">
                  <c:v>8306.0330047476455</c:v>
                </c:pt>
                <c:pt idx="88" formatCode="0">
                  <c:v>8561.183803358861</c:v>
                </c:pt>
                <c:pt idx="89" formatCode="0">
                  <c:v>8505.6837522756923</c:v>
                </c:pt>
                <c:pt idx="90" formatCode="0">
                  <c:v>8693.67766564466</c:v>
                </c:pt>
                <c:pt idx="91" formatCode="0">
                  <c:v>8254.3855598441387</c:v>
                </c:pt>
                <c:pt idx="92" formatCode="0">
                  <c:v>8512.931439767508</c:v>
                </c:pt>
                <c:pt idx="93" formatCode="0">
                  <c:v>8464.1907085050625</c:v>
                </c:pt>
                <c:pt idx="94" formatCode="0">
                  <c:v>8644.0620767616947</c:v>
                </c:pt>
                <c:pt idx="95" formatCode="0">
                  <c:v>8177.2859872517192</c:v>
                </c:pt>
                <c:pt idx="96" formatCode="0">
                  <c:v>8356.3230052028794</c:v>
                </c:pt>
                <c:pt idx="97" formatCode="0">
                  <c:v>8367.2474944536207</c:v>
                </c:pt>
                <c:pt idx="98" formatCode="0">
                  <c:v>8563.6991643485453</c:v>
                </c:pt>
                <c:pt idx="99" formatCode="0">
                  <c:v>8093.1641679376253</c:v>
                </c:pt>
                <c:pt idx="100" formatCode="0">
                  <c:v>8314.5424076652725</c:v>
                </c:pt>
              </c:numCache>
            </c:numRef>
          </c:val>
        </c:ser>
        <c:ser>
          <c:idx val="7"/>
          <c:order val="7"/>
          <c:tx>
            <c:strRef>
              <c:f>PrisonPop!$AB$3</c:f>
              <c:strCache>
                <c:ptCount val="1"/>
                <c:pt idx="0">
                  <c:v>CL2</c:v>
                </c:pt>
              </c:strCache>
            </c:strRef>
          </c:tx>
          <c:spPr>
            <a:solidFill>
              <a:srgbClr val="4F81BD">
                <a:alpha val="10000"/>
              </a:srgbClr>
            </a:solidFill>
          </c:spPr>
          <c:val>
            <c:numRef>
              <c:f>PrisonPop!$AB$4:$AB$105</c:f>
              <c:numCache>
                <c:formatCode>General</c:formatCode>
                <c:ptCount val="102"/>
                <c:pt idx="64" formatCode="0">
                  <c:v>295.74236845899031</c:v>
                </c:pt>
                <c:pt idx="65" formatCode="0">
                  <c:v>295.74236845899031</c:v>
                </c:pt>
                <c:pt idx="66" formatCode="0">
                  <c:v>295.74236845899031</c:v>
                </c:pt>
                <c:pt idx="67" formatCode="0">
                  <c:v>321.86448981460489</c:v>
                </c:pt>
                <c:pt idx="68" formatCode="0">
                  <c:v>347.98661117021948</c:v>
                </c:pt>
                <c:pt idx="69" formatCode="0">
                  <c:v>374.10873252583406</c:v>
                </c:pt>
                <c:pt idx="70" formatCode="0">
                  <c:v>374.10873252583406</c:v>
                </c:pt>
                <c:pt idx="71" formatCode="0">
                  <c:v>396.94471821604321</c:v>
                </c:pt>
                <c:pt idx="72" formatCode="0">
                  <c:v>419.78070390625243</c:v>
                </c:pt>
                <c:pt idx="73" formatCode="0">
                  <c:v>442.61668959646158</c:v>
                </c:pt>
                <c:pt idx="74" formatCode="0">
                  <c:v>442.61668959646158</c:v>
                </c:pt>
                <c:pt idx="75" formatCode="0">
                  <c:v>470.23136869777403</c:v>
                </c:pt>
                <c:pt idx="76" formatCode="0">
                  <c:v>497.84604779908665</c:v>
                </c:pt>
                <c:pt idx="77" formatCode="0">
                  <c:v>525.4607269003991</c:v>
                </c:pt>
                <c:pt idx="78" formatCode="0">
                  <c:v>525.4607269003991</c:v>
                </c:pt>
                <c:pt idx="79" formatCode="0">
                  <c:v>554.29204843648336</c:v>
                </c:pt>
                <c:pt idx="80" formatCode="0">
                  <c:v>583.12336997256784</c:v>
                </c:pt>
                <c:pt idx="81" formatCode="0">
                  <c:v>611.9546915086521</c:v>
                </c:pt>
                <c:pt idx="82" formatCode="0">
                  <c:v>611.9546915086521</c:v>
                </c:pt>
                <c:pt idx="83" formatCode="0">
                  <c:v>639.62481815121964</c:v>
                </c:pt>
                <c:pt idx="84" formatCode="0">
                  <c:v>667.29494479378673</c:v>
                </c:pt>
                <c:pt idx="85" formatCode="0">
                  <c:v>694.96507143635426</c:v>
                </c:pt>
                <c:pt idx="86" formatCode="0">
                  <c:v>694.96507143635426</c:v>
                </c:pt>
                <c:pt idx="87" formatCode="0">
                  <c:v>721.18461241187606</c:v>
                </c:pt>
                <c:pt idx="88" formatCode="0">
                  <c:v>747.4041533873974</c:v>
                </c:pt>
                <c:pt idx="89" formatCode="0">
                  <c:v>773.6236943629192</c:v>
                </c:pt>
                <c:pt idx="90" formatCode="0">
                  <c:v>773.6236943629192</c:v>
                </c:pt>
                <c:pt idx="91" formatCode="0">
                  <c:v>802.29653187159965</c:v>
                </c:pt>
                <c:pt idx="92" formatCode="0">
                  <c:v>830.96936938028</c:v>
                </c:pt>
                <c:pt idx="93" formatCode="0">
                  <c:v>859.64220688896057</c:v>
                </c:pt>
                <c:pt idx="94" formatCode="0">
                  <c:v>859.64220688896057</c:v>
                </c:pt>
                <c:pt idx="95" formatCode="0">
                  <c:v>889.97166356385731</c:v>
                </c:pt>
                <c:pt idx="96" formatCode="0">
                  <c:v>920.30112023875392</c:v>
                </c:pt>
                <c:pt idx="97" formatCode="0">
                  <c:v>950.63057691365066</c:v>
                </c:pt>
                <c:pt idx="98" formatCode="0">
                  <c:v>950.63057691365066</c:v>
                </c:pt>
                <c:pt idx="99" formatCode="0">
                  <c:v>983.18136316945242</c:v>
                </c:pt>
                <c:pt idx="100" formatCode="0">
                  <c:v>1015.7321494252544</c:v>
                </c:pt>
              </c:numCache>
            </c:numRef>
          </c:val>
        </c:ser>
        <c:ser>
          <c:idx val="8"/>
          <c:order val="8"/>
          <c:tx>
            <c:strRef>
              <c:f>PrisonPop!$AC$3</c:f>
              <c:strCache>
                <c:ptCount val="1"/>
                <c:pt idx="0">
                  <c:v>CL3</c:v>
                </c:pt>
              </c:strCache>
            </c:strRef>
          </c:tx>
          <c:spPr>
            <a:solidFill>
              <a:srgbClr val="4F81BD">
                <a:alpha val="20000"/>
              </a:srgbClr>
            </a:solidFill>
          </c:spPr>
          <c:val>
            <c:numRef>
              <c:f>PrisonPop!$AC$4:$AC$105</c:f>
              <c:numCache>
                <c:formatCode>General</c:formatCode>
                <c:ptCount val="102"/>
                <c:pt idx="64" formatCode="0">
                  <c:v>416.72788282858164</c:v>
                </c:pt>
                <c:pt idx="65" formatCode="0">
                  <c:v>416.72788282858164</c:v>
                </c:pt>
                <c:pt idx="66" formatCode="0">
                  <c:v>416.72788282858164</c:v>
                </c:pt>
                <c:pt idx="67" formatCode="0">
                  <c:v>454.10019026613128</c:v>
                </c:pt>
                <c:pt idx="68" formatCode="0">
                  <c:v>491.47249770368097</c:v>
                </c:pt>
                <c:pt idx="69" formatCode="0">
                  <c:v>528.84480514123061</c:v>
                </c:pt>
                <c:pt idx="70" formatCode="0">
                  <c:v>528.84480514123061</c:v>
                </c:pt>
                <c:pt idx="71" formatCode="0">
                  <c:v>562.04845380835468</c:v>
                </c:pt>
                <c:pt idx="72" formatCode="0">
                  <c:v>595.25210247547875</c:v>
                </c:pt>
                <c:pt idx="73" formatCode="0">
                  <c:v>628.45575114260282</c:v>
                </c:pt>
                <c:pt idx="74" formatCode="0">
                  <c:v>628.45575114260282</c:v>
                </c:pt>
                <c:pt idx="75" formatCode="0">
                  <c:v>660.14350105704705</c:v>
                </c:pt>
                <c:pt idx="76" formatCode="0">
                  <c:v>691.83125097149116</c:v>
                </c:pt>
                <c:pt idx="77" formatCode="0">
                  <c:v>723.51900088593538</c:v>
                </c:pt>
                <c:pt idx="78" formatCode="0">
                  <c:v>723.51900088593538</c:v>
                </c:pt>
                <c:pt idx="79" formatCode="0">
                  <c:v>745.96767832801618</c:v>
                </c:pt>
                <c:pt idx="80" formatCode="0">
                  <c:v>768.41635577009708</c:v>
                </c:pt>
                <c:pt idx="81" formatCode="0">
                  <c:v>790.86503321217788</c:v>
                </c:pt>
                <c:pt idx="82" formatCode="0">
                  <c:v>790.86503321217788</c:v>
                </c:pt>
                <c:pt idx="83" formatCode="0">
                  <c:v>813.16602761770685</c:v>
                </c:pt>
                <c:pt idx="84" formatCode="0">
                  <c:v>835.46702202323593</c:v>
                </c:pt>
                <c:pt idx="85" formatCode="0">
                  <c:v>857.76801642876489</c:v>
                </c:pt>
                <c:pt idx="86" formatCode="0">
                  <c:v>857.76801642876489</c:v>
                </c:pt>
                <c:pt idx="87" formatCode="0">
                  <c:v>885.05193489546696</c:v>
                </c:pt>
                <c:pt idx="88" formatCode="0">
                  <c:v>912.33585336216925</c:v>
                </c:pt>
                <c:pt idx="89" formatCode="0">
                  <c:v>939.61977182887131</c:v>
                </c:pt>
                <c:pt idx="90" formatCode="0">
                  <c:v>939.61977182887131</c:v>
                </c:pt>
                <c:pt idx="91" formatCode="0">
                  <c:v>970.13230080065057</c:v>
                </c:pt>
                <c:pt idx="92" formatCode="0">
                  <c:v>1000.6448297724298</c:v>
                </c:pt>
                <c:pt idx="93" formatCode="0">
                  <c:v>1031.157358744209</c:v>
                </c:pt>
                <c:pt idx="94" formatCode="0">
                  <c:v>1031.157358744209</c:v>
                </c:pt>
                <c:pt idx="95" formatCode="0">
                  <c:v>1056.7804552663183</c:v>
                </c:pt>
                <c:pt idx="96" formatCode="0">
                  <c:v>1082.4035517884276</c:v>
                </c:pt>
                <c:pt idx="97" formatCode="0">
                  <c:v>1108.026648310537</c:v>
                </c:pt>
                <c:pt idx="98" formatCode="0">
                  <c:v>1108.026648310537</c:v>
                </c:pt>
                <c:pt idx="99" formatCode="0">
                  <c:v>1139.8273689276416</c:v>
                </c:pt>
                <c:pt idx="100" formatCode="0">
                  <c:v>1171.6280895447467</c:v>
                </c:pt>
              </c:numCache>
            </c:numRef>
          </c:val>
        </c:ser>
        <c:ser>
          <c:idx val="9"/>
          <c:order val="9"/>
          <c:tx>
            <c:strRef>
              <c:f>PrisonPop!$AD$3</c:f>
              <c:strCache>
                <c:ptCount val="1"/>
                <c:pt idx="0">
                  <c:v>CL4</c:v>
                </c:pt>
              </c:strCache>
            </c:strRef>
          </c:tx>
          <c:spPr>
            <a:solidFill>
              <a:srgbClr val="4F81BD">
                <a:alpha val="10000"/>
              </a:srgbClr>
            </a:solidFill>
          </c:spPr>
          <c:val>
            <c:numRef>
              <c:f>PrisonPop!$AD$4:$AD$105</c:f>
              <c:numCache>
                <c:formatCode>General</c:formatCode>
                <c:ptCount val="102"/>
                <c:pt idx="64" formatCode="0">
                  <c:v>310.14540588394266</c:v>
                </c:pt>
                <c:pt idx="65" formatCode="0">
                  <c:v>310.14540588394266</c:v>
                </c:pt>
                <c:pt idx="66" formatCode="0">
                  <c:v>310.14540588394266</c:v>
                </c:pt>
                <c:pt idx="67" formatCode="0">
                  <c:v>337.66901556561186</c:v>
                </c:pt>
                <c:pt idx="68" formatCode="0">
                  <c:v>365.19262524728094</c:v>
                </c:pt>
                <c:pt idx="69" formatCode="0">
                  <c:v>392.71623492895014</c:v>
                </c:pt>
                <c:pt idx="70" formatCode="0">
                  <c:v>392.71623492895014</c:v>
                </c:pt>
                <c:pt idx="71" formatCode="0">
                  <c:v>426.33501038954267</c:v>
                </c:pt>
                <c:pt idx="72" formatCode="0">
                  <c:v>459.95378585013538</c:v>
                </c:pt>
                <c:pt idx="73" formatCode="0">
                  <c:v>493.57256131072791</c:v>
                </c:pt>
                <c:pt idx="74" formatCode="0">
                  <c:v>493.57256131072791</c:v>
                </c:pt>
                <c:pt idx="75" formatCode="0">
                  <c:v>517.33846801312825</c:v>
                </c:pt>
                <c:pt idx="76" formatCode="0">
                  <c:v>541.10437471552837</c:v>
                </c:pt>
                <c:pt idx="77" formatCode="0">
                  <c:v>564.87028141792871</c:v>
                </c:pt>
                <c:pt idx="78" formatCode="0">
                  <c:v>564.87028141792871</c:v>
                </c:pt>
                <c:pt idx="79" formatCode="0">
                  <c:v>598.86273336481827</c:v>
                </c:pt>
                <c:pt idx="80" formatCode="0">
                  <c:v>632.85518531170783</c:v>
                </c:pt>
                <c:pt idx="81" formatCode="0">
                  <c:v>666.84763725859739</c:v>
                </c:pt>
                <c:pt idx="82" formatCode="0">
                  <c:v>666.84763725859739</c:v>
                </c:pt>
                <c:pt idx="83" formatCode="0">
                  <c:v>698.94469305637358</c:v>
                </c:pt>
                <c:pt idx="84" formatCode="0">
                  <c:v>731.04174885414977</c:v>
                </c:pt>
                <c:pt idx="85" formatCode="0">
                  <c:v>763.13880465192597</c:v>
                </c:pt>
                <c:pt idx="86" formatCode="0">
                  <c:v>763.13880465192597</c:v>
                </c:pt>
                <c:pt idx="87" formatCode="0">
                  <c:v>791.22577936536072</c:v>
                </c:pt>
                <c:pt idx="88" formatCode="0">
                  <c:v>819.31275407879548</c:v>
                </c:pt>
                <c:pt idx="89" formatCode="0">
                  <c:v>847.39972879223023</c:v>
                </c:pt>
                <c:pt idx="90" formatCode="0">
                  <c:v>847.39972879223023</c:v>
                </c:pt>
                <c:pt idx="91" formatCode="0">
                  <c:v>877.31114998339763</c:v>
                </c:pt>
                <c:pt idx="92" formatCode="0">
                  <c:v>907.22257117456502</c:v>
                </c:pt>
                <c:pt idx="93" formatCode="0">
                  <c:v>937.13399236573241</c:v>
                </c:pt>
                <c:pt idx="94" formatCode="0">
                  <c:v>937.13399236573241</c:v>
                </c:pt>
                <c:pt idx="95" formatCode="0">
                  <c:v>980.20010316438675</c:v>
                </c:pt>
                <c:pt idx="96" formatCode="0">
                  <c:v>1023.266213963041</c:v>
                </c:pt>
                <c:pt idx="97" formatCode="0">
                  <c:v>1066.3323247616954</c:v>
                </c:pt>
                <c:pt idx="98" formatCode="0">
                  <c:v>1066.3323247616954</c:v>
                </c:pt>
                <c:pt idx="99" formatCode="0">
                  <c:v>1099.1023303550151</c:v>
                </c:pt>
                <c:pt idx="100" formatCode="0">
                  <c:v>1131.8723359483342</c:v>
                </c:pt>
              </c:numCache>
            </c:numRef>
          </c:val>
        </c:ser>
        <c:axId val="98552832"/>
        <c:axId val="98575488"/>
      </c:areaChart>
      <c:lineChart>
        <c:grouping val="standard"/>
        <c:ser>
          <c:idx val="0"/>
          <c:order val="0"/>
          <c:tx>
            <c:strRef>
              <c:f>PrisonPop!$Q$3</c:f>
              <c:strCache>
                <c:ptCount val="1"/>
                <c:pt idx="0">
                  <c:v>Sentenced </c:v>
                </c:pt>
              </c:strCache>
            </c:strRef>
          </c:tx>
          <c:spPr>
            <a:ln>
              <a:solidFill>
                <a:srgbClr val="008000"/>
              </a:solidFill>
            </a:ln>
          </c:spPr>
          <c:marker>
            <c:symbol val="none"/>
          </c:marker>
          <c:cat>
            <c:numRef>
              <c:f>PrisonPop!$P$4:$P$105</c:f>
              <c:numCache>
                <c:formatCode>mmm\-yy</c:formatCode>
                <c:ptCount val="102"/>
                <c:pt idx="0">
                  <c:v>36707</c:v>
                </c:pt>
                <c:pt idx="1">
                  <c:v>36799</c:v>
                </c:pt>
                <c:pt idx="2">
                  <c:v>36891</c:v>
                </c:pt>
                <c:pt idx="3">
                  <c:v>36981</c:v>
                </c:pt>
                <c:pt idx="4">
                  <c:v>37072</c:v>
                </c:pt>
                <c:pt idx="5">
                  <c:v>37164</c:v>
                </c:pt>
                <c:pt idx="6">
                  <c:v>37256</c:v>
                </c:pt>
                <c:pt idx="7">
                  <c:v>37346</c:v>
                </c:pt>
                <c:pt idx="8">
                  <c:v>37437</c:v>
                </c:pt>
                <c:pt idx="9">
                  <c:v>37529</c:v>
                </c:pt>
                <c:pt idx="10">
                  <c:v>37621</c:v>
                </c:pt>
                <c:pt idx="11">
                  <c:v>37711</c:v>
                </c:pt>
                <c:pt idx="12">
                  <c:v>37802</c:v>
                </c:pt>
                <c:pt idx="13">
                  <c:v>37894</c:v>
                </c:pt>
                <c:pt idx="14">
                  <c:v>37986</c:v>
                </c:pt>
                <c:pt idx="15">
                  <c:v>38077</c:v>
                </c:pt>
                <c:pt idx="16">
                  <c:v>38168</c:v>
                </c:pt>
                <c:pt idx="17">
                  <c:v>38260</c:v>
                </c:pt>
                <c:pt idx="18">
                  <c:v>38352</c:v>
                </c:pt>
                <c:pt idx="19">
                  <c:v>38442</c:v>
                </c:pt>
                <c:pt idx="20">
                  <c:v>38533</c:v>
                </c:pt>
                <c:pt idx="21">
                  <c:v>38625</c:v>
                </c:pt>
                <c:pt idx="22">
                  <c:v>38717</c:v>
                </c:pt>
                <c:pt idx="23">
                  <c:v>38807</c:v>
                </c:pt>
                <c:pt idx="24">
                  <c:v>38898</c:v>
                </c:pt>
                <c:pt idx="25">
                  <c:v>38990</c:v>
                </c:pt>
                <c:pt idx="26">
                  <c:v>39082</c:v>
                </c:pt>
                <c:pt idx="27">
                  <c:v>39172</c:v>
                </c:pt>
                <c:pt idx="28">
                  <c:v>39263</c:v>
                </c:pt>
                <c:pt idx="29">
                  <c:v>39355</c:v>
                </c:pt>
                <c:pt idx="30">
                  <c:v>39447</c:v>
                </c:pt>
                <c:pt idx="31">
                  <c:v>39538</c:v>
                </c:pt>
                <c:pt idx="32">
                  <c:v>39629</c:v>
                </c:pt>
                <c:pt idx="33">
                  <c:v>39721</c:v>
                </c:pt>
                <c:pt idx="34">
                  <c:v>39813</c:v>
                </c:pt>
                <c:pt idx="35">
                  <c:v>39903</c:v>
                </c:pt>
                <c:pt idx="36">
                  <c:v>39994</c:v>
                </c:pt>
                <c:pt idx="37">
                  <c:v>40086</c:v>
                </c:pt>
                <c:pt idx="38">
                  <c:v>40178</c:v>
                </c:pt>
                <c:pt idx="39">
                  <c:v>40268</c:v>
                </c:pt>
                <c:pt idx="40">
                  <c:v>40359</c:v>
                </c:pt>
                <c:pt idx="41">
                  <c:v>40451</c:v>
                </c:pt>
                <c:pt idx="42">
                  <c:v>40543</c:v>
                </c:pt>
                <c:pt idx="43">
                  <c:v>40633</c:v>
                </c:pt>
                <c:pt idx="44">
                  <c:v>40724</c:v>
                </c:pt>
                <c:pt idx="45">
                  <c:v>40816</c:v>
                </c:pt>
                <c:pt idx="46">
                  <c:v>40908</c:v>
                </c:pt>
                <c:pt idx="47">
                  <c:v>40999</c:v>
                </c:pt>
                <c:pt idx="48">
                  <c:v>41090</c:v>
                </c:pt>
                <c:pt idx="49">
                  <c:v>41182</c:v>
                </c:pt>
                <c:pt idx="50">
                  <c:v>41274</c:v>
                </c:pt>
                <c:pt idx="51">
                  <c:v>41364</c:v>
                </c:pt>
                <c:pt idx="52">
                  <c:v>41455</c:v>
                </c:pt>
                <c:pt idx="53">
                  <c:v>41547</c:v>
                </c:pt>
                <c:pt idx="54">
                  <c:v>41639</c:v>
                </c:pt>
                <c:pt idx="55">
                  <c:v>41729</c:v>
                </c:pt>
                <c:pt idx="56">
                  <c:v>41820</c:v>
                </c:pt>
                <c:pt idx="57">
                  <c:v>41912</c:v>
                </c:pt>
                <c:pt idx="58">
                  <c:v>42004</c:v>
                </c:pt>
                <c:pt idx="59">
                  <c:v>42094</c:v>
                </c:pt>
                <c:pt idx="60">
                  <c:v>42185</c:v>
                </c:pt>
                <c:pt idx="61">
                  <c:v>42277</c:v>
                </c:pt>
                <c:pt idx="62">
                  <c:v>42369</c:v>
                </c:pt>
                <c:pt idx="63">
                  <c:v>42460</c:v>
                </c:pt>
                <c:pt idx="64">
                  <c:v>42551</c:v>
                </c:pt>
                <c:pt idx="65">
                  <c:v>42643</c:v>
                </c:pt>
                <c:pt idx="66">
                  <c:v>42735</c:v>
                </c:pt>
                <c:pt idx="67">
                  <c:v>42825</c:v>
                </c:pt>
                <c:pt idx="68">
                  <c:v>42916</c:v>
                </c:pt>
                <c:pt idx="69">
                  <c:v>43008</c:v>
                </c:pt>
                <c:pt idx="70">
                  <c:v>43100</c:v>
                </c:pt>
                <c:pt idx="71">
                  <c:v>43190</c:v>
                </c:pt>
                <c:pt idx="72">
                  <c:v>43281</c:v>
                </c:pt>
                <c:pt idx="73">
                  <c:v>43373</c:v>
                </c:pt>
                <c:pt idx="74">
                  <c:v>43465</c:v>
                </c:pt>
                <c:pt idx="75">
                  <c:v>43555</c:v>
                </c:pt>
                <c:pt idx="76">
                  <c:v>43646</c:v>
                </c:pt>
                <c:pt idx="77">
                  <c:v>43738</c:v>
                </c:pt>
                <c:pt idx="78">
                  <c:v>43830</c:v>
                </c:pt>
                <c:pt idx="79">
                  <c:v>43921</c:v>
                </c:pt>
                <c:pt idx="80">
                  <c:v>44012</c:v>
                </c:pt>
                <c:pt idx="81">
                  <c:v>44104</c:v>
                </c:pt>
                <c:pt idx="82">
                  <c:v>44196</c:v>
                </c:pt>
                <c:pt idx="83">
                  <c:v>44286</c:v>
                </c:pt>
                <c:pt idx="84">
                  <c:v>44377</c:v>
                </c:pt>
                <c:pt idx="85">
                  <c:v>44469</c:v>
                </c:pt>
                <c:pt idx="86">
                  <c:v>44561</c:v>
                </c:pt>
                <c:pt idx="87">
                  <c:v>44651</c:v>
                </c:pt>
                <c:pt idx="88">
                  <c:v>44742</c:v>
                </c:pt>
                <c:pt idx="89">
                  <c:v>44834</c:v>
                </c:pt>
                <c:pt idx="90">
                  <c:v>44926</c:v>
                </c:pt>
                <c:pt idx="91">
                  <c:v>45016</c:v>
                </c:pt>
                <c:pt idx="92">
                  <c:v>45107</c:v>
                </c:pt>
                <c:pt idx="93">
                  <c:v>45199</c:v>
                </c:pt>
                <c:pt idx="94">
                  <c:v>45291</c:v>
                </c:pt>
                <c:pt idx="95">
                  <c:v>45382</c:v>
                </c:pt>
                <c:pt idx="96">
                  <c:v>45473</c:v>
                </c:pt>
                <c:pt idx="97">
                  <c:v>45565</c:v>
                </c:pt>
                <c:pt idx="98">
                  <c:v>45657</c:v>
                </c:pt>
                <c:pt idx="99">
                  <c:v>45747</c:v>
                </c:pt>
                <c:pt idx="100">
                  <c:v>45838</c:v>
                </c:pt>
              </c:numCache>
            </c:numRef>
          </c:cat>
          <c:val>
            <c:numRef>
              <c:f>PrisonPop!$Q$4:$Q$105</c:f>
              <c:numCache>
                <c:formatCode>#,##0</c:formatCode>
                <c:ptCount val="102"/>
                <c:pt idx="0">
                  <c:v>4956</c:v>
                </c:pt>
                <c:pt idx="1">
                  <c:v>5119</c:v>
                </c:pt>
                <c:pt idx="2">
                  <c:v>5047</c:v>
                </c:pt>
                <c:pt idx="3">
                  <c:v>5047</c:v>
                </c:pt>
                <c:pt idx="4">
                  <c:v>5117</c:v>
                </c:pt>
                <c:pt idx="5">
                  <c:v>5081</c:v>
                </c:pt>
                <c:pt idx="6">
                  <c:v>4842</c:v>
                </c:pt>
                <c:pt idx="7">
                  <c:v>4727</c:v>
                </c:pt>
                <c:pt idx="8">
                  <c:v>4913</c:v>
                </c:pt>
                <c:pt idx="9">
                  <c:v>4930</c:v>
                </c:pt>
                <c:pt idx="10">
                  <c:v>4909</c:v>
                </c:pt>
                <c:pt idx="11">
                  <c:v>4912</c:v>
                </c:pt>
                <c:pt idx="12">
                  <c:v>5026</c:v>
                </c:pt>
                <c:pt idx="13">
                  <c:v>5235</c:v>
                </c:pt>
                <c:pt idx="14">
                  <c:v>5142</c:v>
                </c:pt>
                <c:pt idx="15">
                  <c:v>5039</c:v>
                </c:pt>
                <c:pt idx="16">
                  <c:v>5345</c:v>
                </c:pt>
                <c:pt idx="17">
                  <c:v>5599</c:v>
                </c:pt>
                <c:pt idx="18">
                  <c:v>5617</c:v>
                </c:pt>
                <c:pt idx="19">
                  <c:v>5525</c:v>
                </c:pt>
                <c:pt idx="20">
                  <c:v>5734</c:v>
                </c:pt>
                <c:pt idx="21">
                  <c:v>5925</c:v>
                </c:pt>
                <c:pt idx="22">
                  <c:v>6056</c:v>
                </c:pt>
                <c:pt idx="23">
                  <c:v>5977</c:v>
                </c:pt>
                <c:pt idx="24">
                  <c:v>6041</c:v>
                </c:pt>
                <c:pt idx="25">
                  <c:v>6174</c:v>
                </c:pt>
                <c:pt idx="26">
                  <c:v>6075</c:v>
                </c:pt>
                <c:pt idx="27">
                  <c:v>6105</c:v>
                </c:pt>
                <c:pt idx="28">
                  <c:v>6409</c:v>
                </c:pt>
                <c:pt idx="29">
                  <c:v>6623</c:v>
                </c:pt>
                <c:pt idx="30">
                  <c:v>6019</c:v>
                </c:pt>
                <c:pt idx="31">
                  <c:v>5857</c:v>
                </c:pt>
                <c:pt idx="32">
                  <c:v>6037</c:v>
                </c:pt>
                <c:pt idx="33">
                  <c:v>6200</c:v>
                </c:pt>
                <c:pt idx="34">
                  <c:v>6196</c:v>
                </c:pt>
                <c:pt idx="35">
                  <c:v>6340</c:v>
                </c:pt>
                <c:pt idx="36">
                  <c:v>6459</c:v>
                </c:pt>
                <c:pt idx="37">
                  <c:v>6619</c:v>
                </c:pt>
                <c:pt idx="38">
                  <c:v>6534</c:v>
                </c:pt>
                <c:pt idx="39">
                  <c:v>6622</c:v>
                </c:pt>
                <c:pt idx="40">
                  <c:v>6832</c:v>
                </c:pt>
                <c:pt idx="41">
                  <c:v>6986</c:v>
                </c:pt>
                <c:pt idx="42">
                  <c:v>6780</c:v>
                </c:pt>
                <c:pt idx="43">
                  <c:v>6801</c:v>
                </c:pt>
                <c:pt idx="44">
                  <c:v>6841</c:v>
                </c:pt>
                <c:pt idx="45">
                  <c:v>6770</c:v>
                </c:pt>
                <c:pt idx="46">
                  <c:v>6654</c:v>
                </c:pt>
                <c:pt idx="47">
                  <c:v>6718</c:v>
                </c:pt>
                <c:pt idx="48">
                  <c:v>6765</c:v>
                </c:pt>
                <c:pt idx="49">
                  <c:v>6855</c:v>
                </c:pt>
                <c:pt idx="50">
                  <c:v>6696</c:v>
                </c:pt>
                <c:pt idx="51">
                  <c:v>6798</c:v>
                </c:pt>
                <c:pt idx="52">
                  <c:v>6901</c:v>
                </c:pt>
                <c:pt idx="53">
                  <c:v>6916</c:v>
                </c:pt>
                <c:pt idx="54">
                  <c:v>6627</c:v>
                </c:pt>
                <c:pt idx="55">
                  <c:v>6748</c:v>
                </c:pt>
                <c:pt idx="56">
                  <c:v>6766</c:v>
                </c:pt>
                <c:pt idx="57">
                  <c:v>6933</c:v>
                </c:pt>
                <c:pt idx="58">
                  <c:v>6775</c:v>
                </c:pt>
                <c:pt idx="59">
                  <c:v>6706</c:v>
                </c:pt>
                <c:pt idx="60">
                  <c:v>6708</c:v>
                </c:pt>
                <c:pt idx="61">
                  <c:v>6866</c:v>
                </c:pt>
                <c:pt idx="62">
                  <c:v>6805</c:v>
                </c:pt>
                <c:pt idx="63">
                  <c:v>6852</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numCache>
            </c:numRef>
          </c:val>
        </c:ser>
        <c:ser>
          <c:idx val="1"/>
          <c:order val="1"/>
          <c:tx>
            <c:strRef>
              <c:f>PrisonPop!$R$3</c:f>
              <c:strCache>
                <c:ptCount val="1"/>
                <c:pt idx="0">
                  <c:v>Sentenced 2015 Long Term Forecast</c:v>
                </c:pt>
              </c:strCache>
            </c:strRef>
          </c:tx>
          <c:spPr>
            <a:ln>
              <a:solidFill>
                <a:srgbClr val="008000">
                  <a:alpha val="37000"/>
                </a:srgbClr>
              </a:solidFill>
            </a:ln>
          </c:spPr>
          <c:marker>
            <c:symbol val="none"/>
          </c:marker>
          <c:cat>
            <c:numRef>
              <c:f>PrisonPop!$P$4:$P$105</c:f>
              <c:numCache>
                <c:formatCode>mmm\-yy</c:formatCode>
                <c:ptCount val="102"/>
                <c:pt idx="0">
                  <c:v>36707</c:v>
                </c:pt>
                <c:pt idx="1">
                  <c:v>36799</c:v>
                </c:pt>
                <c:pt idx="2">
                  <c:v>36891</c:v>
                </c:pt>
                <c:pt idx="3">
                  <c:v>36981</c:v>
                </c:pt>
                <c:pt idx="4">
                  <c:v>37072</c:v>
                </c:pt>
                <c:pt idx="5">
                  <c:v>37164</c:v>
                </c:pt>
                <c:pt idx="6">
                  <c:v>37256</c:v>
                </c:pt>
                <c:pt idx="7">
                  <c:v>37346</c:v>
                </c:pt>
                <c:pt idx="8">
                  <c:v>37437</c:v>
                </c:pt>
                <c:pt idx="9">
                  <c:v>37529</c:v>
                </c:pt>
                <c:pt idx="10">
                  <c:v>37621</c:v>
                </c:pt>
                <c:pt idx="11">
                  <c:v>37711</c:v>
                </c:pt>
                <c:pt idx="12">
                  <c:v>37802</c:v>
                </c:pt>
                <c:pt idx="13">
                  <c:v>37894</c:v>
                </c:pt>
                <c:pt idx="14">
                  <c:v>37986</c:v>
                </c:pt>
                <c:pt idx="15">
                  <c:v>38077</c:v>
                </c:pt>
                <c:pt idx="16">
                  <c:v>38168</c:v>
                </c:pt>
                <c:pt idx="17">
                  <c:v>38260</c:v>
                </c:pt>
                <c:pt idx="18">
                  <c:v>38352</c:v>
                </c:pt>
                <c:pt idx="19">
                  <c:v>38442</c:v>
                </c:pt>
                <c:pt idx="20">
                  <c:v>38533</c:v>
                </c:pt>
                <c:pt idx="21">
                  <c:v>38625</c:v>
                </c:pt>
                <c:pt idx="22">
                  <c:v>38717</c:v>
                </c:pt>
                <c:pt idx="23">
                  <c:v>38807</c:v>
                </c:pt>
                <c:pt idx="24">
                  <c:v>38898</c:v>
                </c:pt>
                <c:pt idx="25">
                  <c:v>38990</c:v>
                </c:pt>
                <c:pt idx="26">
                  <c:v>39082</c:v>
                </c:pt>
                <c:pt idx="27">
                  <c:v>39172</c:v>
                </c:pt>
                <c:pt idx="28">
                  <c:v>39263</c:v>
                </c:pt>
                <c:pt idx="29">
                  <c:v>39355</c:v>
                </c:pt>
                <c:pt idx="30">
                  <c:v>39447</c:v>
                </c:pt>
                <c:pt idx="31">
                  <c:v>39538</c:v>
                </c:pt>
                <c:pt idx="32">
                  <c:v>39629</c:v>
                </c:pt>
                <c:pt idx="33">
                  <c:v>39721</c:v>
                </c:pt>
                <c:pt idx="34">
                  <c:v>39813</c:v>
                </c:pt>
                <c:pt idx="35">
                  <c:v>39903</c:v>
                </c:pt>
                <c:pt idx="36">
                  <c:v>39994</c:v>
                </c:pt>
                <c:pt idx="37">
                  <c:v>40086</c:v>
                </c:pt>
                <c:pt idx="38">
                  <c:v>40178</c:v>
                </c:pt>
                <c:pt idx="39">
                  <c:v>40268</c:v>
                </c:pt>
                <c:pt idx="40">
                  <c:v>40359</c:v>
                </c:pt>
                <c:pt idx="41">
                  <c:v>40451</c:v>
                </c:pt>
                <c:pt idx="42">
                  <c:v>40543</c:v>
                </c:pt>
                <c:pt idx="43">
                  <c:v>40633</c:v>
                </c:pt>
                <c:pt idx="44">
                  <c:v>40724</c:v>
                </c:pt>
                <c:pt idx="45">
                  <c:v>40816</c:v>
                </c:pt>
                <c:pt idx="46">
                  <c:v>40908</c:v>
                </c:pt>
                <c:pt idx="47">
                  <c:v>40999</c:v>
                </c:pt>
                <c:pt idx="48">
                  <c:v>41090</c:v>
                </c:pt>
                <c:pt idx="49">
                  <c:v>41182</c:v>
                </c:pt>
                <c:pt idx="50">
                  <c:v>41274</c:v>
                </c:pt>
                <c:pt idx="51">
                  <c:v>41364</c:v>
                </c:pt>
                <c:pt idx="52">
                  <c:v>41455</c:v>
                </c:pt>
                <c:pt idx="53">
                  <c:v>41547</c:v>
                </c:pt>
                <c:pt idx="54">
                  <c:v>41639</c:v>
                </c:pt>
                <c:pt idx="55">
                  <c:v>41729</c:v>
                </c:pt>
                <c:pt idx="56">
                  <c:v>41820</c:v>
                </c:pt>
                <c:pt idx="57">
                  <c:v>41912</c:v>
                </c:pt>
                <c:pt idx="58">
                  <c:v>42004</c:v>
                </c:pt>
                <c:pt idx="59">
                  <c:v>42094</c:v>
                </c:pt>
                <c:pt idx="60">
                  <c:v>42185</c:v>
                </c:pt>
                <c:pt idx="61">
                  <c:v>42277</c:v>
                </c:pt>
                <c:pt idx="62">
                  <c:v>42369</c:v>
                </c:pt>
                <c:pt idx="63">
                  <c:v>42460</c:v>
                </c:pt>
                <c:pt idx="64">
                  <c:v>42551</c:v>
                </c:pt>
                <c:pt idx="65">
                  <c:v>42643</c:v>
                </c:pt>
                <c:pt idx="66">
                  <c:v>42735</c:v>
                </c:pt>
                <c:pt idx="67">
                  <c:v>42825</c:v>
                </c:pt>
                <c:pt idx="68">
                  <c:v>42916</c:v>
                </c:pt>
                <c:pt idx="69">
                  <c:v>43008</c:v>
                </c:pt>
                <c:pt idx="70">
                  <c:v>43100</c:v>
                </c:pt>
                <c:pt idx="71">
                  <c:v>43190</c:v>
                </c:pt>
                <c:pt idx="72">
                  <c:v>43281</c:v>
                </c:pt>
                <c:pt idx="73">
                  <c:v>43373</c:v>
                </c:pt>
                <c:pt idx="74">
                  <c:v>43465</c:v>
                </c:pt>
                <c:pt idx="75">
                  <c:v>43555</c:v>
                </c:pt>
                <c:pt idx="76">
                  <c:v>43646</c:v>
                </c:pt>
                <c:pt idx="77">
                  <c:v>43738</c:v>
                </c:pt>
                <c:pt idx="78">
                  <c:v>43830</c:v>
                </c:pt>
                <c:pt idx="79">
                  <c:v>43921</c:v>
                </c:pt>
                <c:pt idx="80">
                  <c:v>44012</c:v>
                </c:pt>
                <c:pt idx="81">
                  <c:v>44104</c:v>
                </c:pt>
                <c:pt idx="82">
                  <c:v>44196</c:v>
                </c:pt>
                <c:pt idx="83">
                  <c:v>44286</c:v>
                </c:pt>
                <c:pt idx="84">
                  <c:v>44377</c:v>
                </c:pt>
                <c:pt idx="85">
                  <c:v>44469</c:v>
                </c:pt>
                <c:pt idx="86">
                  <c:v>44561</c:v>
                </c:pt>
                <c:pt idx="87">
                  <c:v>44651</c:v>
                </c:pt>
                <c:pt idx="88">
                  <c:v>44742</c:v>
                </c:pt>
                <c:pt idx="89">
                  <c:v>44834</c:v>
                </c:pt>
                <c:pt idx="90">
                  <c:v>44926</c:v>
                </c:pt>
                <c:pt idx="91">
                  <c:v>45016</c:v>
                </c:pt>
                <c:pt idx="92">
                  <c:v>45107</c:v>
                </c:pt>
                <c:pt idx="93">
                  <c:v>45199</c:v>
                </c:pt>
                <c:pt idx="94">
                  <c:v>45291</c:v>
                </c:pt>
                <c:pt idx="95">
                  <c:v>45382</c:v>
                </c:pt>
                <c:pt idx="96">
                  <c:v>45473</c:v>
                </c:pt>
                <c:pt idx="97">
                  <c:v>45565</c:v>
                </c:pt>
                <c:pt idx="98">
                  <c:v>45657</c:v>
                </c:pt>
                <c:pt idx="99">
                  <c:v>45747</c:v>
                </c:pt>
                <c:pt idx="100">
                  <c:v>45838</c:v>
                </c:pt>
              </c:numCache>
            </c:numRef>
          </c:cat>
          <c:val>
            <c:numRef>
              <c:f>PrisonPop!$R$4:$R$105</c:f>
              <c:numCache>
                <c:formatCode>#,##0</c:formatCode>
                <c:ptCount val="10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6725.8964093996992</c:v>
                </c:pt>
                <c:pt idx="63">
                  <c:v>6782.3193989355568</c:v>
                </c:pt>
                <c:pt idx="64">
                  <c:v>6828.0620349353276</c:v>
                </c:pt>
                <c:pt idx="65">
                  <c:v>7086.5041438115577</c:v>
                </c:pt>
                <c:pt idx="66">
                  <c:v>6903.906630590056</c:v>
                </c:pt>
                <c:pt idx="67">
                  <c:v>6872.062665294301</c:v>
                </c:pt>
                <c:pt idx="68">
                  <c:v>6896.3454617745429</c:v>
                </c:pt>
                <c:pt idx="69">
                  <c:v>7174.3827764177031</c:v>
                </c:pt>
                <c:pt idx="70">
                  <c:v>6975.0641323111777</c:v>
                </c:pt>
                <c:pt idx="71">
                  <c:v>7000.8475512632212</c:v>
                </c:pt>
                <c:pt idx="72">
                  <c:v>7060.9172257544878</c:v>
                </c:pt>
                <c:pt idx="73">
                  <c:v>7274.5790519255715</c:v>
                </c:pt>
                <c:pt idx="74">
                  <c:v>7077.9692932004073</c:v>
                </c:pt>
                <c:pt idx="75">
                  <c:v>7066.1496221236685</c:v>
                </c:pt>
                <c:pt idx="76">
                  <c:v>7101.3841311242759</c:v>
                </c:pt>
                <c:pt idx="77">
                  <c:v>7318.925391320673</c:v>
                </c:pt>
                <c:pt idx="78">
                  <c:v>7103.5764682689232</c:v>
                </c:pt>
                <c:pt idx="79">
                  <c:v>7085.5279737584906</c:v>
                </c:pt>
                <c:pt idx="80">
                  <c:v>7119.3691429391929</c:v>
                </c:pt>
                <c:pt idx="81">
                  <c:v>7326.774035205035</c:v>
                </c:pt>
                <c:pt idx="82">
                  <c:v>7107.7244578498576</c:v>
                </c:pt>
                <c:pt idx="83">
                  <c:v>7139.7484102229018</c:v>
                </c:pt>
                <c:pt idx="84">
                  <c:v>7176.8877592113668</c:v>
                </c:pt>
                <c:pt idx="85">
                  <c:v>7399.4503900197415</c:v>
                </c:pt>
                <c:pt idx="86">
                  <c:v>7209.6467017495515</c:v>
                </c:pt>
                <c:pt idx="87">
                  <c:v>7238.4768707587536</c:v>
                </c:pt>
                <c:pt idx="88">
                  <c:v>7259.2243449724792</c:v>
                </c:pt>
                <c:pt idx="89">
                  <c:v>7477.8633453269867</c:v>
                </c:pt>
                <c:pt idx="90">
                  <c:v>7283.3941976982815</c:v>
                </c:pt>
                <c:pt idx="91">
                  <c:v>7322.7454866590533</c:v>
                </c:pt>
                <c:pt idx="92">
                  <c:v>7353.0897597598914</c:v>
                </c:pt>
                <c:pt idx="93">
                  <c:v>7560.9501500819588</c:v>
                </c:pt>
                <c:pt idx="94">
                  <c:v>7338.0354969285481</c:v>
                </c:pt>
                <c:pt idx="95">
                  <c:v>7332.311207883874</c:v>
                </c:pt>
                <c:pt idx="96">
                  <c:v>7386.4577411875762</c:v>
                </c:pt>
                <c:pt idx="97">
                  <c:v>7605.3152857529512</c:v>
                </c:pt>
                <c:pt idx="98">
                  <c:v>7394.1657607321704</c:v>
                </c:pt>
                <c:pt idx="99">
                  <c:v>7400.0771197393142</c:v>
                </c:pt>
                <c:pt idx="100">
                  <c:v>7415.9134109013621</c:v>
                </c:pt>
              </c:numCache>
            </c:numRef>
          </c:val>
        </c:ser>
        <c:ser>
          <c:idx val="2"/>
          <c:order val="2"/>
          <c:tx>
            <c:strRef>
              <c:f>PrisonPop!$W$3</c:f>
              <c:strCache>
                <c:ptCount val="1"/>
                <c:pt idx="0">
                  <c:v>Total </c:v>
                </c:pt>
              </c:strCache>
            </c:strRef>
          </c:tx>
          <c:spPr>
            <a:ln>
              <a:solidFill>
                <a:schemeClr val="tx2"/>
              </a:solidFill>
            </a:ln>
          </c:spPr>
          <c:marker>
            <c:symbol val="none"/>
          </c:marker>
          <c:val>
            <c:numRef>
              <c:f>PrisonPop!$W$4:$W$105</c:f>
              <c:numCache>
                <c:formatCode>#,##0</c:formatCode>
                <c:ptCount val="102"/>
                <c:pt idx="0">
                  <c:v>5701</c:v>
                </c:pt>
                <c:pt idx="1">
                  <c:v>5877</c:v>
                </c:pt>
                <c:pt idx="2">
                  <c:v>5772</c:v>
                </c:pt>
                <c:pt idx="3">
                  <c:v>6024</c:v>
                </c:pt>
                <c:pt idx="4">
                  <c:v>5980</c:v>
                </c:pt>
                <c:pt idx="5">
                  <c:v>5938</c:v>
                </c:pt>
                <c:pt idx="6">
                  <c:v>5656</c:v>
                </c:pt>
                <c:pt idx="7">
                  <c:v>5616</c:v>
                </c:pt>
                <c:pt idx="8">
                  <c:v>5884</c:v>
                </c:pt>
                <c:pt idx="9">
                  <c:v>5828</c:v>
                </c:pt>
                <c:pt idx="10">
                  <c:v>5782</c:v>
                </c:pt>
                <c:pt idx="11">
                  <c:v>5906</c:v>
                </c:pt>
                <c:pt idx="12">
                  <c:v>6135</c:v>
                </c:pt>
                <c:pt idx="13">
                  <c:v>6322</c:v>
                </c:pt>
                <c:pt idx="14">
                  <c:v>6154</c:v>
                </c:pt>
                <c:pt idx="15">
                  <c:v>6403</c:v>
                </c:pt>
                <c:pt idx="16">
                  <c:v>6613</c:v>
                </c:pt>
                <c:pt idx="17">
                  <c:v>6946</c:v>
                </c:pt>
                <c:pt idx="18">
                  <c:v>6663</c:v>
                </c:pt>
                <c:pt idx="19">
                  <c:v>6891</c:v>
                </c:pt>
                <c:pt idx="20">
                  <c:v>7074</c:v>
                </c:pt>
                <c:pt idx="21">
                  <c:v>7391</c:v>
                </c:pt>
                <c:pt idx="22">
                  <c:v>7420</c:v>
                </c:pt>
                <c:pt idx="23">
                  <c:v>7664</c:v>
                </c:pt>
                <c:pt idx="24">
                  <c:v>7656</c:v>
                </c:pt>
                <c:pt idx="25">
                  <c:v>7705</c:v>
                </c:pt>
                <c:pt idx="26">
                  <c:v>7541</c:v>
                </c:pt>
                <c:pt idx="27">
                  <c:v>7893</c:v>
                </c:pt>
                <c:pt idx="28">
                  <c:v>8148</c:v>
                </c:pt>
                <c:pt idx="29">
                  <c:v>8427</c:v>
                </c:pt>
                <c:pt idx="30">
                  <c:v>7459</c:v>
                </c:pt>
                <c:pt idx="31">
                  <c:v>7612</c:v>
                </c:pt>
                <c:pt idx="32">
                  <c:v>7868</c:v>
                </c:pt>
                <c:pt idx="33">
                  <c:v>8017</c:v>
                </c:pt>
                <c:pt idx="34">
                  <c:v>7819</c:v>
                </c:pt>
                <c:pt idx="35">
                  <c:v>8291</c:v>
                </c:pt>
                <c:pt idx="36">
                  <c:v>8373</c:v>
                </c:pt>
                <c:pt idx="37">
                  <c:v>8510</c:v>
                </c:pt>
                <c:pt idx="38">
                  <c:v>8235</c:v>
                </c:pt>
                <c:pt idx="39">
                  <c:v>8542</c:v>
                </c:pt>
                <c:pt idx="40">
                  <c:v>8753</c:v>
                </c:pt>
                <c:pt idx="41">
                  <c:v>8811</c:v>
                </c:pt>
                <c:pt idx="42">
                  <c:v>8523</c:v>
                </c:pt>
                <c:pt idx="43">
                  <c:v>8794</c:v>
                </c:pt>
                <c:pt idx="44">
                  <c:v>8708</c:v>
                </c:pt>
                <c:pt idx="45">
                  <c:v>8595</c:v>
                </c:pt>
                <c:pt idx="46">
                  <c:v>8378</c:v>
                </c:pt>
                <c:pt idx="47">
                  <c:v>8690</c:v>
                </c:pt>
                <c:pt idx="48">
                  <c:v>8679</c:v>
                </c:pt>
                <c:pt idx="49">
                  <c:v>8662</c:v>
                </c:pt>
                <c:pt idx="50">
                  <c:v>8470</c:v>
                </c:pt>
                <c:pt idx="51">
                  <c:v>8693</c:v>
                </c:pt>
                <c:pt idx="52">
                  <c:v>8604</c:v>
                </c:pt>
                <c:pt idx="53">
                  <c:v>8545</c:v>
                </c:pt>
                <c:pt idx="54">
                  <c:v>8182</c:v>
                </c:pt>
                <c:pt idx="55">
                  <c:v>8606</c:v>
                </c:pt>
                <c:pt idx="56">
                  <c:v>8640</c:v>
                </c:pt>
                <c:pt idx="57">
                  <c:v>8753</c:v>
                </c:pt>
                <c:pt idx="58">
                  <c:v>8808</c:v>
                </c:pt>
                <c:pt idx="59">
                  <c:v>8809</c:v>
                </c:pt>
                <c:pt idx="60">
                  <c:v>8906</c:v>
                </c:pt>
                <c:pt idx="61">
                  <c:v>9089</c:v>
                </c:pt>
                <c:pt idx="62">
                  <c:v>9019</c:v>
                </c:pt>
                <c:pt idx="63">
                  <c:v>9384</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numCache>
            </c:numRef>
          </c:val>
        </c:ser>
        <c:ser>
          <c:idx val="3"/>
          <c:order val="3"/>
          <c:tx>
            <c:strRef>
              <c:f>PrisonPop!$X$3</c:f>
              <c:strCache>
                <c:ptCount val="1"/>
                <c:pt idx="0">
                  <c:v>Total 2015 Long Term Forecast</c:v>
                </c:pt>
              </c:strCache>
            </c:strRef>
          </c:tx>
          <c:spPr>
            <a:ln>
              <a:solidFill>
                <a:srgbClr val="1F497D">
                  <a:alpha val="37000"/>
                </a:srgbClr>
              </a:solidFill>
            </a:ln>
          </c:spPr>
          <c:marker>
            <c:symbol val="none"/>
          </c:marker>
          <c:val>
            <c:numRef>
              <c:f>PrisonPop!$X$4:$X$105</c:f>
              <c:numCache>
                <c:formatCode>#,##0</c:formatCode>
                <c:ptCount val="10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8966.4089652820112</c:v>
                </c:pt>
                <c:pt idx="63">
                  <c:v>9198.9849723469761</c:v>
                </c:pt>
                <c:pt idx="64">
                  <c:v>9253.4714442834538</c:v>
                </c:pt>
                <c:pt idx="65">
                  <c:v>9436.9417450757446</c:v>
                </c:pt>
                <c:pt idx="66">
                  <c:v>9089.2537979768895</c:v>
                </c:pt>
                <c:pt idx="67">
                  <c:v>9325.8903721657225</c:v>
                </c:pt>
                <c:pt idx="68">
                  <c:v>9359.6231863745452</c:v>
                </c:pt>
                <c:pt idx="69">
                  <c:v>9626.663215038152</c:v>
                </c:pt>
                <c:pt idx="70">
                  <c:v>9236.2728135115212</c:v>
                </c:pt>
                <c:pt idx="71">
                  <c:v>9540.2845759384018</c:v>
                </c:pt>
                <c:pt idx="72">
                  <c:v>9556.7414619079718</c:v>
                </c:pt>
                <c:pt idx="73">
                  <c:v>9729.1074588404754</c:v>
                </c:pt>
                <c:pt idx="74">
                  <c:v>9336.1359067533613</c:v>
                </c:pt>
                <c:pt idx="75">
                  <c:v>9582.805136689105</c:v>
                </c:pt>
                <c:pt idx="76">
                  <c:v>9593.7281410002142</c:v>
                </c:pt>
                <c:pt idx="77">
                  <c:v>9785.1758479439923</c:v>
                </c:pt>
                <c:pt idx="78">
                  <c:v>9367.516651447484</c:v>
                </c:pt>
                <c:pt idx="79">
                  <c:v>9579.1452513407821</c:v>
                </c:pt>
                <c:pt idx="80">
                  <c:v>9612.6497342101538</c:v>
                </c:pt>
                <c:pt idx="81">
                  <c:v>9794.6321781059305</c:v>
                </c:pt>
                <c:pt idx="82">
                  <c:v>9365.3086206341159</c:v>
                </c:pt>
                <c:pt idx="83">
                  <c:v>9660.2549731386498</c:v>
                </c:pt>
                <c:pt idx="84">
                  <c:v>9669.3052768018169</c:v>
                </c:pt>
                <c:pt idx="85">
                  <c:v>9865.4952706307067</c:v>
                </c:pt>
                <c:pt idx="86">
                  <c:v>9478.0759559302969</c:v>
                </c:pt>
                <c:pt idx="87">
                  <c:v>9773.7892380269095</c:v>
                </c:pt>
                <c:pt idx="88">
                  <c:v>9758.851670429136</c:v>
                </c:pt>
                <c:pt idx="89">
                  <c:v>9946.8455837981037</c:v>
                </c:pt>
                <c:pt idx="90">
                  <c:v>9553.4039197319071</c:v>
                </c:pt>
                <c:pt idx="91">
                  <c:v>9857.8002413896029</c:v>
                </c:pt>
                <c:pt idx="92">
                  <c:v>9854.9099518614821</c:v>
                </c:pt>
                <c:pt idx="93">
                  <c:v>10034.781320118114</c:v>
                </c:pt>
                <c:pt idx="94">
                  <c:v>9612.4079913927526</c:v>
                </c:pt>
                <c:pt idx="95">
                  <c:v>9835.8477701285265</c:v>
                </c:pt>
                <c:pt idx="96">
                  <c:v>9891.1750201638806</c:v>
                </c:pt>
                <c:pt idx="97">
                  <c:v>10087.626690058805</c:v>
                </c:pt>
                <c:pt idx="98">
                  <c:v>9665.0552353006515</c:v>
                </c:pt>
                <c:pt idx="99">
                  <c:v>9934.397016681065</c:v>
                </c:pt>
                <c:pt idx="100">
                  <c:v>9914.0303563564848</c:v>
                </c:pt>
              </c:numCache>
            </c:numRef>
          </c:val>
        </c:ser>
        <c:ser>
          <c:idx val="4"/>
          <c:order val="4"/>
          <c:tx>
            <c:strRef>
              <c:f>PrisonPop!$T$3</c:f>
              <c:strCache>
                <c:ptCount val="1"/>
                <c:pt idx="0">
                  <c:v>Remand </c:v>
                </c:pt>
              </c:strCache>
            </c:strRef>
          </c:tx>
          <c:spPr>
            <a:ln>
              <a:solidFill>
                <a:schemeClr val="accent2"/>
              </a:solidFill>
            </a:ln>
          </c:spPr>
          <c:marker>
            <c:symbol val="none"/>
          </c:marker>
          <c:val>
            <c:numRef>
              <c:f>PrisonPop!$T$4:$T$105</c:f>
              <c:numCache>
                <c:formatCode>#,##0</c:formatCode>
                <c:ptCount val="102"/>
                <c:pt idx="0">
                  <c:v>745</c:v>
                </c:pt>
                <c:pt idx="1">
                  <c:v>758</c:v>
                </c:pt>
                <c:pt idx="2">
                  <c:v>725</c:v>
                </c:pt>
                <c:pt idx="3">
                  <c:v>977</c:v>
                </c:pt>
                <c:pt idx="4">
                  <c:v>863</c:v>
                </c:pt>
                <c:pt idx="5">
                  <c:v>857</c:v>
                </c:pt>
                <c:pt idx="6">
                  <c:v>814</c:v>
                </c:pt>
                <c:pt idx="7">
                  <c:v>889</c:v>
                </c:pt>
                <c:pt idx="8">
                  <c:v>971</c:v>
                </c:pt>
                <c:pt idx="9">
                  <c:v>898</c:v>
                </c:pt>
                <c:pt idx="10">
                  <c:v>873</c:v>
                </c:pt>
                <c:pt idx="11">
                  <c:v>994</c:v>
                </c:pt>
                <c:pt idx="12">
                  <c:v>1109</c:v>
                </c:pt>
                <c:pt idx="13">
                  <c:v>1087</c:v>
                </c:pt>
                <c:pt idx="14">
                  <c:v>1012</c:v>
                </c:pt>
                <c:pt idx="15">
                  <c:v>1364</c:v>
                </c:pt>
                <c:pt idx="16">
                  <c:v>1268</c:v>
                </c:pt>
                <c:pt idx="17">
                  <c:v>1347</c:v>
                </c:pt>
                <c:pt idx="18">
                  <c:v>1046</c:v>
                </c:pt>
                <c:pt idx="19">
                  <c:v>1366</c:v>
                </c:pt>
                <c:pt idx="20">
                  <c:v>1340</c:v>
                </c:pt>
                <c:pt idx="21">
                  <c:v>1466</c:v>
                </c:pt>
                <c:pt idx="22">
                  <c:v>1364</c:v>
                </c:pt>
                <c:pt idx="23">
                  <c:v>1687</c:v>
                </c:pt>
                <c:pt idx="24">
                  <c:v>1615</c:v>
                </c:pt>
                <c:pt idx="25">
                  <c:v>1531</c:v>
                </c:pt>
                <c:pt idx="26">
                  <c:v>1466</c:v>
                </c:pt>
                <c:pt idx="27">
                  <c:v>1788</c:v>
                </c:pt>
                <c:pt idx="28">
                  <c:v>1739</c:v>
                </c:pt>
                <c:pt idx="29">
                  <c:v>1804</c:v>
                </c:pt>
                <c:pt idx="30">
                  <c:v>1440</c:v>
                </c:pt>
                <c:pt idx="31">
                  <c:v>1755</c:v>
                </c:pt>
                <c:pt idx="32">
                  <c:v>1831</c:v>
                </c:pt>
                <c:pt idx="33">
                  <c:v>1817</c:v>
                </c:pt>
                <c:pt idx="34">
                  <c:v>1623</c:v>
                </c:pt>
                <c:pt idx="35">
                  <c:v>1951</c:v>
                </c:pt>
                <c:pt idx="36">
                  <c:v>1914</c:v>
                </c:pt>
                <c:pt idx="37">
                  <c:v>1891</c:v>
                </c:pt>
                <c:pt idx="38">
                  <c:v>1701</c:v>
                </c:pt>
                <c:pt idx="39">
                  <c:v>1920</c:v>
                </c:pt>
                <c:pt idx="40">
                  <c:v>1921</c:v>
                </c:pt>
                <c:pt idx="41">
                  <c:v>1825</c:v>
                </c:pt>
                <c:pt idx="42">
                  <c:v>1743</c:v>
                </c:pt>
                <c:pt idx="43">
                  <c:v>1993</c:v>
                </c:pt>
                <c:pt idx="44">
                  <c:v>1867</c:v>
                </c:pt>
                <c:pt idx="45">
                  <c:v>1825</c:v>
                </c:pt>
                <c:pt idx="46">
                  <c:v>1724</c:v>
                </c:pt>
                <c:pt idx="47">
                  <c:v>1972</c:v>
                </c:pt>
                <c:pt idx="48">
                  <c:v>1914</c:v>
                </c:pt>
                <c:pt idx="49">
                  <c:v>1807</c:v>
                </c:pt>
                <c:pt idx="50">
                  <c:v>1774</c:v>
                </c:pt>
                <c:pt idx="51">
                  <c:v>1895</c:v>
                </c:pt>
                <c:pt idx="52">
                  <c:v>1703</c:v>
                </c:pt>
                <c:pt idx="53">
                  <c:v>1629</c:v>
                </c:pt>
                <c:pt idx="54">
                  <c:v>1555</c:v>
                </c:pt>
                <c:pt idx="55">
                  <c:v>1858</c:v>
                </c:pt>
                <c:pt idx="56">
                  <c:v>1874</c:v>
                </c:pt>
                <c:pt idx="57">
                  <c:v>1820</c:v>
                </c:pt>
                <c:pt idx="58">
                  <c:v>2033</c:v>
                </c:pt>
                <c:pt idx="59">
                  <c:v>2103</c:v>
                </c:pt>
                <c:pt idx="60">
                  <c:v>2198</c:v>
                </c:pt>
                <c:pt idx="61">
                  <c:v>2223</c:v>
                </c:pt>
                <c:pt idx="62">
                  <c:v>2214</c:v>
                </c:pt>
                <c:pt idx="63">
                  <c:v>2532</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numCache>
            </c:numRef>
          </c:val>
        </c:ser>
        <c:ser>
          <c:idx val="5"/>
          <c:order val="5"/>
          <c:tx>
            <c:strRef>
              <c:f>PrisonPop!$U$3</c:f>
              <c:strCache>
                <c:ptCount val="1"/>
                <c:pt idx="0">
                  <c:v>Remand 2015  Long Term Forecast</c:v>
                </c:pt>
              </c:strCache>
            </c:strRef>
          </c:tx>
          <c:spPr>
            <a:ln>
              <a:solidFill>
                <a:srgbClr val="C0504D">
                  <a:alpha val="37000"/>
                </a:srgbClr>
              </a:solidFill>
            </a:ln>
          </c:spPr>
          <c:marker>
            <c:symbol val="none"/>
          </c:marker>
          <c:val>
            <c:numRef>
              <c:f>PrisonPop!$U$4:$U$105</c:f>
              <c:numCache>
                <c:formatCode>#,##0</c:formatCode>
                <c:ptCount val="10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2240.5125558823129</c:v>
                </c:pt>
                <c:pt idx="63">
                  <c:v>2416.6655734114192</c:v>
                </c:pt>
                <c:pt idx="64">
                  <c:v>2425.4094093481262</c:v>
                </c:pt>
                <c:pt idx="65">
                  <c:v>2350.4376012641869</c:v>
                </c:pt>
                <c:pt idx="66">
                  <c:v>2185.3471673868335</c:v>
                </c:pt>
                <c:pt idx="67">
                  <c:v>2453.8277068714215</c:v>
                </c:pt>
                <c:pt idx="68">
                  <c:v>2463.2777246000032</c:v>
                </c:pt>
                <c:pt idx="69">
                  <c:v>2452.2804386204489</c:v>
                </c:pt>
                <c:pt idx="70">
                  <c:v>2261.2086812003445</c:v>
                </c:pt>
                <c:pt idx="71">
                  <c:v>2539.4370246751805</c:v>
                </c:pt>
                <c:pt idx="72">
                  <c:v>2495.8242361534849</c:v>
                </c:pt>
                <c:pt idx="73">
                  <c:v>2454.5284069149038</c:v>
                </c:pt>
                <c:pt idx="74">
                  <c:v>2258.166613552954</c:v>
                </c:pt>
                <c:pt idx="75">
                  <c:v>2516.6555145654356</c:v>
                </c:pt>
                <c:pt idx="76">
                  <c:v>2492.3440098759384</c:v>
                </c:pt>
                <c:pt idx="77">
                  <c:v>2466.2504566233201</c:v>
                </c:pt>
                <c:pt idx="78">
                  <c:v>2263.9401831785617</c:v>
                </c:pt>
                <c:pt idx="79">
                  <c:v>2493.6172775822915</c:v>
                </c:pt>
                <c:pt idx="80">
                  <c:v>2493.2805912709618</c:v>
                </c:pt>
                <c:pt idx="81">
                  <c:v>2467.8581429008955</c:v>
                </c:pt>
                <c:pt idx="82">
                  <c:v>2257.5841627842583</c:v>
                </c:pt>
                <c:pt idx="83">
                  <c:v>2520.5065629157471</c:v>
                </c:pt>
                <c:pt idx="84">
                  <c:v>2492.4175175904493</c:v>
                </c:pt>
                <c:pt idx="85">
                  <c:v>2466.0448806109653</c:v>
                </c:pt>
                <c:pt idx="86">
                  <c:v>2268.4292541807445</c:v>
                </c:pt>
                <c:pt idx="87">
                  <c:v>2535.3123672681559</c:v>
                </c:pt>
                <c:pt idx="88">
                  <c:v>2499.6273254566568</c:v>
                </c:pt>
                <c:pt idx="89">
                  <c:v>2468.9822384711169</c:v>
                </c:pt>
                <c:pt idx="90">
                  <c:v>2270.0097220336247</c:v>
                </c:pt>
                <c:pt idx="91">
                  <c:v>2535.0547547305505</c:v>
                </c:pt>
                <c:pt idx="92">
                  <c:v>2501.8201921015916</c:v>
                </c:pt>
                <c:pt idx="93">
                  <c:v>2473.8311700361555</c:v>
                </c:pt>
                <c:pt idx="94">
                  <c:v>2274.3724944642036</c:v>
                </c:pt>
                <c:pt idx="95">
                  <c:v>2503.5365622446534</c:v>
                </c:pt>
                <c:pt idx="96">
                  <c:v>2504.7172789763044</c:v>
                </c:pt>
                <c:pt idx="97">
                  <c:v>2482.311404305854</c:v>
                </c:pt>
                <c:pt idx="98">
                  <c:v>2270.8894745684811</c:v>
                </c:pt>
                <c:pt idx="99">
                  <c:v>2534.3198969417499</c:v>
                </c:pt>
                <c:pt idx="100">
                  <c:v>2498.1169454551218</c:v>
                </c:pt>
              </c:numCache>
            </c:numRef>
          </c:val>
        </c:ser>
        <c:ser>
          <c:idx val="10"/>
          <c:order val="10"/>
          <c:tx>
            <c:strRef>
              <c:f>PrisonPop!$Z$3</c:f>
              <c:strCache>
                <c:ptCount val="1"/>
                <c:pt idx="0">
                  <c:v>Prison Operating capacity</c:v>
                </c:pt>
              </c:strCache>
            </c:strRef>
          </c:tx>
          <c:spPr>
            <a:ln>
              <a:solidFill>
                <a:schemeClr val="accent6">
                  <a:lumMod val="75000"/>
                </a:schemeClr>
              </a:solidFill>
              <a:prstDash val="solid"/>
            </a:ln>
          </c:spPr>
          <c:marker>
            <c:symbol val="none"/>
          </c:marker>
          <c:val>
            <c:numRef>
              <c:f>PrisonPop!$Z$4:$Z$105</c:f>
              <c:numCache>
                <c:formatCode>#,##0</c:formatCode>
                <c:ptCount val="10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7066</c:v>
                </c:pt>
                <c:pt idx="20">
                  <c:v>7119</c:v>
                </c:pt>
                <c:pt idx="21">
                  <c:v>7476</c:v>
                </c:pt>
                <c:pt idx="22">
                  <c:v>7692</c:v>
                </c:pt>
                <c:pt idx="23">
                  <c:v>7957</c:v>
                </c:pt>
                <c:pt idx="24">
                  <c:v>8082</c:v>
                </c:pt>
                <c:pt idx="25">
                  <c:v>8239</c:v>
                </c:pt>
                <c:pt idx="26">
                  <c:v>8200</c:v>
                </c:pt>
                <c:pt idx="27">
                  <c:v>8252</c:v>
                </c:pt>
                <c:pt idx="28">
                  <c:v>8325</c:v>
                </c:pt>
                <c:pt idx="29">
                  <c:v>8569</c:v>
                </c:pt>
                <c:pt idx="30">
                  <c:v>8858</c:v>
                </c:pt>
                <c:pt idx="31">
                  <c:v>9235</c:v>
                </c:pt>
                <c:pt idx="32">
                  <c:v>9235</c:v>
                </c:pt>
                <c:pt idx="33">
                  <c:v>9131</c:v>
                </c:pt>
                <c:pt idx="34">
                  <c:v>9131</c:v>
                </c:pt>
                <c:pt idx="35">
                  <c:v>9131</c:v>
                </c:pt>
                <c:pt idx="36">
                  <c:v>9131</c:v>
                </c:pt>
                <c:pt idx="37">
                  <c:v>9131</c:v>
                </c:pt>
                <c:pt idx="38">
                  <c:v>9131</c:v>
                </c:pt>
                <c:pt idx="39">
                  <c:v>9363</c:v>
                </c:pt>
                <c:pt idx="40">
                  <c:v>9623</c:v>
                </c:pt>
                <c:pt idx="41">
                  <c:v>9945</c:v>
                </c:pt>
                <c:pt idx="42">
                  <c:v>10077</c:v>
                </c:pt>
                <c:pt idx="43">
                  <c:v>10077</c:v>
                </c:pt>
                <c:pt idx="44">
                  <c:v>10697</c:v>
                </c:pt>
                <c:pt idx="45">
                  <c:v>10280</c:v>
                </c:pt>
                <c:pt idx="46">
                  <c:v>10280</c:v>
                </c:pt>
                <c:pt idx="47">
                  <c:v>10280</c:v>
                </c:pt>
                <c:pt idx="48">
                  <c:v>10120</c:v>
                </c:pt>
                <c:pt idx="49">
                  <c:v>9903</c:v>
                </c:pt>
                <c:pt idx="50">
                  <c:v>9657</c:v>
                </c:pt>
                <c:pt idx="51">
                  <c:v>9545</c:v>
                </c:pt>
                <c:pt idx="52">
                  <c:v>9619</c:v>
                </c:pt>
                <c:pt idx="53">
                  <c:v>9619</c:v>
                </c:pt>
                <c:pt idx="54">
                  <c:v>9619</c:v>
                </c:pt>
                <c:pt idx="55">
                  <c:v>9619</c:v>
                </c:pt>
                <c:pt idx="56">
                  <c:v>9619</c:v>
                </c:pt>
                <c:pt idx="57">
                  <c:v>9619</c:v>
                </c:pt>
                <c:pt idx="58">
                  <c:v>9619</c:v>
                </c:pt>
                <c:pt idx="59">
                  <c:v>9629</c:v>
                </c:pt>
                <c:pt idx="60">
                  <c:v>9941</c:v>
                </c:pt>
                <c:pt idx="61">
                  <c:v>10237</c:v>
                </c:pt>
                <c:pt idx="62">
                  <c:v>10092</c:v>
                </c:pt>
                <c:pt idx="63">
                  <c:v>10092</c:v>
                </c:pt>
                <c:pt idx="64">
                  <c:v>10050</c:v>
                </c:pt>
                <c:pt idx="65">
                  <c:v>10256</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numCache>
            </c:numRef>
          </c:val>
        </c:ser>
        <c:marker val="1"/>
        <c:axId val="98552832"/>
        <c:axId val="98575488"/>
      </c:lineChart>
      <c:dateAx>
        <c:axId val="98552832"/>
        <c:scaling>
          <c:orientation val="minMax"/>
          <c:max val="45809"/>
          <c:min val="38322"/>
        </c:scaling>
        <c:axPos val="b"/>
        <c:title>
          <c:tx>
            <c:rich>
              <a:bodyPr/>
              <a:lstStyle/>
              <a:p>
                <a:pPr>
                  <a:defRPr sz="2400" b="0">
                    <a:latin typeface="Calibri Light" pitchFamily="34" charset="0"/>
                  </a:defRPr>
                </a:pPr>
                <a:r>
                  <a:rPr lang="en-NZ" sz="2400" b="0">
                    <a:latin typeface="Calibri Light" pitchFamily="34" charset="0"/>
                  </a:rPr>
                  <a:t>Quarterly data</a:t>
                </a:r>
              </a:p>
            </c:rich>
          </c:tx>
          <c:layout>
            <c:manualLayout>
              <c:xMode val="edge"/>
              <c:yMode val="edge"/>
              <c:x val="0.73409369658120582"/>
              <c:y val="0.89400277777777759"/>
            </c:manualLayout>
          </c:layout>
        </c:title>
        <c:numFmt formatCode="yyyy" sourceLinked="0"/>
        <c:majorTickMark val="in"/>
        <c:tickLblPos val="nextTo"/>
        <c:txPr>
          <a:bodyPr rot="0"/>
          <a:lstStyle/>
          <a:p>
            <a:pPr>
              <a:defRPr sz="2400" b="0" i="0">
                <a:solidFill>
                  <a:schemeClr val="tx1">
                    <a:lumMod val="95000"/>
                    <a:lumOff val="5000"/>
                  </a:schemeClr>
                </a:solidFill>
                <a:latin typeface="Calibri Light" pitchFamily="34" charset="0"/>
                <a:cs typeface="Arial" pitchFamily="34" charset="0"/>
              </a:defRPr>
            </a:pPr>
            <a:endParaRPr lang="en-US"/>
          </a:p>
        </c:txPr>
        <c:crossAx val="98575488"/>
        <c:crosses val="autoZero"/>
        <c:auto val="1"/>
        <c:lblOffset val="100"/>
        <c:majorUnit val="4"/>
        <c:majorTimeUnit val="years"/>
        <c:minorUnit val="12"/>
        <c:minorTimeUnit val="months"/>
      </c:dateAx>
      <c:valAx>
        <c:axId val="98575488"/>
        <c:scaling>
          <c:orientation val="minMax"/>
          <c:max val="12000"/>
          <c:min val="0"/>
        </c:scaling>
        <c:axPos val="l"/>
        <c:numFmt formatCode="#,##0" sourceLinked="0"/>
        <c:majorTickMark val="none"/>
        <c:tickLblPos val="nextTo"/>
        <c:txPr>
          <a:bodyPr/>
          <a:lstStyle/>
          <a:p>
            <a:pPr>
              <a:defRPr sz="2400" b="0">
                <a:solidFill>
                  <a:schemeClr val="tx1">
                    <a:lumMod val="95000"/>
                    <a:lumOff val="5000"/>
                  </a:schemeClr>
                </a:solidFill>
                <a:latin typeface="Calibri Light" pitchFamily="34" charset="0"/>
                <a:cs typeface="Arial" pitchFamily="34" charset="0"/>
              </a:defRPr>
            </a:pPr>
            <a:endParaRPr lang="en-US"/>
          </a:p>
        </c:txPr>
        <c:crossAx val="98552832"/>
        <c:crosses val="autoZero"/>
        <c:crossBetween val="between"/>
        <c:majorUnit val="2000"/>
        <c:dispUnits>
          <c:builtInUnit val="thousands"/>
          <c:dispUnitsLbl>
            <c:txPr>
              <a:bodyPr/>
              <a:lstStyle/>
              <a:p>
                <a:pPr>
                  <a:defRPr sz="2400" b="0"/>
                </a:pPr>
                <a:endParaRPr lang="en-US"/>
              </a:p>
            </c:txPr>
          </c:dispUnitsLbl>
        </c:dispUnits>
      </c:valAx>
    </c:plotArea>
    <c:plotVisOnly val="1"/>
    <c:dispBlanksAs val="zero"/>
  </c:chart>
  <c:spPr>
    <a:ln>
      <a:noFill/>
    </a:ln>
  </c:spPr>
  <c:printSettings>
    <c:headerFooter/>
    <c:pageMargins b="0.75000000000000688" l="0.70000000000000062" r="0.70000000000000062" t="0.75000000000000688" header="0.30000000000000032" footer="0.30000000000000032"/>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0616966666666666"/>
          <c:y val="9.8289259259259257E-2"/>
          <c:w val="0.83988922222222262"/>
          <c:h val="0.69102925925925962"/>
        </c:manualLayout>
      </c:layout>
      <c:lineChart>
        <c:grouping val="standard"/>
        <c:ser>
          <c:idx val="0"/>
          <c:order val="0"/>
          <c:tx>
            <c:strRef>
              <c:f>TimeOnRemand!$I$3</c:f>
              <c:strCache>
                <c:ptCount val="1"/>
                <c:pt idx="0">
                  <c:v>AveRemtime</c:v>
                </c:pt>
              </c:strCache>
            </c:strRef>
          </c:tx>
          <c:spPr>
            <a:ln>
              <a:solidFill>
                <a:schemeClr val="accent2"/>
              </a:solidFill>
            </a:ln>
          </c:spPr>
          <c:marker>
            <c:symbol val="none"/>
          </c:marker>
          <c:cat>
            <c:numRef>
              <c:f>TimeOnRemand!$H$4:$H$104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TimeOnRemand!$I$4:$I$104</c:f>
              <c:numCache>
                <c:formatCode>#,##0</c:formatCode>
                <c:ptCount val="101"/>
                <c:pt idx="0">
                  <c:v>33.390889052167523</c:v>
                </c:pt>
                <c:pt idx="1">
                  <c:v>33.517885747403312</c:v>
                </c:pt>
                <c:pt idx="2">
                  <c:v>36.605035796050359</c:v>
                </c:pt>
                <c:pt idx="3">
                  <c:v>38.598229193829731</c:v>
                </c:pt>
                <c:pt idx="4">
                  <c:v>37.61252131373103</c:v>
                </c:pt>
                <c:pt idx="5">
                  <c:v>36.244101752515881</c:v>
                </c:pt>
                <c:pt idx="6">
                  <c:v>35.787332376016614</c:v>
                </c:pt>
                <c:pt idx="7">
                  <c:v>39.292010268962144</c:v>
                </c:pt>
                <c:pt idx="8">
                  <c:v>40.233773235327334</c:v>
                </c:pt>
                <c:pt idx="9">
                  <c:v>37.363577943942232</c:v>
                </c:pt>
                <c:pt idx="10">
                  <c:v>37.151325712823812</c:v>
                </c:pt>
                <c:pt idx="11">
                  <c:v>41.973829768848397</c:v>
                </c:pt>
                <c:pt idx="12">
                  <c:v>43.917282268774365</c:v>
                </c:pt>
                <c:pt idx="13">
                  <c:v>41.881203495789094</c:v>
                </c:pt>
                <c:pt idx="14">
                  <c:v>40.255359571694214</c:v>
                </c:pt>
                <c:pt idx="15">
                  <c:v>47.022002828424654</c:v>
                </c:pt>
                <c:pt idx="16">
                  <c:v>45.737199629084614</c:v>
                </c:pt>
                <c:pt idx="17">
                  <c:v>45.292321488274098</c:v>
                </c:pt>
                <c:pt idx="18">
                  <c:v>42.014028249540807</c:v>
                </c:pt>
                <c:pt idx="19">
                  <c:v>47.0648156989539</c:v>
                </c:pt>
                <c:pt idx="20">
                  <c:v>48.0386935417582</c:v>
                </c:pt>
                <c:pt idx="21">
                  <c:v>47.712001157536484</c:v>
                </c:pt>
                <c:pt idx="22">
                  <c:v>46.533728740983172</c:v>
                </c:pt>
                <c:pt idx="23">
                  <c:v>50.853048160848431</c:v>
                </c:pt>
                <c:pt idx="24">
                  <c:v>50.67052750490199</c:v>
                </c:pt>
                <c:pt idx="25">
                  <c:v>48.516775758451558</c:v>
                </c:pt>
                <c:pt idx="26">
                  <c:v>48.732563570046693</c:v>
                </c:pt>
                <c:pt idx="27">
                  <c:v>51.81504784217919</c:v>
                </c:pt>
                <c:pt idx="28">
                  <c:v>53.072166961950039</c:v>
                </c:pt>
                <c:pt idx="29">
                  <c:v>52.16174878128593</c:v>
                </c:pt>
                <c:pt idx="30">
                  <c:v>52.502396732095612</c:v>
                </c:pt>
                <c:pt idx="31">
                  <c:v>59.768031927071469</c:v>
                </c:pt>
                <c:pt idx="32">
                  <c:v>55.837206313985767</c:v>
                </c:pt>
                <c:pt idx="33">
                  <c:v>51.717541781378578</c:v>
                </c:pt>
                <c:pt idx="34">
                  <c:v>51.304775637165449</c:v>
                </c:pt>
                <c:pt idx="35">
                  <c:v>54.933571853278153</c:v>
                </c:pt>
                <c:pt idx="36">
                  <c:v>55.675756393969834</c:v>
                </c:pt>
                <c:pt idx="37">
                  <c:v>53.424662652646695</c:v>
                </c:pt>
                <c:pt idx="38">
                  <c:v>52.187503964382479</c:v>
                </c:pt>
                <c:pt idx="39">
                  <c:v>57.282380581013804</c:v>
                </c:pt>
                <c:pt idx="40">
                  <c:v>53.990289446363384</c:v>
                </c:pt>
                <c:pt idx="41">
                  <c:v>52.504758388978132</c:v>
                </c:pt>
                <c:pt idx="42">
                  <c:v>53.224761085853466</c:v>
                </c:pt>
                <c:pt idx="43">
                  <c:v>57.83175208268775</c:v>
                </c:pt>
                <c:pt idx="44">
                  <c:v>57.614918793912011</c:v>
                </c:pt>
                <c:pt idx="45">
                  <c:v>55.334711593207849</c:v>
                </c:pt>
                <c:pt idx="46">
                  <c:v>54.807596212073783</c:v>
                </c:pt>
                <c:pt idx="47">
                  <c:v>60.300252508176165</c:v>
                </c:pt>
                <c:pt idx="48">
                  <c:v>61.952404835242113</c:v>
                </c:pt>
                <c:pt idx="49">
                  <c:v>59.327912144477239</c:v>
                </c:pt>
                <c:pt idx="50">
                  <c:v>53.562011981601508</c:v>
                </c:pt>
                <c:pt idx="51">
                  <c:v>60.465519901781079</c:v>
                </c:pt>
                <c:pt idx="52">
                  <c:v>57.690807066037962</c:v>
                </c:pt>
                <c:pt idx="53">
                  <c:v>55.799250893788894</c:v>
                </c:pt>
                <c:pt idx="54">
                  <c:v>53.920603188581175</c:v>
                </c:pt>
                <c:pt idx="55">
                  <c:v>58.013370934123451</c:v>
                </c:pt>
                <c:pt idx="56">
                  <c:v>59.878494044955012</c:v>
                </c:pt>
                <c:pt idx="57">
                  <c:v>58.951902566634722</c:v>
                </c:pt>
                <c:pt idx="58">
                  <c:v>60.633523079256946</c:v>
                </c:pt>
                <c:pt idx="59">
                  <c:v>65.696691960036603</c:v>
                </c:pt>
                <c:pt idx="60">
                  <c:v>65.941543001248405</c:v>
                </c:pt>
                <c:pt idx="61">
                  <c:v>61.968376937214522</c:v>
                </c:pt>
                <c:pt idx="62">
                  <c:v>62.584034794464479</c:v>
                </c:pt>
                <c:pt idx="63">
                  <c:v>66.981386729908209</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numCache>
            </c:numRef>
          </c:val>
        </c:ser>
        <c:ser>
          <c:idx val="1"/>
          <c:order val="1"/>
          <c:tx>
            <c:strRef>
              <c:f>TimeOnRemand!$J$3</c:f>
              <c:strCache>
                <c:ptCount val="1"/>
                <c:pt idx="0">
                  <c:v>Avtimeremand forecast</c:v>
                </c:pt>
              </c:strCache>
            </c:strRef>
          </c:tx>
          <c:spPr>
            <a:ln>
              <a:solidFill>
                <a:srgbClr val="C0504D">
                  <a:alpha val="40000"/>
                </a:srgbClr>
              </a:solidFill>
            </a:ln>
          </c:spPr>
          <c:marker>
            <c:symbol val="none"/>
          </c:marker>
          <c:cat>
            <c:numRef>
              <c:f>TimeOnRemand!$H$4:$H$104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TimeOnRemand!$J$4:$J$104</c:f>
              <c:numCache>
                <c:formatCode>#,##0</c:formatCode>
                <c:ptCount val="10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61.968376937214522</c:v>
                </c:pt>
                <c:pt idx="62">
                  <c:v>63.721872406028297</c:v>
                </c:pt>
                <c:pt idx="63">
                  <c:v>66.882086052655225</c:v>
                </c:pt>
                <c:pt idx="64">
                  <c:v>67.972133528966197</c:v>
                </c:pt>
                <c:pt idx="65">
                  <c:v>64.763250578071634</c:v>
                </c:pt>
                <c:pt idx="66">
                  <c:v>63.664712699560091</c:v>
                </c:pt>
                <c:pt idx="67">
                  <c:v>67.047572051288498</c:v>
                </c:pt>
                <c:pt idx="68">
                  <c:v>68.207732634625174</c:v>
                </c:pt>
                <c:pt idx="69">
                  <c:v>64.461676533013488</c:v>
                </c:pt>
                <c:pt idx="70">
                  <c:v>63.785611739215462</c:v>
                </c:pt>
                <c:pt idx="71">
                  <c:v>66.992242931758213</c:v>
                </c:pt>
                <c:pt idx="72">
                  <c:v>68.187040890612749</c:v>
                </c:pt>
                <c:pt idx="73">
                  <c:v>64.569993702116065</c:v>
                </c:pt>
                <c:pt idx="74">
                  <c:v>63.69923519967918</c:v>
                </c:pt>
                <c:pt idx="75">
                  <c:v>67.004239797698062</c:v>
                </c:pt>
                <c:pt idx="76">
                  <c:v>68.150387762664465</c:v>
                </c:pt>
                <c:pt idx="77">
                  <c:v>64.498372473811585</c:v>
                </c:pt>
                <c:pt idx="78">
                  <c:v>63.722090647341702</c:v>
                </c:pt>
                <c:pt idx="79">
                  <c:v>66.975723946113831</c:v>
                </c:pt>
                <c:pt idx="80">
                  <c:v>68.142170592924174</c:v>
                </c:pt>
                <c:pt idx="81">
                  <c:v>64.4951555924644</c:v>
                </c:pt>
                <c:pt idx="82">
                  <c:v>63.688949415250221</c:v>
                </c:pt>
                <c:pt idx="83">
                  <c:v>66.98111014635829</c:v>
                </c:pt>
                <c:pt idx="84">
                  <c:v>68.104666657937017</c:v>
                </c:pt>
                <c:pt idx="85">
                  <c:v>64.471216614442099</c:v>
                </c:pt>
                <c:pt idx="86">
                  <c:v>63.683490896472769</c:v>
                </c:pt>
                <c:pt idx="87">
                  <c:v>66.957711269827783</c:v>
                </c:pt>
                <c:pt idx="88">
                  <c:v>68.08920262967888</c:v>
                </c:pt>
                <c:pt idx="89">
                  <c:v>64.45158287549431</c:v>
                </c:pt>
                <c:pt idx="90">
                  <c:v>63.663019868552304</c:v>
                </c:pt>
                <c:pt idx="91">
                  <c:v>66.954570237635266</c:v>
                </c:pt>
                <c:pt idx="92">
                  <c:v>68.057808461294641</c:v>
                </c:pt>
                <c:pt idx="93">
                  <c:v>64.431869439414285</c:v>
                </c:pt>
                <c:pt idx="94">
                  <c:v>63.651213055559502</c:v>
                </c:pt>
                <c:pt idx="95">
                  <c:v>66.939324603556557</c:v>
                </c:pt>
                <c:pt idx="96">
                  <c:v>68.03861764602614</c:v>
                </c:pt>
                <c:pt idx="97">
                  <c:v>64.409320526222018</c:v>
                </c:pt>
                <c:pt idx="98">
                  <c:v>63.636040923213784</c:v>
                </c:pt>
                <c:pt idx="99">
                  <c:v>66.933990185972007</c:v>
                </c:pt>
                <c:pt idx="100">
                  <c:v>68.012418285818754</c:v>
                </c:pt>
              </c:numCache>
            </c:numRef>
          </c:val>
        </c:ser>
        <c:marker val="1"/>
        <c:axId val="98585216"/>
        <c:axId val="98589696"/>
      </c:lineChart>
      <c:dateAx>
        <c:axId val="98585216"/>
        <c:scaling>
          <c:orientation val="minMax"/>
          <c:max val="45809"/>
          <c:min val="38322"/>
        </c:scaling>
        <c:axPos val="b"/>
        <c:title>
          <c:tx>
            <c:rich>
              <a:bodyPr/>
              <a:lstStyle/>
              <a:p>
                <a:pPr>
                  <a:defRPr sz="2400" b="0">
                    <a:latin typeface="Calibri Light" pitchFamily="34" charset="0"/>
                  </a:defRPr>
                </a:pPr>
                <a:r>
                  <a:rPr lang="en-NZ" sz="2400" b="0">
                    <a:latin typeface="Calibri Light" pitchFamily="34" charset="0"/>
                  </a:rPr>
                  <a:t>Quarterly data</a:t>
                </a:r>
              </a:p>
            </c:rich>
          </c:tx>
          <c:layout>
            <c:manualLayout>
              <c:xMode val="edge"/>
              <c:yMode val="edge"/>
              <c:x val="0.74956166666666668"/>
              <c:y val="0.88896314814814759"/>
            </c:manualLayout>
          </c:layout>
        </c:title>
        <c:numFmt formatCode="yyyy" sourceLinked="0"/>
        <c:majorTickMark val="in"/>
        <c:tickLblPos val="nextTo"/>
        <c:txPr>
          <a:bodyPr rot="0"/>
          <a:lstStyle/>
          <a:p>
            <a:pPr>
              <a:defRPr sz="2400" b="0" i="0">
                <a:solidFill>
                  <a:schemeClr val="tx1">
                    <a:lumMod val="95000"/>
                    <a:lumOff val="5000"/>
                  </a:schemeClr>
                </a:solidFill>
                <a:latin typeface="Calibri Light" pitchFamily="34" charset="0"/>
                <a:cs typeface="Arial" pitchFamily="34" charset="0"/>
              </a:defRPr>
            </a:pPr>
            <a:endParaRPr lang="en-US"/>
          </a:p>
        </c:txPr>
        <c:crossAx val="98589696"/>
        <c:crosses val="autoZero"/>
        <c:auto val="1"/>
        <c:lblOffset val="100"/>
        <c:majorUnit val="4"/>
        <c:majorTimeUnit val="years"/>
        <c:minorUnit val="12"/>
        <c:minorTimeUnit val="months"/>
      </c:dateAx>
      <c:valAx>
        <c:axId val="98589696"/>
        <c:scaling>
          <c:orientation val="minMax"/>
          <c:max val="80"/>
          <c:min val="0"/>
        </c:scaling>
        <c:axPos val="l"/>
        <c:title>
          <c:tx>
            <c:rich>
              <a:bodyPr rot="-5400000" vert="horz"/>
              <a:lstStyle/>
              <a:p>
                <a:pPr>
                  <a:defRPr sz="2400" b="0">
                    <a:latin typeface="Calibri Light" pitchFamily="34" charset="0"/>
                  </a:defRPr>
                </a:pPr>
                <a:r>
                  <a:rPr lang="en-NZ" sz="2400" b="0">
                    <a:latin typeface="Calibri Light" pitchFamily="34" charset="0"/>
                  </a:rPr>
                  <a:t>Days</a:t>
                </a:r>
              </a:p>
            </c:rich>
          </c:tx>
          <c:layout>
            <c:manualLayout>
              <c:xMode val="edge"/>
              <c:yMode val="edge"/>
              <c:x val="9.9188888888890108E-4"/>
              <c:y val="9.9891296296297491E-2"/>
            </c:manualLayout>
          </c:layout>
        </c:title>
        <c:numFmt formatCode="#,##0" sourceLinked="0"/>
        <c:majorTickMark val="none"/>
        <c:tickLblPos val="nextTo"/>
        <c:txPr>
          <a:bodyPr/>
          <a:lstStyle/>
          <a:p>
            <a:pPr>
              <a:defRPr sz="2400" b="0">
                <a:solidFill>
                  <a:schemeClr val="tx1">
                    <a:lumMod val="95000"/>
                    <a:lumOff val="5000"/>
                  </a:schemeClr>
                </a:solidFill>
                <a:latin typeface="Calibri Light" pitchFamily="34" charset="0"/>
                <a:cs typeface="Arial" pitchFamily="34" charset="0"/>
              </a:defRPr>
            </a:pPr>
            <a:endParaRPr lang="en-US"/>
          </a:p>
        </c:txPr>
        <c:crossAx val="98585216"/>
        <c:crosses val="autoZero"/>
        <c:crossBetween val="between"/>
        <c:majorUnit val="20"/>
      </c:valAx>
    </c:plotArea>
    <c:plotVisOnly val="1"/>
    <c:dispBlanksAs val="zero"/>
  </c:chart>
  <c:spPr>
    <a:ln>
      <a:noFill/>
    </a:ln>
  </c:spPr>
  <c:printSettings>
    <c:headerFooter/>
    <c:pageMargins b="0.75000000000000688" l="0.70000000000000062" r="0.70000000000000062" t="0.75000000000000688" header="0.30000000000000032" footer="0.30000000000000032"/>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0027933333333332"/>
          <c:y val="0.11637055555555556"/>
          <c:w val="0.7777007777777788"/>
          <c:h val="0.69008407407407513"/>
        </c:manualLayout>
      </c:layout>
      <c:lineChart>
        <c:grouping val="standard"/>
        <c:ser>
          <c:idx val="2"/>
          <c:order val="0"/>
          <c:tx>
            <c:strRef>
              <c:f>SentenceMix!$M$3</c:f>
              <c:strCache>
                <c:ptCount val="1"/>
                <c:pt idx="0">
                  <c:v>Community</c:v>
                </c:pt>
              </c:strCache>
            </c:strRef>
          </c:tx>
          <c:spPr>
            <a:ln>
              <a:solidFill>
                <a:schemeClr val="accent6"/>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SentenceMix!$M$4:$M$104</c:f>
              <c:numCache>
                <c:formatCode>0.00%</c:formatCode>
                <c:ptCount val="101"/>
                <c:pt idx="0">
                  <c:v>0.2946448577190231</c:v>
                </c:pt>
                <c:pt idx="1">
                  <c:v>0.29747140654449683</c:v>
                </c:pt>
                <c:pt idx="2">
                  <c:v>0.28861740787107915</c:v>
                </c:pt>
                <c:pt idx="3">
                  <c:v>0.27738829664387227</c:v>
                </c:pt>
                <c:pt idx="4">
                  <c:v>0.28514418453084661</c:v>
                </c:pt>
                <c:pt idx="5">
                  <c:v>0.2853071872996033</c:v>
                </c:pt>
                <c:pt idx="6">
                  <c:v>0.2787181060711712</c:v>
                </c:pt>
                <c:pt idx="7">
                  <c:v>0.25798129808835352</c:v>
                </c:pt>
                <c:pt idx="8">
                  <c:v>0.2670531708937095</c:v>
                </c:pt>
                <c:pt idx="9">
                  <c:v>0.26489464318631106</c:v>
                </c:pt>
                <c:pt idx="10">
                  <c:v>0.25200339518635378</c:v>
                </c:pt>
                <c:pt idx="11">
                  <c:v>0.22827384797070049</c:v>
                </c:pt>
                <c:pt idx="12">
                  <c:v>0.25336716951088473</c:v>
                </c:pt>
                <c:pt idx="13">
                  <c:v>0.25947771692262772</c:v>
                </c:pt>
                <c:pt idx="14">
                  <c:v>0.25595744491912259</c:v>
                </c:pt>
                <c:pt idx="15">
                  <c:v>0.23124090038479098</c:v>
                </c:pt>
                <c:pt idx="16">
                  <c:v>0.2436890246525599</c:v>
                </c:pt>
                <c:pt idx="17">
                  <c:v>0.25832960386317882</c:v>
                </c:pt>
                <c:pt idx="18">
                  <c:v>0.25551535128334829</c:v>
                </c:pt>
                <c:pt idx="19">
                  <c:v>0.24168808740704917</c:v>
                </c:pt>
                <c:pt idx="20">
                  <c:v>0.25086132489060986</c:v>
                </c:pt>
                <c:pt idx="21">
                  <c:v>0.26001339120440509</c:v>
                </c:pt>
                <c:pt idx="22">
                  <c:v>0.25820412521560449</c:v>
                </c:pt>
                <c:pt idx="23">
                  <c:v>0.24109013828375078</c:v>
                </c:pt>
                <c:pt idx="24">
                  <c:v>0.2514558033570724</c:v>
                </c:pt>
                <c:pt idx="25">
                  <c:v>0.26294488911169028</c:v>
                </c:pt>
                <c:pt idx="26">
                  <c:v>0.25715238867071899</c:v>
                </c:pt>
                <c:pt idx="27">
                  <c:v>0.24504219361384982</c:v>
                </c:pt>
                <c:pt idx="28">
                  <c:v>0.25551636332495625</c:v>
                </c:pt>
                <c:pt idx="29">
                  <c:v>0.25970365963858255</c:v>
                </c:pt>
                <c:pt idx="30">
                  <c:v>0.28070624831315105</c:v>
                </c:pt>
                <c:pt idx="31">
                  <c:v>0.2783542997591999</c:v>
                </c:pt>
                <c:pt idx="32">
                  <c:v>0.29851858777956158</c:v>
                </c:pt>
                <c:pt idx="33">
                  <c:v>0.29947497243716875</c:v>
                </c:pt>
                <c:pt idx="34">
                  <c:v>0.29662942121768349</c:v>
                </c:pt>
                <c:pt idx="35">
                  <c:v>0.29857968694861153</c:v>
                </c:pt>
                <c:pt idx="36">
                  <c:v>0.31310403108156676</c:v>
                </c:pt>
                <c:pt idx="37">
                  <c:v>0.32488162937909693</c:v>
                </c:pt>
                <c:pt idx="38">
                  <c:v>0.32965843268263978</c:v>
                </c:pt>
                <c:pt idx="39">
                  <c:v>0.31572460268550062</c:v>
                </c:pt>
                <c:pt idx="40">
                  <c:v>0.34142200811948853</c:v>
                </c:pt>
                <c:pt idx="41">
                  <c:v>0.35675611683836167</c:v>
                </c:pt>
                <c:pt idx="42">
                  <c:v>0.3604653314338358</c:v>
                </c:pt>
                <c:pt idx="43">
                  <c:v>0.35735943333021153</c:v>
                </c:pt>
                <c:pt idx="44">
                  <c:v>0.36986336226392108</c:v>
                </c:pt>
                <c:pt idx="45">
                  <c:v>0.37257719860753208</c:v>
                </c:pt>
                <c:pt idx="46">
                  <c:v>0.38343187706366466</c:v>
                </c:pt>
                <c:pt idx="47">
                  <c:v>0.38740227850395975</c:v>
                </c:pt>
                <c:pt idx="48">
                  <c:v>0.38827116663260153</c:v>
                </c:pt>
                <c:pt idx="49">
                  <c:v>0.39787260394112051</c:v>
                </c:pt>
                <c:pt idx="50">
                  <c:v>0.39359285171623881</c:v>
                </c:pt>
                <c:pt idx="51">
                  <c:v>0.3821585929601809</c:v>
                </c:pt>
                <c:pt idx="52">
                  <c:v>0.38384713596517495</c:v>
                </c:pt>
                <c:pt idx="53">
                  <c:v>0.38907390927823643</c:v>
                </c:pt>
                <c:pt idx="54">
                  <c:v>0.39472358252784301</c:v>
                </c:pt>
                <c:pt idx="55">
                  <c:v>0.39108110646089522</c:v>
                </c:pt>
                <c:pt idx="56">
                  <c:v>0.39619627802384505</c:v>
                </c:pt>
                <c:pt idx="57">
                  <c:v>0.40508832176975601</c:v>
                </c:pt>
                <c:pt idx="58">
                  <c:v>0.40237199684911501</c:v>
                </c:pt>
                <c:pt idx="59">
                  <c:v>0.38649204773577828</c:v>
                </c:pt>
                <c:pt idx="60">
                  <c:v>0.41209765394612735</c:v>
                </c:pt>
                <c:pt idx="61">
                  <c:v>0.43488064305617913</c:v>
                </c:pt>
                <c:pt idx="62">
                  <c:v>0.43195681157102267</c:v>
                </c:pt>
                <c:pt idx="63">
                  <c:v>0.41930000000000001</c:v>
                </c:pt>
              </c:numCache>
            </c:numRef>
          </c:val>
        </c:ser>
        <c:ser>
          <c:idx val="1"/>
          <c:order val="1"/>
          <c:tx>
            <c:strRef>
              <c:f>SentenceMix!$L$3</c:f>
              <c:strCache>
                <c:ptCount val="1"/>
                <c:pt idx="0">
                  <c:v>Monetary</c:v>
                </c:pt>
              </c:strCache>
            </c:strRef>
          </c:tx>
          <c:spPr>
            <a:ln>
              <a:solidFill>
                <a:srgbClr val="008000"/>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SentenceMix!$L$4:$L$104</c:f>
              <c:numCache>
                <c:formatCode>0.00%</c:formatCode>
                <c:ptCount val="101"/>
                <c:pt idx="0">
                  <c:v>0.46896706251400405</c:v>
                </c:pt>
                <c:pt idx="1">
                  <c:v>0.46592423700518509</c:v>
                </c:pt>
                <c:pt idx="2">
                  <c:v>0.47842107043898169</c:v>
                </c:pt>
                <c:pt idx="3">
                  <c:v>0.5022966739481759</c:v>
                </c:pt>
                <c:pt idx="4">
                  <c:v>0.49133503778066451</c:v>
                </c:pt>
                <c:pt idx="5">
                  <c:v>0.48880410451033313</c:v>
                </c:pt>
                <c:pt idx="6">
                  <c:v>0.49725106218751652</c:v>
                </c:pt>
                <c:pt idx="7">
                  <c:v>0.53344930307731708</c:v>
                </c:pt>
                <c:pt idx="8">
                  <c:v>0.50353088666924328</c:v>
                </c:pt>
                <c:pt idx="9">
                  <c:v>0.49670579683962696</c:v>
                </c:pt>
                <c:pt idx="10">
                  <c:v>0.5029957730246023</c:v>
                </c:pt>
                <c:pt idx="11">
                  <c:v>0.54062978799288486</c:v>
                </c:pt>
                <c:pt idx="12">
                  <c:v>0.51707585416628998</c:v>
                </c:pt>
                <c:pt idx="13">
                  <c:v>0.52126401869755112</c:v>
                </c:pt>
                <c:pt idx="14">
                  <c:v>0.52793951136315298</c:v>
                </c:pt>
                <c:pt idx="15">
                  <c:v>0.58266270428551381</c:v>
                </c:pt>
                <c:pt idx="16">
                  <c:v>0.54368258544579584</c:v>
                </c:pt>
                <c:pt idx="17">
                  <c:v>0.51132727448817838</c:v>
                </c:pt>
                <c:pt idx="18">
                  <c:v>0.5136356091797798</c:v>
                </c:pt>
                <c:pt idx="19">
                  <c:v>0.55363216852211139</c:v>
                </c:pt>
                <c:pt idx="20">
                  <c:v>0.51817324563272449</c:v>
                </c:pt>
                <c:pt idx="21">
                  <c:v>0.50739599205761465</c:v>
                </c:pt>
                <c:pt idx="22">
                  <c:v>0.49267674399550959</c:v>
                </c:pt>
                <c:pt idx="23">
                  <c:v>0.5380060305395894</c:v>
                </c:pt>
                <c:pt idx="24">
                  <c:v>0.51528152375064173</c:v>
                </c:pt>
                <c:pt idx="25">
                  <c:v>0.50188472542249551</c:v>
                </c:pt>
                <c:pt idx="26">
                  <c:v>0.50849878657791836</c:v>
                </c:pt>
                <c:pt idx="27">
                  <c:v>0.54628884663306276</c:v>
                </c:pt>
                <c:pt idx="28">
                  <c:v>0.51198037228502713</c:v>
                </c:pt>
                <c:pt idx="29">
                  <c:v>0.50075394336995993</c:v>
                </c:pt>
                <c:pt idx="30">
                  <c:v>0.50109152757325581</c:v>
                </c:pt>
                <c:pt idx="31">
                  <c:v>0.51989604412435741</c:v>
                </c:pt>
                <c:pt idx="32">
                  <c:v>0.48422687930922609</c:v>
                </c:pt>
                <c:pt idx="33">
                  <c:v>0.47811269246985549</c:v>
                </c:pt>
                <c:pt idx="34">
                  <c:v>0.46453427128029273</c:v>
                </c:pt>
                <c:pt idx="35">
                  <c:v>0.47814739708385656</c:v>
                </c:pt>
                <c:pt idx="36">
                  <c:v>0.45401236593809191</c:v>
                </c:pt>
                <c:pt idx="37">
                  <c:v>0.44071196242960031</c:v>
                </c:pt>
                <c:pt idx="38">
                  <c:v>0.43412340024879748</c:v>
                </c:pt>
                <c:pt idx="39">
                  <c:v>0.46488879681469492</c:v>
                </c:pt>
                <c:pt idx="40">
                  <c:v>0.42875401077682329</c:v>
                </c:pt>
                <c:pt idx="41">
                  <c:v>0.41164396196254582</c:v>
                </c:pt>
                <c:pt idx="42">
                  <c:v>0.4103631132528141</c:v>
                </c:pt>
                <c:pt idx="43">
                  <c:v>0.41639155823679813</c:v>
                </c:pt>
                <c:pt idx="44">
                  <c:v>0.39379650008909411</c:v>
                </c:pt>
                <c:pt idx="45">
                  <c:v>0.40109058355821675</c:v>
                </c:pt>
                <c:pt idx="46">
                  <c:v>0.37669521644702925</c:v>
                </c:pt>
                <c:pt idx="47">
                  <c:v>0.3824381987191538</c:v>
                </c:pt>
                <c:pt idx="48">
                  <c:v>0.38488797605070929</c:v>
                </c:pt>
                <c:pt idx="49">
                  <c:v>0.37417685795175409</c:v>
                </c:pt>
                <c:pt idx="50">
                  <c:v>0.36909289840851894</c:v>
                </c:pt>
                <c:pt idx="51">
                  <c:v>0.39546967209556089</c:v>
                </c:pt>
                <c:pt idx="52">
                  <c:v>0.38014490184289002</c:v>
                </c:pt>
                <c:pt idx="53">
                  <c:v>0.38098770384775033</c:v>
                </c:pt>
                <c:pt idx="54">
                  <c:v>0.38344436070171711</c:v>
                </c:pt>
                <c:pt idx="55">
                  <c:v>0.3855854404512174</c:v>
                </c:pt>
                <c:pt idx="56">
                  <c:v>0.36914245891498071</c:v>
                </c:pt>
                <c:pt idx="57">
                  <c:v>0.35580724795849999</c:v>
                </c:pt>
                <c:pt idx="58">
                  <c:v>0.35496976051163437</c:v>
                </c:pt>
                <c:pt idx="59">
                  <c:v>0.37247603586684602</c:v>
                </c:pt>
                <c:pt idx="60">
                  <c:v>0.35423380561690426</c:v>
                </c:pt>
                <c:pt idx="61">
                  <c:v>0.33194642969229277</c:v>
                </c:pt>
                <c:pt idx="62">
                  <c:v>0.32630893044266229</c:v>
                </c:pt>
                <c:pt idx="63">
                  <c:v>0.33563333333333328</c:v>
                </c:pt>
              </c:numCache>
            </c:numRef>
          </c:val>
        </c:ser>
        <c:marker val="1"/>
        <c:axId val="98670080"/>
        <c:axId val="98690176"/>
      </c:lineChart>
      <c:dateAx>
        <c:axId val="98670080"/>
        <c:scaling>
          <c:orientation val="minMax"/>
          <c:max val="42430"/>
          <c:min val="38352"/>
        </c:scaling>
        <c:axPos val="b"/>
        <c:title>
          <c:tx>
            <c:rich>
              <a:bodyPr/>
              <a:lstStyle/>
              <a:p>
                <a:pPr>
                  <a:defRPr sz="2400" b="0"/>
                </a:pPr>
                <a:r>
                  <a:rPr lang="en-NZ" sz="2400" b="0"/>
                  <a:t>Quarterly data</a:t>
                </a:r>
              </a:p>
            </c:rich>
          </c:tx>
          <c:layout>
            <c:manualLayout>
              <c:xMode val="edge"/>
              <c:yMode val="edge"/>
              <c:x val="0.69501339750320379"/>
              <c:y val="0.90101329510924688"/>
            </c:manualLayout>
          </c:layout>
        </c:title>
        <c:numFmt formatCode="yyyy" sourceLinked="0"/>
        <c:majorTickMark val="in"/>
        <c:tickLblPos val="nextTo"/>
        <c:txPr>
          <a:bodyPr rot="0"/>
          <a:lstStyle/>
          <a:p>
            <a:pPr>
              <a:defRPr sz="2400"/>
            </a:pPr>
            <a:endParaRPr lang="en-US"/>
          </a:p>
        </c:txPr>
        <c:crossAx val="98690176"/>
        <c:crosses val="autoZero"/>
        <c:auto val="1"/>
        <c:lblOffset val="100"/>
        <c:majorUnit val="2"/>
        <c:majorTimeUnit val="years"/>
        <c:minorUnit val="12"/>
        <c:minorTimeUnit val="months"/>
      </c:dateAx>
      <c:valAx>
        <c:axId val="98690176"/>
        <c:scaling>
          <c:orientation val="minMax"/>
          <c:max val="0.60000000000000064"/>
          <c:min val="0"/>
        </c:scaling>
        <c:axPos val="l"/>
        <c:numFmt formatCode="0%" sourceLinked="0"/>
        <c:majorTickMark val="none"/>
        <c:tickLblPos val="nextTo"/>
        <c:txPr>
          <a:bodyPr/>
          <a:lstStyle/>
          <a:p>
            <a:pPr>
              <a:defRPr sz="2400"/>
            </a:pPr>
            <a:endParaRPr lang="en-US"/>
          </a:p>
        </c:txPr>
        <c:crossAx val="98670080"/>
        <c:crosses val="autoZero"/>
        <c:crossBetween val="midCat"/>
      </c:valAx>
    </c:plotArea>
    <c:plotVisOnly val="1"/>
  </c:chart>
  <c:spPr>
    <a:ln>
      <a:noFill/>
    </a:ln>
  </c:spPr>
  <c:txPr>
    <a:bodyPr/>
    <a:lstStyle/>
    <a:p>
      <a:pPr>
        <a:defRPr sz="2000">
          <a:latin typeface="Calibri Light" pitchFamily="34" charset="0"/>
        </a:defRPr>
      </a:pPr>
      <a:endParaRPr lang="en-US"/>
    </a:p>
  </c:txPr>
  <c:printSettings>
    <c:headerFooter/>
    <c:pageMargins b="0.75000000000000733" l="0.70000000000000062" r="0.70000000000000062" t="0.75000000000000733" header="0.30000000000000032" footer="0.30000000000000032"/>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2800" b="0">
                <a:latin typeface="Calibri Light" pitchFamily="34" charset="0"/>
              </a:defRPr>
            </a:pPr>
            <a:r>
              <a:rPr lang="en-NZ" sz="2800" b="0">
                <a:latin typeface="Calibri Light" pitchFamily="34" charset="0"/>
              </a:rPr>
              <a:t>Intensive</a:t>
            </a:r>
            <a:r>
              <a:rPr lang="en-NZ" sz="2800" b="0" baseline="0">
                <a:latin typeface="Calibri Light" pitchFamily="34" charset="0"/>
              </a:rPr>
              <a:t> supervision starts</a:t>
            </a:r>
            <a:endParaRPr lang="en-NZ" sz="2800" b="0">
              <a:latin typeface="Calibri Light" pitchFamily="34" charset="0"/>
            </a:endParaRPr>
          </a:p>
        </c:rich>
      </c:tx>
      <c:layout>
        <c:manualLayout>
          <c:xMode val="edge"/>
          <c:yMode val="edge"/>
          <c:x val="1.3458320403404814E-2"/>
          <c:y val="0"/>
        </c:manualLayout>
      </c:layout>
      <c:overlay val="1"/>
    </c:title>
    <c:plotArea>
      <c:layout>
        <c:manualLayout>
          <c:layoutTarget val="inner"/>
          <c:xMode val="edge"/>
          <c:yMode val="edge"/>
          <c:x val="0.14017476076359967"/>
          <c:y val="0.13143680555555556"/>
          <c:w val="0.82138841340486302"/>
          <c:h val="0.70980886549811428"/>
        </c:manualLayout>
      </c:layout>
      <c:lineChart>
        <c:grouping val="standard"/>
        <c:ser>
          <c:idx val="0"/>
          <c:order val="0"/>
          <c:tx>
            <c:strRef>
              <c:f>CommunityStarts!$W$4</c:f>
              <c:strCache>
                <c:ptCount val="1"/>
                <c:pt idx="0">
                  <c:v>#N/A</c:v>
                </c:pt>
              </c:strCache>
            </c:strRef>
          </c:tx>
          <c:spPr>
            <a:ln>
              <a:solidFill>
                <a:schemeClr val="accent2"/>
              </a:solidFill>
            </a:ln>
          </c:spPr>
          <c:marker>
            <c:symbol val="none"/>
          </c:marker>
          <c:cat>
            <c:numRef>
              <c:f>CommunityStarts!$R$33:$R$105</c:f>
              <c:numCache>
                <c:formatCode>mmm\-yy</c:formatCode>
                <c:ptCount val="73"/>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45809</c:v>
                </c:pt>
              </c:numCache>
            </c:numRef>
          </c:cat>
          <c:val>
            <c:numRef>
              <c:f>CommunityStarts!$W$33:$W$105</c:f>
              <c:numCache>
                <c:formatCode>#,##0</c:formatCode>
                <c:ptCount val="73"/>
                <c:pt idx="0">
                  <c:v>#N/A</c:v>
                </c:pt>
                <c:pt idx="1">
                  <c:v>346</c:v>
                </c:pt>
                <c:pt idx="2">
                  <c:v>325</c:v>
                </c:pt>
                <c:pt idx="3">
                  <c:v>531</c:v>
                </c:pt>
                <c:pt idx="4">
                  <c:v>602</c:v>
                </c:pt>
                <c:pt idx="5">
                  <c:v>629</c:v>
                </c:pt>
                <c:pt idx="6">
                  <c:v>526</c:v>
                </c:pt>
                <c:pt idx="7">
                  <c:v>702</c:v>
                </c:pt>
                <c:pt idx="8">
                  <c:v>722</c:v>
                </c:pt>
                <c:pt idx="9">
                  <c:v>666</c:v>
                </c:pt>
                <c:pt idx="10">
                  <c:v>617</c:v>
                </c:pt>
                <c:pt idx="11">
                  <c:v>727</c:v>
                </c:pt>
                <c:pt idx="12">
                  <c:v>730</c:v>
                </c:pt>
                <c:pt idx="13">
                  <c:v>681</c:v>
                </c:pt>
                <c:pt idx="14">
                  <c:v>589</c:v>
                </c:pt>
                <c:pt idx="15">
                  <c:v>672</c:v>
                </c:pt>
                <c:pt idx="16">
                  <c:v>646</c:v>
                </c:pt>
                <c:pt idx="17">
                  <c:v>665</c:v>
                </c:pt>
                <c:pt idx="18">
                  <c:v>576</c:v>
                </c:pt>
                <c:pt idx="19">
                  <c:v>609</c:v>
                </c:pt>
                <c:pt idx="20">
                  <c:v>665</c:v>
                </c:pt>
                <c:pt idx="21">
                  <c:v>617</c:v>
                </c:pt>
                <c:pt idx="22">
                  <c:v>539</c:v>
                </c:pt>
                <c:pt idx="23">
                  <c:v>580</c:v>
                </c:pt>
                <c:pt idx="24">
                  <c:v>617</c:v>
                </c:pt>
                <c:pt idx="25">
                  <c:v>624</c:v>
                </c:pt>
                <c:pt idx="26">
                  <c:v>460</c:v>
                </c:pt>
                <c:pt idx="27">
                  <c:v>647</c:v>
                </c:pt>
                <c:pt idx="28">
                  <c:v>733</c:v>
                </c:pt>
                <c:pt idx="29">
                  <c:v>693</c:v>
                </c:pt>
                <c:pt idx="30">
                  <c:v>559</c:v>
                </c:pt>
                <c:pt idx="31">
                  <c:v>733</c:v>
                </c:pt>
                <c:pt idx="32">
                  <c:v>790</c:v>
                </c:pt>
                <c:pt idx="33">
                  <c:v>767</c:v>
                </c:pt>
                <c:pt idx="34">
                  <c:v>529</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1"/>
          <c:order val="1"/>
          <c:tx>
            <c:strRef>
              <c:f>CommunityStarts!$AC$4</c:f>
              <c:strCache>
                <c:ptCount val="1"/>
                <c:pt idx="0">
                  <c:v>#N/A</c:v>
                </c:pt>
              </c:strCache>
            </c:strRef>
          </c:tx>
          <c:spPr>
            <a:ln>
              <a:solidFill>
                <a:schemeClr val="accent2">
                  <a:alpha val="39000"/>
                </a:schemeClr>
              </a:solidFill>
            </a:ln>
          </c:spPr>
          <c:marker>
            <c:symbol val="none"/>
          </c:marker>
          <c:cat>
            <c:numRef>
              <c:f>CommunityStarts!$R$33:$R$105</c:f>
              <c:numCache>
                <c:formatCode>mmm\-yy</c:formatCode>
                <c:ptCount val="73"/>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45809</c:v>
                </c:pt>
              </c:numCache>
            </c:numRef>
          </c:cat>
          <c:val>
            <c:numRef>
              <c:f>CommunityStarts!$AC$33:$AC$105</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790</c:v>
                </c:pt>
                <c:pt idx="33">
                  <c:v>735.09779461931953</c:v>
                </c:pt>
                <c:pt idx="34">
                  <c:v>638.30476045578189</c:v>
                </c:pt>
                <c:pt idx="35">
                  <c:v>774.05260600754252</c:v>
                </c:pt>
                <c:pt idx="36">
                  <c:v>808.15808995624877</c:v>
                </c:pt>
                <c:pt idx="37">
                  <c:v>772.71807589512593</c:v>
                </c:pt>
                <c:pt idx="38">
                  <c:v>664.36594306870802</c:v>
                </c:pt>
                <c:pt idx="39">
                  <c:v>789.6703360254254</c:v>
                </c:pt>
                <c:pt idx="40">
                  <c:v>816.9048554230834</c:v>
                </c:pt>
                <c:pt idx="41">
                  <c:v>772.71807589512593</c:v>
                </c:pt>
                <c:pt idx="42">
                  <c:v>664.36594306870802</c:v>
                </c:pt>
                <c:pt idx="43">
                  <c:v>789.6703360254254</c:v>
                </c:pt>
                <c:pt idx="44">
                  <c:v>816.9048554230834</c:v>
                </c:pt>
                <c:pt idx="45">
                  <c:v>772.71807589512593</c:v>
                </c:pt>
                <c:pt idx="46">
                  <c:v>664.36594306870802</c:v>
                </c:pt>
                <c:pt idx="47">
                  <c:v>789.6703360254254</c:v>
                </c:pt>
                <c:pt idx="48">
                  <c:v>816.9048554230834</c:v>
                </c:pt>
                <c:pt idx="49">
                  <c:v>772.71807589512593</c:v>
                </c:pt>
                <c:pt idx="50">
                  <c:v>664.36594306870802</c:v>
                </c:pt>
                <c:pt idx="51">
                  <c:v>789.6703360254254</c:v>
                </c:pt>
                <c:pt idx="52">
                  <c:v>816.9048554230834</c:v>
                </c:pt>
                <c:pt idx="53">
                  <c:v>772.71807589512593</c:v>
                </c:pt>
                <c:pt idx="54">
                  <c:v>664.36594306870802</c:v>
                </c:pt>
                <c:pt idx="55">
                  <c:v>789.6703360254254</c:v>
                </c:pt>
                <c:pt idx="56">
                  <c:v>816.9048554230834</c:v>
                </c:pt>
                <c:pt idx="57">
                  <c:v>772.71807589512593</c:v>
                </c:pt>
                <c:pt idx="58">
                  <c:v>664.36594306870802</c:v>
                </c:pt>
                <c:pt idx="59">
                  <c:v>789.6703360254254</c:v>
                </c:pt>
                <c:pt idx="60">
                  <c:v>816.9048554230834</c:v>
                </c:pt>
                <c:pt idx="61">
                  <c:v>772.71807589512593</c:v>
                </c:pt>
                <c:pt idx="62">
                  <c:v>664.36594306870802</c:v>
                </c:pt>
                <c:pt idx="63">
                  <c:v>789.6703360254254</c:v>
                </c:pt>
                <c:pt idx="64">
                  <c:v>816.9048554230834</c:v>
                </c:pt>
                <c:pt idx="65">
                  <c:v>772.71807589512593</c:v>
                </c:pt>
                <c:pt idx="66">
                  <c:v>664.36594306870802</c:v>
                </c:pt>
                <c:pt idx="67">
                  <c:v>789.6703360254254</c:v>
                </c:pt>
                <c:pt idx="68">
                  <c:v>816.9048554230834</c:v>
                </c:pt>
                <c:pt idx="69">
                  <c:v>772.71807589512593</c:v>
                </c:pt>
                <c:pt idx="70">
                  <c:v>664.36594306870802</c:v>
                </c:pt>
                <c:pt idx="71">
                  <c:v>789.6703360254254</c:v>
                </c:pt>
                <c:pt idx="72">
                  <c:v>789.6703360254254</c:v>
                </c:pt>
              </c:numCache>
            </c:numRef>
          </c:val>
        </c:ser>
        <c:marker val="1"/>
        <c:axId val="98765824"/>
        <c:axId val="98773632"/>
      </c:lineChart>
      <c:dateAx>
        <c:axId val="98765824"/>
        <c:scaling>
          <c:orientation val="minMax"/>
          <c:max val="43983"/>
          <c:min val="39234"/>
        </c:scaling>
        <c:axPos val="b"/>
        <c:title>
          <c:tx>
            <c:rich>
              <a:bodyPr/>
              <a:lstStyle/>
              <a:p>
                <a:pPr>
                  <a:defRPr sz="2400" b="0">
                    <a:solidFill>
                      <a:sysClr val="windowText" lastClr="000000"/>
                    </a:solidFill>
                    <a:latin typeface="Calibri Light" pitchFamily="34" charset="0"/>
                  </a:defRPr>
                </a:pPr>
                <a:r>
                  <a:rPr lang="en-NZ" sz="2400" b="0">
                    <a:solidFill>
                      <a:sysClr val="windowText" lastClr="000000"/>
                    </a:solidFill>
                    <a:latin typeface="Calibri Light" pitchFamily="34" charset="0"/>
                  </a:rPr>
                  <a:t>Quarterly data</a:t>
                </a:r>
              </a:p>
            </c:rich>
          </c:tx>
          <c:layout>
            <c:manualLayout>
              <c:xMode val="edge"/>
              <c:yMode val="edge"/>
              <c:x val="0.74910688337898645"/>
              <c:y val="0.92163183526725045"/>
            </c:manualLayout>
          </c:layout>
        </c:title>
        <c:numFmt formatCode="mmm\ yy" sourceLinked="0"/>
        <c:tickLblPos val="nextTo"/>
        <c:txPr>
          <a:bodyPr rot="0"/>
          <a:lstStyle/>
          <a:p>
            <a:pPr>
              <a:defRPr sz="2400" b="0" i="0">
                <a:solidFill>
                  <a:schemeClr val="tx1">
                    <a:lumMod val="95000"/>
                    <a:lumOff val="5000"/>
                  </a:schemeClr>
                </a:solidFill>
                <a:latin typeface="Calibri Light" pitchFamily="34" charset="0"/>
                <a:cs typeface="Arial" pitchFamily="34" charset="0"/>
              </a:defRPr>
            </a:pPr>
            <a:endParaRPr lang="en-US"/>
          </a:p>
        </c:txPr>
        <c:crossAx val="98773632"/>
        <c:crosses val="autoZero"/>
        <c:auto val="1"/>
        <c:lblOffset val="100"/>
        <c:majorUnit val="24"/>
        <c:majorTimeUnit val="months"/>
        <c:minorUnit val="12"/>
        <c:minorTimeUnit val="months"/>
      </c:dateAx>
      <c:valAx>
        <c:axId val="98773632"/>
        <c:scaling>
          <c:orientation val="minMax"/>
          <c:max val="1000"/>
          <c:min val="0"/>
        </c:scaling>
        <c:axPos val="l"/>
        <c:numFmt formatCode="#,##0" sourceLinked="0"/>
        <c:tickLblPos val="nextTo"/>
        <c:txPr>
          <a:bodyPr/>
          <a:lstStyle/>
          <a:p>
            <a:pPr>
              <a:defRPr sz="2400" b="0">
                <a:solidFill>
                  <a:schemeClr val="tx1">
                    <a:lumMod val="95000"/>
                    <a:lumOff val="5000"/>
                  </a:schemeClr>
                </a:solidFill>
                <a:latin typeface="Calibri Light" pitchFamily="34" charset="0"/>
                <a:cs typeface="Arial" pitchFamily="34" charset="0"/>
              </a:defRPr>
            </a:pPr>
            <a:endParaRPr lang="en-US"/>
          </a:p>
        </c:txPr>
        <c:crossAx val="98765824"/>
        <c:crosses val="autoZero"/>
        <c:crossBetween val="midCat"/>
        <c:majorUnit val="2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9.8841888888889673E-2"/>
          <c:y val="0.10321351851851852"/>
          <c:w val="0.8754823333333337"/>
          <c:h val="0.72989092592592597"/>
        </c:manualLayout>
      </c:layout>
      <c:lineChart>
        <c:grouping val="standard"/>
        <c:ser>
          <c:idx val="0"/>
          <c:order val="0"/>
          <c:tx>
            <c:strRef>
              <c:f>PoliceProceedings!$C$36</c:f>
              <c:strCache>
                <c:ptCount val="1"/>
                <c:pt idx="0">
                  <c:v>Total</c:v>
                </c:pt>
              </c:strCache>
            </c:strRef>
          </c:tx>
          <c:spPr>
            <a:ln>
              <a:solidFill>
                <a:schemeClr val="tx2"/>
              </a:solidFill>
            </a:ln>
          </c:spPr>
          <c:marker>
            <c:symbol val="none"/>
          </c:marker>
          <c:cat>
            <c:numRef>
              <c:f>PoliceProceedings!$B$37:$B$63</c:f>
              <c:numCache>
                <c:formatCode>mmm\ yyyy</c:formatCode>
                <c:ptCount val="27"/>
                <c:pt idx="0">
                  <c:v>40086</c:v>
                </c:pt>
                <c:pt idx="1">
                  <c:v>40178</c:v>
                </c:pt>
                <c:pt idx="2">
                  <c:v>40268</c:v>
                </c:pt>
                <c:pt idx="3">
                  <c:v>40359</c:v>
                </c:pt>
                <c:pt idx="4">
                  <c:v>40451</c:v>
                </c:pt>
                <c:pt idx="5">
                  <c:v>40543</c:v>
                </c:pt>
                <c:pt idx="6">
                  <c:v>40633</c:v>
                </c:pt>
                <c:pt idx="7">
                  <c:v>40724</c:v>
                </c:pt>
                <c:pt idx="8">
                  <c:v>40816</c:v>
                </c:pt>
                <c:pt idx="9">
                  <c:v>40908</c:v>
                </c:pt>
                <c:pt idx="10">
                  <c:v>40999</c:v>
                </c:pt>
                <c:pt idx="11">
                  <c:v>41090</c:v>
                </c:pt>
                <c:pt idx="12">
                  <c:v>41182</c:v>
                </c:pt>
                <c:pt idx="13">
                  <c:v>41274</c:v>
                </c:pt>
                <c:pt idx="14">
                  <c:v>41364</c:v>
                </c:pt>
                <c:pt idx="15">
                  <c:v>41455</c:v>
                </c:pt>
                <c:pt idx="16">
                  <c:v>41547</c:v>
                </c:pt>
                <c:pt idx="17">
                  <c:v>41639</c:v>
                </c:pt>
                <c:pt idx="18">
                  <c:v>41729</c:v>
                </c:pt>
                <c:pt idx="19">
                  <c:v>41820</c:v>
                </c:pt>
                <c:pt idx="20">
                  <c:v>41912</c:v>
                </c:pt>
                <c:pt idx="21">
                  <c:v>42004</c:v>
                </c:pt>
                <c:pt idx="22">
                  <c:v>42094</c:v>
                </c:pt>
                <c:pt idx="23">
                  <c:v>42185</c:v>
                </c:pt>
                <c:pt idx="24">
                  <c:v>42277</c:v>
                </c:pt>
                <c:pt idx="25">
                  <c:v>42369</c:v>
                </c:pt>
                <c:pt idx="26">
                  <c:v>42460</c:v>
                </c:pt>
              </c:numCache>
            </c:numRef>
          </c:cat>
          <c:val>
            <c:numRef>
              <c:f>PoliceProceedings!$C$37:$C$63</c:f>
              <c:numCache>
                <c:formatCode>_-* #,##0_-;\-* #,##0_-;_-* "-"??_-;_-@_-</c:formatCode>
                <c:ptCount val="27"/>
                <c:pt idx="0">
                  <c:v>65775</c:v>
                </c:pt>
                <c:pt idx="1">
                  <c:v>65777</c:v>
                </c:pt>
                <c:pt idx="2">
                  <c:v>62919</c:v>
                </c:pt>
                <c:pt idx="3">
                  <c:v>60830</c:v>
                </c:pt>
                <c:pt idx="4">
                  <c:v>62374</c:v>
                </c:pt>
                <c:pt idx="5">
                  <c:v>61536</c:v>
                </c:pt>
                <c:pt idx="6">
                  <c:v>58179</c:v>
                </c:pt>
                <c:pt idx="7">
                  <c:v>58199</c:v>
                </c:pt>
                <c:pt idx="8">
                  <c:v>59563</c:v>
                </c:pt>
                <c:pt idx="9">
                  <c:v>58973</c:v>
                </c:pt>
                <c:pt idx="10">
                  <c:v>56694</c:v>
                </c:pt>
                <c:pt idx="11">
                  <c:v>54547</c:v>
                </c:pt>
                <c:pt idx="12">
                  <c:v>54675</c:v>
                </c:pt>
                <c:pt idx="13">
                  <c:v>55283</c:v>
                </c:pt>
                <c:pt idx="14">
                  <c:v>50659</c:v>
                </c:pt>
                <c:pt idx="15">
                  <c:v>49670</c:v>
                </c:pt>
                <c:pt idx="16">
                  <c:v>47914</c:v>
                </c:pt>
                <c:pt idx="17">
                  <c:v>46926</c:v>
                </c:pt>
                <c:pt idx="18">
                  <c:v>43795</c:v>
                </c:pt>
                <c:pt idx="19">
                  <c:v>44585</c:v>
                </c:pt>
                <c:pt idx="20">
                  <c:v>45300</c:v>
                </c:pt>
                <c:pt idx="21">
                  <c:v>44412</c:v>
                </c:pt>
                <c:pt idx="22">
                  <c:v>43311</c:v>
                </c:pt>
                <c:pt idx="23">
                  <c:v>42522</c:v>
                </c:pt>
                <c:pt idx="24">
                  <c:v>43143</c:v>
                </c:pt>
                <c:pt idx="25">
                  <c:v>44016</c:v>
                </c:pt>
                <c:pt idx="26">
                  <c:v>43065</c:v>
                </c:pt>
              </c:numCache>
            </c:numRef>
          </c:val>
        </c:ser>
        <c:ser>
          <c:idx val="1"/>
          <c:order val="1"/>
          <c:tx>
            <c:strRef>
              <c:f>PoliceProceedings!$D$36</c:f>
              <c:strCache>
                <c:ptCount val="1"/>
                <c:pt idx="0">
                  <c:v>Court action</c:v>
                </c:pt>
              </c:strCache>
            </c:strRef>
          </c:tx>
          <c:spPr>
            <a:ln>
              <a:solidFill>
                <a:srgbClr val="C0504D"/>
              </a:solidFill>
            </a:ln>
          </c:spPr>
          <c:marker>
            <c:symbol val="none"/>
          </c:marker>
          <c:cat>
            <c:numRef>
              <c:f>PoliceProceedings!$B$37:$B$63</c:f>
              <c:numCache>
                <c:formatCode>mmm\ yyyy</c:formatCode>
                <c:ptCount val="27"/>
                <c:pt idx="0">
                  <c:v>40086</c:v>
                </c:pt>
                <c:pt idx="1">
                  <c:v>40178</c:v>
                </c:pt>
                <c:pt idx="2">
                  <c:v>40268</c:v>
                </c:pt>
                <c:pt idx="3">
                  <c:v>40359</c:v>
                </c:pt>
                <c:pt idx="4">
                  <c:v>40451</c:v>
                </c:pt>
                <c:pt idx="5">
                  <c:v>40543</c:v>
                </c:pt>
                <c:pt idx="6">
                  <c:v>40633</c:v>
                </c:pt>
                <c:pt idx="7">
                  <c:v>40724</c:v>
                </c:pt>
                <c:pt idx="8">
                  <c:v>40816</c:v>
                </c:pt>
                <c:pt idx="9">
                  <c:v>40908</c:v>
                </c:pt>
                <c:pt idx="10">
                  <c:v>40999</c:v>
                </c:pt>
                <c:pt idx="11">
                  <c:v>41090</c:v>
                </c:pt>
                <c:pt idx="12">
                  <c:v>41182</c:v>
                </c:pt>
                <c:pt idx="13">
                  <c:v>41274</c:v>
                </c:pt>
                <c:pt idx="14">
                  <c:v>41364</c:v>
                </c:pt>
                <c:pt idx="15">
                  <c:v>41455</c:v>
                </c:pt>
                <c:pt idx="16">
                  <c:v>41547</c:v>
                </c:pt>
                <c:pt idx="17">
                  <c:v>41639</c:v>
                </c:pt>
                <c:pt idx="18">
                  <c:v>41729</c:v>
                </c:pt>
                <c:pt idx="19">
                  <c:v>41820</c:v>
                </c:pt>
                <c:pt idx="20">
                  <c:v>41912</c:v>
                </c:pt>
                <c:pt idx="21">
                  <c:v>42004</c:v>
                </c:pt>
                <c:pt idx="22">
                  <c:v>42094</c:v>
                </c:pt>
                <c:pt idx="23">
                  <c:v>42185</c:v>
                </c:pt>
                <c:pt idx="24">
                  <c:v>42277</c:v>
                </c:pt>
                <c:pt idx="25">
                  <c:v>42369</c:v>
                </c:pt>
                <c:pt idx="26">
                  <c:v>42460</c:v>
                </c:pt>
              </c:numCache>
            </c:numRef>
          </c:cat>
          <c:val>
            <c:numRef>
              <c:f>PoliceProceedings!$D$37:$D$63</c:f>
              <c:numCache>
                <c:formatCode>_-* #,##0_-;\-* #,##0_-;_-* "-"??_-;_-@_-</c:formatCode>
                <c:ptCount val="27"/>
                <c:pt idx="0">
                  <c:v>48661</c:v>
                </c:pt>
                <c:pt idx="1">
                  <c:v>47179</c:v>
                </c:pt>
                <c:pt idx="2">
                  <c:v>44536</c:v>
                </c:pt>
                <c:pt idx="3">
                  <c:v>42677</c:v>
                </c:pt>
                <c:pt idx="4">
                  <c:v>43772</c:v>
                </c:pt>
                <c:pt idx="5">
                  <c:v>41038</c:v>
                </c:pt>
                <c:pt idx="6">
                  <c:v>38662</c:v>
                </c:pt>
                <c:pt idx="7">
                  <c:v>38902</c:v>
                </c:pt>
                <c:pt idx="8">
                  <c:v>38771</c:v>
                </c:pt>
                <c:pt idx="9">
                  <c:v>36836</c:v>
                </c:pt>
                <c:pt idx="10">
                  <c:v>35254</c:v>
                </c:pt>
                <c:pt idx="11">
                  <c:v>33934</c:v>
                </c:pt>
                <c:pt idx="12">
                  <c:v>34272</c:v>
                </c:pt>
                <c:pt idx="13">
                  <c:v>34383</c:v>
                </c:pt>
                <c:pt idx="14">
                  <c:v>31731</c:v>
                </c:pt>
                <c:pt idx="15">
                  <c:v>31679</c:v>
                </c:pt>
                <c:pt idx="16">
                  <c:v>29445</c:v>
                </c:pt>
                <c:pt idx="17">
                  <c:v>30036</c:v>
                </c:pt>
                <c:pt idx="18">
                  <c:v>28687</c:v>
                </c:pt>
                <c:pt idx="19">
                  <c:v>29233</c:v>
                </c:pt>
                <c:pt idx="20">
                  <c:v>30291</c:v>
                </c:pt>
                <c:pt idx="21">
                  <c:v>29523</c:v>
                </c:pt>
                <c:pt idx="22">
                  <c:v>28968</c:v>
                </c:pt>
                <c:pt idx="23">
                  <c:v>28728</c:v>
                </c:pt>
                <c:pt idx="24">
                  <c:v>29550</c:v>
                </c:pt>
                <c:pt idx="25">
                  <c:v>30084</c:v>
                </c:pt>
                <c:pt idx="26">
                  <c:v>29817</c:v>
                </c:pt>
              </c:numCache>
            </c:numRef>
          </c:val>
        </c:ser>
        <c:ser>
          <c:idx val="2"/>
          <c:order val="2"/>
          <c:spPr>
            <a:ln>
              <a:solidFill>
                <a:schemeClr val="accent3">
                  <a:lumMod val="75000"/>
                </a:schemeClr>
              </a:solidFill>
            </a:ln>
          </c:spPr>
          <c:marker>
            <c:symbol val="none"/>
          </c:marker>
          <c:cat>
            <c:numRef>
              <c:f>PoliceProceedings!$B$37:$B$63</c:f>
              <c:numCache>
                <c:formatCode>mmm\ yyyy</c:formatCode>
                <c:ptCount val="27"/>
                <c:pt idx="0">
                  <c:v>40086</c:v>
                </c:pt>
                <c:pt idx="1">
                  <c:v>40178</c:v>
                </c:pt>
                <c:pt idx="2">
                  <c:v>40268</c:v>
                </c:pt>
                <c:pt idx="3">
                  <c:v>40359</c:v>
                </c:pt>
                <c:pt idx="4">
                  <c:v>40451</c:v>
                </c:pt>
                <c:pt idx="5">
                  <c:v>40543</c:v>
                </c:pt>
                <c:pt idx="6">
                  <c:v>40633</c:v>
                </c:pt>
                <c:pt idx="7">
                  <c:v>40724</c:v>
                </c:pt>
                <c:pt idx="8">
                  <c:v>40816</c:v>
                </c:pt>
                <c:pt idx="9">
                  <c:v>40908</c:v>
                </c:pt>
                <c:pt idx="10">
                  <c:v>40999</c:v>
                </c:pt>
                <c:pt idx="11">
                  <c:v>41090</c:v>
                </c:pt>
                <c:pt idx="12">
                  <c:v>41182</c:v>
                </c:pt>
                <c:pt idx="13">
                  <c:v>41274</c:v>
                </c:pt>
                <c:pt idx="14">
                  <c:v>41364</c:v>
                </c:pt>
                <c:pt idx="15">
                  <c:v>41455</c:v>
                </c:pt>
                <c:pt idx="16">
                  <c:v>41547</c:v>
                </c:pt>
                <c:pt idx="17">
                  <c:v>41639</c:v>
                </c:pt>
                <c:pt idx="18">
                  <c:v>41729</c:v>
                </c:pt>
                <c:pt idx="19">
                  <c:v>41820</c:v>
                </c:pt>
                <c:pt idx="20">
                  <c:v>41912</c:v>
                </c:pt>
                <c:pt idx="21">
                  <c:v>42004</c:v>
                </c:pt>
                <c:pt idx="22">
                  <c:v>42094</c:v>
                </c:pt>
                <c:pt idx="23">
                  <c:v>42185</c:v>
                </c:pt>
                <c:pt idx="24">
                  <c:v>42277</c:v>
                </c:pt>
                <c:pt idx="25">
                  <c:v>42369</c:v>
                </c:pt>
                <c:pt idx="26">
                  <c:v>42460</c:v>
                </c:pt>
              </c:numCache>
            </c:numRef>
          </c:cat>
          <c:val>
            <c:numRef>
              <c:f>PoliceProceedings!$E$37:$E$63</c:f>
              <c:numCache>
                <c:formatCode>_-* #,##0_-;\-* #,##0_-;_-* "-"??_-;_-@_-</c:formatCode>
                <c:ptCount val="27"/>
                <c:pt idx="0">
                  <c:v>17114</c:v>
                </c:pt>
                <c:pt idx="1">
                  <c:v>18598</c:v>
                </c:pt>
                <c:pt idx="2">
                  <c:v>18383</c:v>
                </c:pt>
                <c:pt idx="3">
                  <c:v>18153</c:v>
                </c:pt>
                <c:pt idx="4">
                  <c:v>18602</c:v>
                </c:pt>
                <c:pt idx="5">
                  <c:v>20498</c:v>
                </c:pt>
                <c:pt idx="6">
                  <c:v>19517</c:v>
                </c:pt>
                <c:pt idx="7">
                  <c:v>19297</c:v>
                </c:pt>
                <c:pt idx="8">
                  <c:v>20792</c:v>
                </c:pt>
                <c:pt idx="9">
                  <c:v>22137</c:v>
                </c:pt>
                <c:pt idx="10">
                  <c:v>21440</c:v>
                </c:pt>
                <c:pt idx="11">
                  <c:v>20613</c:v>
                </c:pt>
                <c:pt idx="12">
                  <c:v>20403</c:v>
                </c:pt>
                <c:pt idx="13">
                  <c:v>20900</c:v>
                </c:pt>
                <c:pt idx="14">
                  <c:v>18928</c:v>
                </c:pt>
                <c:pt idx="15">
                  <c:v>17991</c:v>
                </c:pt>
                <c:pt idx="16">
                  <c:v>18469</c:v>
                </c:pt>
                <c:pt idx="17">
                  <c:v>16890</c:v>
                </c:pt>
                <c:pt idx="18">
                  <c:v>15108</c:v>
                </c:pt>
                <c:pt idx="19">
                  <c:v>15352</c:v>
                </c:pt>
                <c:pt idx="20">
                  <c:v>15009</c:v>
                </c:pt>
                <c:pt idx="21">
                  <c:v>14889</c:v>
                </c:pt>
                <c:pt idx="22">
                  <c:v>14343</c:v>
                </c:pt>
                <c:pt idx="23">
                  <c:v>13794</c:v>
                </c:pt>
                <c:pt idx="24">
                  <c:v>13593</c:v>
                </c:pt>
                <c:pt idx="25">
                  <c:v>13932</c:v>
                </c:pt>
                <c:pt idx="26">
                  <c:v>13248</c:v>
                </c:pt>
              </c:numCache>
            </c:numRef>
          </c:val>
        </c:ser>
        <c:marker val="1"/>
        <c:axId val="98725888"/>
        <c:axId val="98727808"/>
      </c:lineChart>
      <c:dateAx>
        <c:axId val="98725888"/>
        <c:scaling>
          <c:orientation val="minMax"/>
        </c:scaling>
        <c:axPos val="b"/>
        <c:title>
          <c:tx>
            <c:rich>
              <a:bodyPr/>
              <a:lstStyle/>
              <a:p>
                <a:pPr>
                  <a:defRPr sz="2400" b="0"/>
                </a:pPr>
                <a:r>
                  <a:rPr lang="en-NZ" sz="2400" b="0"/>
                  <a:t>Quarterly data</a:t>
                </a:r>
              </a:p>
            </c:rich>
          </c:tx>
          <c:layout>
            <c:manualLayout>
              <c:xMode val="edge"/>
              <c:yMode val="edge"/>
              <c:x val="0.77779233333333486"/>
              <c:y val="0.91521555555555567"/>
            </c:manualLayout>
          </c:layout>
        </c:title>
        <c:numFmt formatCode="yyyy" sourceLinked="0"/>
        <c:majorTickMark val="in"/>
        <c:tickLblPos val="nextTo"/>
        <c:txPr>
          <a:bodyPr rot="0"/>
          <a:lstStyle/>
          <a:p>
            <a:pPr>
              <a:defRPr sz="2000"/>
            </a:pPr>
            <a:endParaRPr lang="en-US"/>
          </a:p>
        </c:txPr>
        <c:crossAx val="98727808"/>
        <c:crosses val="autoZero"/>
        <c:lblOffset val="100"/>
        <c:baseTimeUnit val="months"/>
        <c:majorUnit val="12"/>
        <c:majorTimeUnit val="months"/>
        <c:minorUnit val="3"/>
        <c:minorTimeUnit val="months"/>
      </c:dateAx>
      <c:valAx>
        <c:axId val="98727808"/>
        <c:scaling>
          <c:orientation val="minMax"/>
        </c:scaling>
        <c:axPos val="l"/>
        <c:numFmt formatCode="#,##0" sourceLinked="0"/>
        <c:majorTickMark val="none"/>
        <c:tickLblPos val="nextTo"/>
        <c:txPr>
          <a:bodyPr/>
          <a:lstStyle/>
          <a:p>
            <a:pPr>
              <a:defRPr sz="2000"/>
            </a:pPr>
            <a:endParaRPr lang="en-US"/>
          </a:p>
        </c:txPr>
        <c:crossAx val="98725888"/>
        <c:crossesAt val="0"/>
        <c:crossBetween val="between"/>
        <c:dispUnits>
          <c:builtInUnit val="thousands"/>
          <c:dispUnitsLbl>
            <c:txPr>
              <a:bodyPr/>
              <a:lstStyle/>
              <a:p>
                <a:pPr>
                  <a:defRPr b="0"/>
                </a:pPr>
                <a:endParaRPr lang="en-US"/>
              </a:p>
            </c:txPr>
          </c:dispUnitsLbl>
        </c:dispUnits>
      </c:valAx>
    </c:plotArea>
    <c:plotVisOnly val="1"/>
  </c:chart>
  <c:spPr>
    <a:ln>
      <a:noFill/>
    </a:ln>
  </c:spPr>
  <c:txPr>
    <a:bodyPr/>
    <a:lstStyle/>
    <a:p>
      <a:pPr>
        <a:defRPr sz="2000">
          <a:latin typeface="Calibri Light" pitchFamily="34" charset="0"/>
        </a:defRPr>
      </a:pPr>
      <a:endParaRPr lang="en-US"/>
    </a:p>
  </c:txPr>
  <c:printSettings>
    <c:headerFooter/>
    <c:pageMargins b="0.75000000000000666" l="0.70000000000000062" r="0.70000000000000062" t="0.75000000000000666" header="0.30000000000000032" footer="0.30000000000000032"/>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0779355555555629"/>
          <c:y val="9.0893148148148167E-2"/>
          <c:w val="0.85551755555555553"/>
          <c:h val="0.75146629629629624"/>
        </c:manualLayout>
      </c:layout>
      <c:lineChart>
        <c:grouping val="standard"/>
        <c:ser>
          <c:idx val="1"/>
          <c:order val="0"/>
          <c:tx>
            <c:strRef>
              <c:f>'Cases on Hand'!$S$6</c:f>
              <c:strCache>
                <c:ptCount val="1"/>
                <c:pt idx="0">
                  <c:v>Total</c:v>
                </c:pt>
              </c:strCache>
            </c:strRef>
          </c:tx>
          <c:spPr>
            <a:ln>
              <a:solidFill>
                <a:srgbClr val="008000"/>
              </a:solidFill>
            </a:ln>
          </c:spPr>
          <c:marker>
            <c:symbol val="none"/>
          </c:marker>
          <c:cat>
            <c:numRef>
              <c:f>'Cases on Hand'!$M$7:$M$55</c:f>
              <c:numCache>
                <c:formatCode>mmm\ yyyy</c:formatCode>
                <c:ptCount val="49"/>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numCache>
            </c:numRef>
          </c:cat>
          <c:val>
            <c:numRef>
              <c:f>'Cases on Hand'!$S$7:$S$55</c:f>
              <c:numCache>
                <c:formatCode>#,##0</c:formatCode>
                <c:ptCount val="49"/>
                <c:pt idx="0">
                  <c:v>42843</c:v>
                </c:pt>
                <c:pt idx="1">
                  <c:v>40591</c:v>
                </c:pt>
                <c:pt idx="2">
                  <c:v>35864</c:v>
                </c:pt>
                <c:pt idx="3">
                  <c:v>38198</c:v>
                </c:pt>
                <c:pt idx="4">
                  <c:v>37435</c:v>
                </c:pt>
                <c:pt idx="5">
                  <c:v>34163</c:v>
                </c:pt>
                <c:pt idx="6">
                  <c:v>34126</c:v>
                </c:pt>
                <c:pt idx="7">
                  <c:v>37187</c:v>
                </c:pt>
                <c:pt idx="8">
                  <c:v>39045</c:v>
                </c:pt>
                <c:pt idx="9">
                  <c:v>36560</c:v>
                </c:pt>
                <c:pt idx="10">
                  <c:v>35522</c:v>
                </c:pt>
                <c:pt idx="11">
                  <c:v>38836</c:v>
                </c:pt>
                <c:pt idx="12">
                  <c:v>40070</c:v>
                </c:pt>
                <c:pt idx="13">
                  <c:v>40363</c:v>
                </c:pt>
                <c:pt idx="14">
                  <c:v>39790</c:v>
                </c:pt>
                <c:pt idx="15">
                  <c:v>43262</c:v>
                </c:pt>
                <c:pt idx="16">
                  <c:v>45070</c:v>
                </c:pt>
                <c:pt idx="17">
                  <c:v>41989</c:v>
                </c:pt>
                <c:pt idx="18">
                  <c:v>41416</c:v>
                </c:pt>
                <c:pt idx="19">
                  <c:v>45238</c:v>
                </c:pt>
                <c:pt idx="20">
                  <c:v>48599</c:v>
                </c:pt>
                <c:pt idx="21">
                  <c:v>45443</c:v>
                </c:pt>
                <c:pt idx="22">
                  <c:v>44343</c:v>
                </c:pt>
                <c:pt idx="23">
                  <c:v>45679</c:v>
                </c:pt>
                <c:pt idx="24">
                  <c:v>43875</c:v>
                </c:pt>
                <c:pt idx="25">
                  <c:v>41168</c:v>
                </c:pt>
                <c:pt idx="26">
                  <c:v>40008</c:v>
                </c:pt>
                <c:pt idx="27">
                  <c:v>41619</c:v>
                </c:pt>
                <c:pt idx="28">
                  <c:v>42113</c:v>
                </c:pt>
                <c:pt idx="29">
                  <c:v>41668</c:v>
                </c:pt>
                <c:pt idx="30">
                  <c:v>39519</c:v>
                </c:pt>
                <c:pt idx="31">
                  <c:v>40165</c:v>
                </c:pt>
                <c:pt idx="32">
                  <c:v>38867</c:v>
                </c:pt>
                <c:pt idx="33">
                  <c:v>36468</c:v>
                </c:pt>
                <c:pt idx="34">
                  <c:v>33196</c:v>
                </c:pt>
                <c:pt idx="35">
                  <c:v>34622</c:v>
                </c:pt>
                <c:pt idx="36">
                  <c:v>33001</c:v>
                </c:pt>
                <c:pt idx="37">
                  <c:v>31091</c:v>
                </c:pt>
                <c:pt idx="38">
                  <c:v>29566</c:v>
                </c:pt>
                <c:pt idx="39">
                  <c:v>30651</c:v>
                </c:pt>
                <c:pt idx="40">
                  <c:v>31636</c:v>
                </c:pt>
                <c:pt idx="41">
                  <c:v>28917</c:v>
                </c:pt>
                <c:pt idx="42">
                  <c:v>27179</c:v>
                </c:pt>
                <c:pt idx="43">
                  <c:v>28442</c:v>
                </c:pt>
                <c:pt idx="44">
                  <c:v>29972</c:v>
                </c:pt>
                <c:pt idx="45">
                  <c:v>29317</c:v>
                </c:pt>
                <c:pt idx="46">
                  <c:v>28674</c:v>
                </c:pt>
                <c:pt idx="47">
                  <c:v>31350</c:v>
                </c:pt>
                <c:pt idx="48">
                  <c:v>32782</c:v>
                </c:pt>
              </c:numCache>
            </c:numRef>
          </c:val>
        </c:ser>
        <c:marker val="1"/>
        <c:axId val="98733440"/>
        <c:axId val="98740096"/>
      </c:lineChart>
      <c:dateAx>
        <c:axId val="98733440"/>
        <c:scaling>
          <c:orientation val="minMax"/>
          <c:max val="42430"/>
          <c:min val="38047"/>
        </c:scaling>
        <c:axPos val="b"/>
        <c:title>
          <c:tx>
            <c:rich>
              <a:bodyPr/>
              <a:lstStyle/>
              <a:p>
                <a:pPr>
                  <a:defRPr sz="2400" b="0">
                    <a:latin typeface="Calibri Light" pitchFamily="34" charset="0"/>
                  </a:defRPr>
                </a:pPr>
                <a:r>
                  <a:rPr lang="en-NZ" sz="2400" b="0">
                    <a:latin typeface="Calibri Light" pitchFamily="34" charset="0"/>
                  </a:rPr>
                  <a:t>Quarterly data </a:t>
                </a:r>
              </a:p>
            </c:rich>
          </c:tx>
          <c:layout>
            <c:manualLayout>
              <c:xMode val="edge"/>
              <c:yMode val="edge"/>
              <c:x val="0.75521455555555561"/>
              <c:y val="0.92404685185185187"/>
            </c:manualLayout>
          </c:layout>
        </c:title>
        <c:numFmt formatCode="yyyy" sourceLinked="0"/>
        <c:majorTickMark val="in"/>
        <c:tickLblPos val="nextTo"/>
        <c:txPr>
          <a:bodyPr/>
          <a:lstStyle/>
          <a:p>
            <a:pPr>
              <a:defRPr sz="2400">
                <a:latin typeface="Calibri Light" pitchFamily="34" charset="0"/>
              </a:defRPr>
            </a:pPr>
            <a:endParaRPr lang="en-US"/>
          </a:p>
        </c:txPr>
        <c:crossAx val="98740096"/>
        <c:crosses val="autoZero"/>
        <c:auto val="1"/>
        <c:lblOffset val="100"/>
        <c:majorUnit val="48"/>
        <c:majorTimeUnit val="months"/>
      </c:dateAx>
      <c:valAx>
        <c:axId val="98740096"/>
        <c:scaling>
          <c:orientation val="minMax"/>
        </c:scaling>
        <c:axPos val="l"/>
        <c:numFmt formatCode="#,##0" sourceLinked="1"/>
        <c:majorTickMark val="none"/>
        <c:tickLblPos val="nextTo"/>
        <c:txPr>
          <a:bodyPr/>
          <a:lstStyle/>
          <a:p>
            <a:pPr>
              <a:defRPr sz="2400">
                <a:latin typeface="Calibri Light" pitchFamily="34" charset="0"/>
              </a:defRPr>
            </a:pPr>
            <a:endParaRPr lang="en-US"/>
          </a:p>
        </c:txPr>
        <c:crossAx val="98733440"/>
        <c:crosses val="autoZero"/>
        <c:crossBetween val="between"/>
        <c:dispUnits>
          <c:builtInUnit val="thousands"/>
          <c:dispUnitsLbl>
            <c:txPr>
              <a:bodyPr/>
              <a:lstStyle/>
              <a:p>
                <a:pPr>
                  <a:defRPr sz="2400" b="0">
                    <a:latin typeface="Calibri Light" pitchFamily="34" charset="0"/>
                  </a:defRPr>
                </a:pPr>
                <a:endParaRPr lang="en-US"/>
              </a:p>
            </c:txPr>
          </c:dispUnitsLbl>
        </c:dispUnits>
      </c:valAx>
    </c:plotArea>
    <c:plotVisOnly val="1"/>
  </c:chart>
  <c:spPr>
    <a:ln>
      <a:noFill/>
    </a:ln>
  </c:spPr>
  <c:printSettings>
    <c:headerFooter/>
    <c:pageMargins b="0.75000000000000311" l="0.70000000000000062" r="0.70000000000000062" t="0.750000000000003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349318181818808"/>
          <c:y val="9.0847685185185198E-2"/>
          <c:w val="0.79517765151515163"/>
          <c:h val="0.74369583333337352"/>
        </c:manualLayout>
      </c:layout>
      <c:lineChart>
        <c:grouping val="standard"/>
        <c:ser>
          <c:idx val="0"/>
          <c:order val="0"/>
          <c:tx>
            <c:strRef>
              <c:f>CrownLawCases!$U$7</c:f>
              <c:strCache>
                <c:ptCount val="1"/>
                <c:pt idx="0">
                  <c:v>4 </c:v>
                </c:pt>
              </c:strCache>
            </c:strRef>
          </c:tx>
          <c:spPr>
            <a:ln>
              <a:solidFill>
                <a:schemeClr val="accent2"/>
              </a:solidFill>
            </a:ln>
          </c:spPr>
          <c:marker>
            <c:symbol val="none"/>
          </c:marker>
          <c:cat>
            <c:numRef>
              <c:f>CrownLawCases!$R$9:$R$34</c:f>
              <c:numCache>
                <c:formatCode>mmm\ yyyy</c:formatCode>
                <c:ptCount val="26"/>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numCache>
            </c:numRef>
          </c:cat>
          <c:val>
            <c:numRef>
              <c:f>CrownLawCases!$U$9:$U$34</c:f>
              <c:numCache>
                <c:formatCode>0_ ;\-0\ </c:formatCode>
                <c:ptCount val="26"/>
                <c:pt idx="0">
                  <c:v>112</c:v>
                </c:pt>
                <c:pt idx="1">
                  <c:v>204</c:v>
                </c:pt>
                <c:pt idx="2">
                  <c:v>207</c:v>
                </c:pt>
                <c:pt idx="3">
                  <c:v>204</c:v>
                </c:pt>
                <c:pt idx="4">
                  <c:v>163</c:v>
                </c:pt>
                <c:pt idx="5">
                  <c:v>207</c:v>
                </c:pt>
                <c:pt idx="6">
                  <c:v>252</c:v>
                </c:pt>
                <c:pt idx="7">
                  <c:v>202</c:v>
                </c:pt>
                <c:pt idx="8">
                  <c:v>166</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er>
        <c:ser>
          <c:idx val="1"/>
          <c:order val="1"/>
          <c:tx>
            <c:strRef>
              <c:f>CrownLawCases!$V$7</c:f>
              <c:strCache>
                <c:ptCount val="1"/>
                <c:pt idx="0">
                  <c:v>#N/A</c:v>
                </c:pt>
              </c:strCache>
            </c:strRef>
          </c:tx>
          <c:spPr>
            <a:ln>
              <a:solidFill>
                <a:schemeClr val="accent2">
                  <a:alpha val="39000"/>
                </a:schemeClr>
              </a:solidFill>
            </a:ln>
          </c:spPr>
          <c:marker>
            <c:symbol val="none"/>
          </c:marker>
          <c:cat>
            <c:numRef>
              <c:f>CrownLawCases!$R$9:$R$34</c:f>
              <c:numCache>
                <c:formatCode>mmm\ yyyy</c:formatCode>
                <c:ptCount val="26"/>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numCache>
            </c:numRef>
          </c:cat>
          <c:val>
            <c:numRef>
              <c:f>CrownLawCases!$V$9:$V$34</c:f>
              <c:numCache>
                <c:formatCode>0_ ;\-0\ </c:formatCode>
                <c:ptCount val="26"/>
                <c:pt idx="0">
                  <c:v>#N/A</c:v>
                </c:pt>
                <c:pt idx="1">
                  <c:v>#N/A</c:v>
                </c:pt>
                <c:pt idx="2">
                  <c:v>#N/A</c:v>
                </c:pt>
                <c:pt idx="3">
                  <c:v>#N/A</c:v>
                </c:pt>
                <c:pt idx="4">
                  <c:v>#N/A</c:v>
                </c:pt>
                <c:pt idx="5">
                  <c:v>#N/A</c:v>
                </c:pt>
                <c:pt idx="6">
                  <c:v>#N/A</c:v>
                </c:pt>
                <c:pt idx="7">
                  <c:v>#N/A</c:v>
                </c:pt>
                <c:pt idx="8">
                  <c:v>164.63660254851982</c:v>
                </c:pt>
                <c:pt idx="9">
                  <c:v>209.67979339105079</c:v>
                </c:pt>
                <c:pt idx="10">
                  <c:v>254.53615255019088</c:v>
                </c:pt>
                <c:pt idx="11">
                  <c:v>204.35081356105647</c:v>
                </c:pt>
                <c:pt idx="12">
                  <c:v>164.63660254851982</c:v>
                </c:pt>
                <c:pt idx="13">
                  <c:v>209.67979339105079</c:v>
                </c:pt>
                <c:pt idx="14">
                  <c:v>254.53615255019088</c:v>
                </c:pt>
                <c:pt idx="15">
                  <c:v>204.35081356105647</c:v>
                </c:pt>
                <c:pt idx="16">
                  <c:v>164.63660254851982</c:v>
                </c:pt>
                <c:pt idx="17">
                  <c:v>209.67979339105079</c:v>
                </c:pt>
                <c:pt idx="18">
                  <c:v>254.53615255019088</c:v>
                </c:pt>
                <c:pt idx="19">
                  <c:v>204.35081356105647</c:v>
                </c:pt>
                <c:pt idx="20">
                  <c:v>164.63660254851982</c:v>
                </c:pt>
                <c:pt idx="21">
                  <c:v>209.67979339105079</c:v>
                </c:pt>
                <c:pt idx="22">
                  <c:v>254.53615255019088</c:v>
                </c:pt>
                <c:pt idx="23">
                  <c:v>204.35081356105647</c:v>
                </c:pt>
                <c:pt idx="24">
                  <c:v>164.63660254851982</c:v>
                </c:pt>
                <c:pt idx="25">
                  <c:v>209.67979339105079</c:v>
                </c:pt>
              </c:numCache>
            </c:numRef>
          </c:val>
        </c:ser>
        <c:marker val="1"/>
        <c:axId val="152218624"/>
        <c:axId val="154338432"/>
      </c:lineChart>
      <c:dateAx>
        <c:axId val="152218624"/>
        <c:scaling>
          <c:orientation val="minMax"/>
          <c:max val="43617"/>
          <c:min val="41426"/>
        </c:scaling>
        <c:axPos val="b"/>
        <c:title>
          <c:tx>
            <c:rich>
              <a:bodyPr/>
              <a:lstStyle/>
              <a:p>
                <a:pPr>
                  <a:defRPr sz="1600" b="0">
                    <a:solidFill>
                      <a:sysClr val="windowText" lastClr="000000"/>
                    </a:solidFill>
                    <a:latin typeface="Calibri Light" pitchFamily="34" charset="0"/>
                  </a:defRPr>
                </a:pPr>
                <a:r>
                  <a:rPr lang="en-NZ" sz="1600" b="0">
                    <a:solidFill>
                      <a:sysClr val="windowText" lastClr="000000"/>
                    </a:solidFill>
                    <a:latin typeface="Calibri Light" pitchFamily="34" charset="0"/>
                  </a:rPr>
                  <a:t>Quarterly data</a:t>
                </a:r>
              </a:p>
            </c:rich>
          </c:tx>
          <c:layout>
            <c:manualLayout>
              <c:xMode val="edge"/>
              <c:yMode val="edge"/>
              <c:x val="0.8300492424242587"/>
              <c:y val="0.90994467592592587"/>
            </c:manualLayout>
          </c:layout>
        </c:title>
        <c:numFmt formatCode="mmm\ yy" sourceLinked="0"/>
        <c:tickLblPos val="nextTo"/>
        <c:txPr>
          <a:bodyPr rot="0"/>
          <a:lstStyle/>
          <a:p>
            <a:pPr>
              <a:defRPr sz="1300" b="0" i="0">
                <a:solidFill>
                  <a:sysClr val="windowText" lastClr="000000"/>
                </a:solidFill>
                <a:latin typeface="Calibri Light" pitchFamily="34" charset="0"/>
                <a:cs typeface="Arial" pitchFamily="34" charset="0"/>
              </a:defRPr>
            </a:pPr>
            <a:endParaRPr lang="en-US"/>
          </a:p>
        </c:txPr>
        <c:crossAx val="154338432"/>
        <c:crosses val="autoZero"/>
        <c:auto val="1"/>
        <c:lblOffset val="100"/>
        <c:majorUnit val="12"/>
        <c:majorTimeUnit val="months"/>
        <c:minorUnit val="12"/>
        <c:minorTimeUnit val="months"/>
      </c:dateAx>
      <c:valAx>
        <c:axId val="154338432"/>
        <c:scaling>
          <c:orientation val="minMax"/>
          <c:max val="500"/>
          <c:min val="0"/>
        </c:scaling>
        <c:axPos val="l"/>
        <c:majorGridlines>
          <c:spPr>
            <a:ln>
              <a:solidFill>
                <a:sysClr val="windowText" lastClr="000000">
                  <a:alpha val="10000"/>
                </a:sysClr>
              </a:solidFill>
            </a:ln>
          </c:spPr>
        </c:majorGridlines>
        <c:numFmt formatCode="#,##0" sourceLinked="0"/>
        <c:tickLblPos val="nextTo"/>
        <c:txPr>
          <a:bodyPr/>
          <a:lstStyle/>
          <a:p>
            <a:pPr>
              <a:defRPr sz="1300" b="0">
                <a:solidFill>
                  <a:sysClr val="windowText" lastClr="000000"/>
                </a:solidFill>
                <a:latin typeface="Calibri Light" pitchFamily="34" charset="0"/>
                <a:cs typeface="Arial" pitchFamily="34" charset="0"/>
              </a:defRPr>
            </a:pPr>
            <a:endParaRPr lang="en-US"/>
          </a:p>
        </c:txPr>
        <c:crossAx val="152218624"/>
        <c:crosses val="autoZero"/>
        <c:crossBetween val="midCat"/>
        <c:majorUnit val="1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349318181818808"/>
          <c:y val="9.0847685185185198E-2"/>
          <c:w val="0.79517765151515163"/>
          <c:h val="0.74369583333337352"/>
        </c:manualLayout>
      </c:layout>
      <c:lineChart>
        <c:grouping val="standard"/>
        <c:ser>
          <c:idx val="0"/>
          <c:order val="0"/>
          <c:tx>
            <c:strRef>
              <c:f>CrownLawCases!$W$7</c:f>
              <c:strCache>
                <c:ptCount val="1"/>
                <c:pt idx="0">
                  <c:v>79 </c:v>
                </c:pt>
              </c:strCache>
            </c:strRef>
          </c:tx>
          <c:spPr>
            <a:ln>
              <a:solidFill>
                <a:schemeClr val="accent2"/>
              </a:solidFill>
            </a:ln>
          </c:spPr>
          <c:marker>
            <c:symbol val="none"/>
          </c:marker>
          <c:cat>
            <c:numRef>
              <c:f>CrownLawCases!$R$9:$R$34</c:f>
              <c:numCache>
                <c:formatCode>mmm\ yyyy</c:formatCode>
                <c:ptCount val="26"/>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numCache>
            </c:numRef>
          </c:cat>
          <c:val>
            <c:numRef>
              <c:f>CrownLawCases!$W$8:$W$33</c:f>
              <c:numCache>
                <c:formatCode>0_ ;\-0\ </c:formatCode>
                <c:ptCount val="26"/>
                <c:pt idx="0">
                  <c:v>66</c:v>
                </c:pt>
                <c:pt idx="1">
                  <c:v>34</c:v>
                </c:pt>
                <c:pt idx="2">
                  <c:v>45</c:v>
                </c:pt>
                <c:pt idx="3">
                  <c:v>62</c:v>
                </c:pt>
                <c:pt idx="4">
                  <c:v>46</c:v>
                </c:pt>
                <c:pt idx="5">
                  <c:v>12</c:v>
                </c:pt>
                <c:pt idx="6">
                  <c:v>11</c:v>
                </c:pt>
                <c:pt idx="7">
                  <c:v>44</c:v>
                </c:pt>
                <c:pt idx="8">
                  <c:v>52</c:v>
                </c:pt>
                <c:pt idx="9">
                  <c:v>34</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val>
        </c:ser>
        <c:ser>
          <c:idx val="1"/>
          <c:order val="1"/>
          <c:tx>
            <c:strRef>
              <c:f>CrownLawCases!$X$7</c:f>
              <c:strCache>
                <c:ptCount val="1"/>
                <c:pt idx="0">
                  <c:v>#N/A</c:v>
                </c:pt>
              </c:strCache>
            </c:strRef>
          </c:tx>
          <c:spPr>
            <a:ln>
              <a:solidFill>
                <a:schemeClr val="accent2">
                  <a:alpha val="39000"/>
                </a:schemeClr>
              </a:solidFill>
            </a:ln>
          </c:spPr>
          <c:marker>
            <c:symbol val="none"/>
          </c:marker>
          <c:cat>
            <c:numRef>
              <c:f>CrownLawCases!$R$9:$R$34</c:f>
              <c:numCache>
                <c:formatCode>mmm\ yyyy</c:formatCode>
                <c:ptCount val="26"/>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numCache>
            </c:numRef>
          </c:cat>
          <c:val>
            <c:numRef>
              <c:f>CrownLawCases!$X$8:$X$33</c:f>
              <c:numCache>
                <c:formatCode>0_ ;\-0\ </c:formatCode>
                <c:ptCount val="26"/>
                <c:pt idx="0">
                  <c:v>#N/A</c:v>
                </c:pt>
                <c:pt idx="1">
                  <c:v>#N/A</c:v>
                </c:pt>
                <c:pt idx="2">
                  <c:v>#N/A</c:v>
                </c:pt>
                <c:pt idx="3">
                  <c:v>#N/A</c:v>
                </c:pt>
                <c:pt idx="4">
                  <c:v>#N/A</c:v>
                </c:pt>
                <c:pt idx="5">
                  <c:v>#N/A</c:v>
                </c:pt>
                <c:pt idx="6">
                  <c:v>#N/A</c:v>
                </c:pt>
                <c:pt idx="7">
                  <c:v>#N/A</c:v>
                </c:pt>
                <c:pt idx="8">
                  <c:v>#N/A</c:v>
                </c:pt>
                <c:pt idx="9">
                  <c:v>29</c:v>
                </c:pt>
                <c:pt idx="10">
                  <c:v>29</c:v>
                </c:pt>
                <c:pt idx="11">
                  <c:v>44</c:v>
                </c:pt>
                <c:pt idx="12">
                  <c:v>52</c:v>
                </c:pt>
                <c:pt idx="13">
                  <c:v>29</c:v>
                </c:pt>
                <c:pt idx="14">
                  <c:v>29</c:v>
                </c:pt>
                <c:pt idx="15">
                  <c:v>44</c:v>
                </c:pt>
                <c:pt idx="16">
                  <c:v>52</c:v>
                </c:pt>
                <c:pt idx="17">
                  <c:v>29</c:v>
                </c:pt>
                <c:pt idx="18">
                  <c:v>29</c:v>
                </c:pt>
                <c:pt idx="19">
                  <c:v>44</c:v>
                </c:pt>
                <c:pt idx="20">
                  <c:v>52</c:v>
                </c:pt>
                <c:pt idx="21">
                  <c:v>29</c:v>
                </c:pt>
                <c:pt idx="22">
                  <c:v>29</c:v>
                </c:pt>
                <c:pt idx="23">
                  <c:v>44</c:v>
                </c:pt>
                <c:pt idx="24">
                  <c:v>52</c:v>
                </c:pt>
                <c:pt idx="25">
                  <c:v>29</c:v>
                </c:pt>
              </c:numCache>
            </c:numRef>
          </c:val>
        </c:ser>
        <c:marker val="1"/>
        <c:axId val="154362624"/>
        <c:axId val="154364544"/>
      </c:lineChart>
      <c:dateAx>
        <c:axId val="154362624"/>
        <c:scaling>
          <c:orientation val="minMax"/>
          <c:max val="43617"/>
          <c:min val="41426"/>
        </c:scaling>
        <c:axPos val="b"/>
        <c:title>
          <c:tx>
            <c:rich>
              <a:bodyPr/>
              <a:lstStyle/>
              <a:p>
                <a:pPr>
                  <a:defRPr sz="1600" b="0">
                    <a:solidFill>
                      <a:sysClr val="windowText" lastClr="000000"/>
                    </a:solidFill>
                    <a:latin typeface="Calibri Light" pitchFamily="34" charset="0"/>
                  </a:defRPr>
                </a:pPr>
                <a:r>
                  <a:rPr lang="en-NZ" sz="1600" b="0">
                    <a:solidFill>
                      <a:sysClr val="windowText" lastClr="000000"/>
                    </a:solidFill>
                    <a:latin typeface="Calibri Light" pitchFamily="34" charset="0"/>
                  </a:rPr>
                  <a:t>Quarterly data</a:t>
                </a:r>
              </a:p>
            </c:rich>
          </c:tx>
          <c:layout>
            <c:manualLayout>
              <c:xMode val="edge"/>
              <c:yMode val="edge"/>
              <c:x val="0.8124103535353534"/>
              <c:y val="0.90994467592592587"/>
            </c:manualLayout>
          </c:layout>
        </c:title>
        <c:numFmt formatCode="mmm\ yy" sourceLinked="0"/>
        <c:tickLblPos val="nextTo"/>
        <c:txPr>
          <a:bodyPr rot="0"/>
          <a:lstStyle/>
          <a:p>
            <a:pPr>
              <a:defRPr sz="1300" b="0" i="0">
                <a:solidFill>
                  <a:sysClr val="windowText" lastClr="000000"/>
                </a:solidFill>
                <a:latin typeface="Calibri Light" pitchFamily="34" charset="0"/>
                <a:cs typeface="Arial" pitchFamily="34" charset="0"/>
              </a:defRPr>
            </a:pPr>
            <a:endParaRPr lang="en-US"/>
          </a:p>
        </c:txPr>
        <c:crossAx val="154364544"/>
        <c:crosses val="autoZero"/>
        <c:auto val="1"/>
        <c:lblOffset val="100"/>
        <c:majorUnit val="12"/>
        <c:majorTimeUnit val="months"/>
        <c:minorUnit val="12"/>
        <c:minorTimeUnit val="months"/>
      </c:dateAx>
      <c:valAx>
        <c:axId val="154364544"/>
        <c:scaling>
          <c:orientation val="minMax"/>
          <c:max val="150"/>
          <c:min val="0"/>
        </c:scaling>
        <c:axPos val="l"/>
        <c:majorGridlines>
          <c:spPr>
            <a:ln>
              <a:solidFill>
                <a:sysClr val="windowText" lastClr="000000">
                  <a:alpha val="10000"/>
                </a:sysClr>
              </a:solidFill>
            </a:ln>
          </c:spPr>
        </c:majorGridlines>
        <c:numFmt formatCode="#,##0" sourceLinked="0"/>
        <c:tickLblPos val="nextTo"/>
        <c:txPr>
          <a:bodyPr/>
          <a:lstStyle/>
          <a:p>
            <a:pPr>
              <a:defRPr sz="1300" b="0">
                <a:solidFill>
                  <a:sysClr val="windowText" lastClr="000000"/>
                </a:solidFill>
                <a:latin typeface="Calibri Light" pitchFamily="34" charset="0"/>
                <a:cs typeface="Arial" pitchFamily="34" charset="0"/>
              </a:defRPr>
            </a:pPr>
            <a:endParaRPr lang="en-US"/>
          </a:p>
        </c:txPr>
        <c:crossAx val="154362624"/>
        <c:crosses val="autoZero"/>
        <c:crossBetween val="midCat"/>
        <c:majorUnit val="5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349318181818808"/>
          <c:y val="9.0847685185185198E-2"/>
          <c:w val="0.79517765151515163"/>
          <c:h val="0.74369583333337352"/>
        </c:manualLayout>
      </c:layout>
      <c:lineChart>
        <c:grouping val="standard"/>
        <c:ser>
          <c:idx val="0"/>
          <c:order val="0"/>
          <c:tx>
            <c:strRef>
              <c:f>CrownLawCases!$Y$7</c:f>
              <c:strCache>
                <c:ptCount val="1"/>
                <c:pt idx="0">
                  <c:v>194 </c:v>
                </c:pt>
              </c:strCache>
            </c:strRef>
          </c:tx>
          <c:spPr>
            <a:ln>
              <a:solidFill>
                <a:schemeClr val="accent2"/>
              </a:solidFill>
            </a:ln>
          </c:spPr>
          <c:marker>
            <c:symbol val="none"/>
          </c:marker>
          <c:cat>
            <c:numRef>
              <c:f>CrownLawCases!$R$9:$R$34</c:f>
              <c:numCache>
                <c:formatCode>mmm\ yyyy</c:formatCode>
                <c:ptCount val="26"/>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numCache>
            </c:numRef>
          </c:cat>
          <c:val>
            <c:numRef>
              <c:f>CrownLawCases!$Y$8:$Y$33</c:f>
              <c:numCache>
                <c:formatCode>0_ ;\-0\ </c:formatCode>
                <c:ptCount val="26"/>
                <c:pt idx="0">
                  <c:v>124</c:v>
                </c:pt>
                <c:pt idx="1">
                  <c:v>134</c:v>
                </c:pt>
                <c:pt idx="2">
                  <c:v>149</c:v>
                </c:pt>
                <c:pt idx="3">
                  <c:v>129</c:v>
                </c:pt>
                <c:pt idx="4">
                  <c:v>78</c:v>
                </c:pt>
                <c:pt idx="5">
                  <c:v>93</c:v>
                </c:pt>
                <c:pt idx="6">
                  <c:v>149</c:v>
                </c:pt>
                <c:pt idx="7">
                  <c:v>138</c:v>
                </c:pt>
                <c:pt idx="8">
                  <c:v>108</c:v>
                </c:pt>
                <c:pt idx="9">
                  <c:v>128</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val>
        </c:ser>
        <c:ser>
          <c:idx val="1"/>
          <c:order val="1"/>
          <c:tx>
            <c:strRef>
              <c:f>CrownLawCases!$Z$7</c:f>
              <c:strCache>
                <c:ptCount val="1"/>
                <c:pt idx="0">
                  <c:v>#N/A</c:v>
                </c:pt>
              </c:strCache>
            </c:strRef>
          </c:tx>
          <c:spPr>
            <a:ln>
              <a:solidFill>
                <a:schemeClr val="accent2">
                  <a:alpha val="39000"/>
                </a:schemeClr>
              </a:solidFill>
            </a:ln>
          </c:spPr>
          <c:marker>
            <c:symbol val="none"/>
          </c:marker>
          <c:cat>
            <c:numRef>
              <c:f>CrownLawCases!$R$9:$R$34</c:f>
              <c:numCache>
                <c:formatCode>mmm\ yyyy</c:formatCode>
                <c:ptCount val="26"/>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numCache>
            </c:numRef>
          </c:cat>
          <c:val>
            <c:numRef>
              <c:f>CrownLawCases!$Z$8:$Z$33</c:f>
              <c:numCache>
                <c:formatCode>0_ ;\-0\ </c:formatCode>
                <c:ptCount val="26"/>
                <c:pt idx="0">
                  <c:v>#N/A</c:v>
                </c:pt>
                <c:pt idx="1">
                  <c:v>#N/A</c:v>
                </c:pt>
                <c:pt idx="2">
                  <c:v>#N/A</c:v>
                </c:pt>
                <c:pt idx="3">
                  <c:v>#N/A</c:v>
                </c:pt>
                <c:pt idx="4">
                  <c:v>#N/A</c:v>
                </c:pt>
                <c:pt idx="5">
                  <c:v>#N/A</c:v>
                </c:pt>
                <c:pt idx="6">
                  <c:v>#N/A</c:v>
                </c:pt>
                <c:pt idx="7">
                  <c:v>#N/A</c:v>
                </c:pt>
                <c:pt idx="8">
                  <c:v>#N/A</c:v>
                </c:pt>
                <c:pt idx="9">
                  <c:v>107.61483503820394</c:v>
                </c:pt>
                <c:pt idx="10">
                  <c:v>131.80062805098513</c:v>
                </c:pt>
                <c:pt idx="11">
                  <c:v>144.45978974279575</c:v>
                </c:pt>
                <c:pt idx="12">
                  <c:v>105.10516507820853</c:v>
                </c:pt>
                <c:pt idx="13">
                  <c:v>107.61483503820394</c:v>
                </c:pt>
                <c:pt idx="14">
                  <c:v>131.80062805098513</c:v>
                </c:pt>
                <c:pt idx="15">
                  <c:v>144.45978974279575</c:v>
                </c:pt>
                <c:pt idx="16">
                  <c:v>105.10516507820853</c:v>
                </c:pt>
                <c:pt idx="17">
                  <c:v>107.61483503820394</c:v>
                </c:pt>
                <c:pt idx="18">
                  <c:v>131.80062805098513</c:v>
                </c:pt>
                <c:pt idx="19">
                  <c:v>144.45978974279575</c:v>
                </c:pt>
                <c:pt idx="20">
                  <c:v>105.10516507820853</c:v>
                </c:pt>
                <c:pt idx="21">
                  <c:v>107.61483503820394</c:v>
                </c:pt>
                <c:pt idx="22">
                  <c:v>131.80062805098513</c:v>
                </c:pt>
                <c:pt idx="23">
                  <c:v>144.45978974279575</c:v>
                </c:pt>
                <c:pt idx="24">
                  <c:v>105.10516507820853</c:v>
                </c:pt>
                <c:pt idx="25">
                  <c:v>107.61483503820394</c:v>
                </c:pt>
              </c:numCache>
            </c:numRef>
          </c:val>
        </c:ser>
        <c:marker val="1"/>
        <c:axId val="154413312"/>
        <c:axId val="154415488"/>
      </c:lineChart>
      <c:dateAx>
        <c:axId val="154413312"/>
        <c:scaling>
          <c:orientation val="minMax"/>
          <c:max val="43617"/>
          <c:min val="41426"/>
        </c:scaling>
        <c:axPos val="b"/>
        <c:title>
          <c:tx>
            <c:rich>
              <a:bodyPr/>
              <a:lstStyle/>
              <a:p>
                <a:pPr>
                  <a:defRPr sz="1600" b="0">
                    <a:solidFill>
                      <a:sysClr val="windowText" lastClr="000000"/>
                    </a:solidFill>
                    <a:latin typeface="Calibri Light" pitchFamily="34" charset="0"/>
                  </a:defRPr>
                </a:pPr>
                <a:r>
                  <a:rPr lang="en-NZ" sz="1600" b="0">
                    <a:solidFill>
                      <a:sysClr val="windowText" lastClr="000000"/>
                    </a:solidFill>
                    <a:latin typeface="Calibri Light" pitchFamily="34" charset="0"/>
                  </a:rPr>
                  <a:t>Quarterly data</a:t>
                </a:r>
              </a:p>
            </c:rich>
          </c:tx>
          <c:layout>
            <c:manualLayout>
              <c:xMode val="edge"/>
              <c:yMode val="edge"/>
              <c:x val="0.80599621212121264"/>
              <c:y val="0.91582430555555561"/>
            </c:manualLayout>
          </c:layout>
        </c:title>
        <c:numFmt formatCode="mmm\ yy" sourceLinked="0"/>
        <c:tickLblPos val="nextTo"/>
        <c:txPr>
          <a:bodyPr rot="0"/>
          <a:lstStyle/>
          <a:p>
            <a:pPr>
              <a:defRPr sz="1300" b="0" i="0">
                <a:solidFill>
                  <a:sysClr val="windowText" lastClr="000000"/>
                </a:solidFill>
                <a:latin typeface="Calibri Light" pitchFamily="34" charset="0"/>
                <a:cs typeface="Arial" pitchFamily="34" charset="0"/>
              </a:defRPr>
            </a:pPr>
            <a:endParaRPr lang="en-US"/>
          </a:p>
        </c:txPr>
        <c:crossAx val="154415488"/>
        <c:crosses val="autoZero"/>
        <c:auto val="1"/>
        <c:lblOffset val="100"/>
        <c:majorUnit val="12"/>
        <c:majorTimeUnit val="months"/>
        <c:minorUnit val="12"/>
        <c:minorTimeUnit val="months"/>
      </c:dateAx>
      <c:valAx>
        <c:axId val="154415488"/>
        <c:scaling>
          <c:orientation val="minMax"/>
          <c:max val="200"/>
          <c:min val="0"/>
        </c:scaling>
        <c:axPos val="l"/>
        <c:majorGridlines>
          <c:spPr>
            <a:ln>
              <a:solidFill>
                <a:sysClr val="windowText" lastClr="000000">
                  <a:alpha val="10000"/>
                </a:sysClr>
              </a:solidFill>
            </a:ln>
          </c:spPr>
        </c:majorGridlines>
        <c:numFmt formatCode="#,##0" sourceLinked="0"/>
        <c:tickLblPos val="nextTo"/>
        <c:txPr>
          <a:bodyPr/>
          <a:lstStyle/>
          <a:p>
            <a:pPr>
              <a:defRPr sz="1300" b="0">
                <a:solidFill>
                  <a:sysClr val="windowText" lastClr="000000"/>
                </a:solidFill>
                <a:latin typeface="Calibri Light" pitchFamily="34" charset="0"/>
                <a:cs typeface="Arial" pitchFamily="34" charset="0"/>
              </a:defRPr>
            </a:pPr>
            <a:endParaRPr lang="en-US"/>
          </a:p>
        </c:txPr>
        <c:crossAx val="154413312"/>
        <c:crosses val="autoZero"/>
        <c:crossBetween val="midCat"/>
        <c:majorUnit val="5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349318181818819"/>
          <c:y val="9.0847685185185198E-2"/>
          <c:w val="0.79517765151515163"/>
          <c:h val="0.74369583333337441"/>
        </c:manualLayout>
      </c:layout>
      <c:lineChart>
        <c:grouping val="standard"/>
        <c:ser>
          <c:idx val="0"/>
          <c:order val="0"/>
          <c:tx>
            <c:strRef>
              <c:f>CrownLawCases!$AA$7</c:f>
              <c:strCache>
                <c:ptCount val="1"/>
                <c:pt idx="0">
                  <c:v>198 </c:v>
                </c:pt>
              </c:strCache>
            </c:strRef>
          </c:tx>
          <c:spPr>
            <a:ln>
              <a:solidFill>
                <a:schemeClr val="accent2"/>
              </a:solidFill>
            </a:ln>
          </c:spPr>
          <c:marker>
            <c:symbol val="none"/>
          </c:marker>
          <c:cat>
            <c:numRef>
              <c:f>CrownLawCases!$R$9:$R$34</c:f>
              <c:numCache>
                <c:formatCode>mmm\ yyyy</c:formatCode>
                <c:ptCount val="26"/>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numCache>
            </c:numRef>
          </c:cat>
          <c:val>
            <c:numRef>
              <c:f>CrownLawCases!$AA$8:$AA$33</c:f>
              <c:numCache>
                <c:formatCode>0_ ;\-0\ </c:formatCode>
                <c:ptCount val="26"/>
                <c:pt idx="0">
                  <c:v>185</c:v>
                </c:pt>
                <c:pt idx="1">
                  <c:v>151</c:v>
                </c:pt>
                <c:pt idx="2">
                  <c:v>177</c:v>
                </c:pt>
                <c:pt idx="3">
                  <c:v>230</c:v>
                </c:pt>
                <c:pt idx="4">
                  <c:v>293</c:v>
                </c:pt>
                <c:pt idx="5">
                  <c:v>180</c:v>
                </c:pt>
                <c:pt idx="6">
                  <c:v>142</c:v>
                </c:pt>
                <c:pt idx="7">
                  <c:v>233</c:v>
                </c:pt>
                <c:pt idx="8">
                  <c:v>263</c:v>
                </c:pt>
                <c:pt idx="9">
                  <c:v>158</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val>
        </c:ser>
        <c:ser>
          <c:idx val="1"/>
          <c:order val="1"/>
          <c:tx>
            <c:strRef>
              <c:f>CrownLawCases!$AB$7</c:f>
              <c:strCache>
                <c:ptCount val="1"/>
                <c:pt idx="0">
                  <c:v>#N/A</c:v>
                </c:pt>
              </c:strCache>
            </c:strRef>
          </c:tx>
          <c:spPr>
            <a:ln>
              <a:solidFill>
                <a:schemeClr val="accent2">
                  <a:alpha val="39000"/>
                </a:schemeClr>
              </a:solidFill>
            </a:ln>
          </c:spPr>
          <c:marker>
            <c:symbol val="none"/>
          </c:marker>
          <c:cat>
            <c:numRef>
              <c:f>CrownLawCases!$R$9:$R$34</c:f>
              <c:numCache>
                <c:formatCode>mmm\ yyyy</c:formatCode>
                <c:ptCount val="26"/>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numCache>
            </c:numRef>
          </c:cat>
          <c:val>
            <c:numRef>
              <c:f>CrownLawCases!$AB$8:$AB$33</c:f>
              <c:numCache>
                <c:formatCode>0_ ;\-0\ </c:formatCode>
                <c:ptCount val="26"/>
                <c:pt idx="0">
                  <c:v>#N/A</c:v>
                </c:pt>
                <c:pt idx="1">
                  <c:v>#N/A</c:v>
                </c:pt>
                <c:pt idx="2">
                  <c:v>#N/A</c:v>
                </c:pt>
                <c:pt idx="3">
                  <c:v>#N/A</c:v>
                </c:pt>
                <c:pt idx="4">
                  <c:v>#N/A</c:v>
                </c:pt>
                <c:pt idx="5">
                  <c:v>#N/A</c:v>
                </c:pt>
                <c:pt idx="6">
                  <c:v>#N/A</c:v>
                </c:pt>
                <c:pt idx="7">
                  <c:v>#N/A</c:v>
                </c:pt>
                <c:pt idx="8">
                  <c:v>#N/A</c:v>
                </c:pt>
                <c:pt idx="9">
                  <c:v>165</c:v>
                </c:pt>
                <c:pt idx="10">
                  <c:v>145</c:v>
                </c:pt>
                <c:pt idx="11">
                  <c:v>236</c:v>
                </c:pt>
                <c:pt idx="12">
                  <c:v>266</c:v>
                </c:pt>
                <c:pt idx="13">
                  <c:v>165</c:v>
                </c:pt>
                <c:pt idx="14">
                  <c:v>145</c:v>
                </c:pt>
                <c:pt idx="15">
                  <c:v>236</c:v>
                </c:pt>
                <c:pt idx="16">
                  <c:v>266</c:v>
                </c:pt>
                <c:pt idx="17">
                  <c:v>165</c:v>
                </c:pt>
                <c:pt idx="18">
                  <c:v>145</c:v>
                </c:pt>
                <c:pt idx="19">
                  <c:v>236</c:v>
                </c:pt>
                <c:pt idx="20">
                  <c:v>266</c:v>
                </c:pt>
                <c:pt idx="21">
                  <c:v>165</c:v>
                </c:pt>
                <c:pt idx="22">
                  <c:v>145</c:v>
                </c:pt>
                <c:pt idx="23">
                  <c:v>236</c:v>
                </c:pt>
                <c:pt idx="24">
                  <c:v>266</c:v>
                </c:pt>
                <c:pt idx="25">
                  <c:v>165</c:v>
                </c:pt>
              </c:numCache>
            </c:numRef>
          </c:val>
        </c:ser>
        <c:marker val="1"/>
        <c:axId val="154456064"/>
        <c:axId val="154457984"/>
      </c:lineChart>
      <c:dateAx>
        <c:axId val="154456064"/>
        <c:scaling>
          <c:orientation val="minMax"/>
          <c:max val="43617"/>
          <c:min val="41426"/>
        </c:scaling>
        <c:axPos val="b"/>
        <c:title>
          <c:tx>
            <c:rich>
              <a:bodyPr/>
              <a:lstStyle/>
              <a:p>
                <a:pPr>
                  <a:defRPr sz="1600" b="0">
                    <a:solidFill>
                      <a:sysClr val="windowText" lastClr="000000"/>
                    </a:solidFill>
                    <a:latin typeface="Calibri Light" pitchFamily="34" charset="0"/>
                  </a:defRPr>
                </a:pPr>
                <a:r>
                  <a:rPr lang="en-NZ" sz="1600" b="0">
                    <a:solidFill>
                      <a:sysClr val="windowText" lastClr="000000"/>
                    </a:solidFill>
                    <a:latin typeface="Calibri Light" pitchFamily="34" charset="0"/>
                  </a:rPr>
                  <a:t>Quarterly data</a:t>
                </a:r>
              </a:p>
            </c:rich>
          </c:tx>
          <c:layout>
            <c:manualLayout>
              <c:xMode val="edge"/>
              <c:yMode val="edge"/>
              <c:x val="0.82523863636365258"/>
              <c:y val="0.90994467592592587"/>
            </c:manualLayout>
          </c:layout>
        </c:title>
        <c:numFmt formatCode="mmm\ yy" sourceLinked="0"/>
        <c:tickLblPos val="nextTo"/>
        <c:txPr>
          <a:bodyPr rot="0"/>
          <a:lstStyle/>
          <a:p>
            <a:pPr>
              <a:defRPr sz="1300" b="0" i="0">
                <a:solidFill>
                  <a:sysClr val="windowText" lastClr="000000"/>
                </a:solidFill>
                <a:latin typeface="Calibri Light" pitchFamily="34" charset="0"/>
                <a:cs typeface="Arial" pitchFamily="34" charset="0"/>
              </a:defRPr>
            </a:pPr>
            <a:endParaRPr lang="en-US"/>
          </a:p>
        </c:txPr>
        <c:crossAx val="154457984"/>
        <c:crosses val="autoZero"/>
        <c:auto val="1"/>
        <c:lblOffset val="100"/>
        <c:majorUnit val="12"/>
        <c:majorTimeUnit val="months"/>
        <c:minorUnit val="12"/>
        <c:minorTimeUnit val="months"/>
      </c:dateAx>
      <c:valAx>
        <c:axId val="154457984"/>
        <c:scaling>
          <c:orientation val="minMax"/>
          <c:max val="300"/>
          <c:min val="0"/>
        </c:scaling>
        <c:axPos val="l"/>
        <c:majorGridlines>
          <c:spPr>
            <a:ln>
              <a:solidFill>
                <a:sysClr val="windowText" lastClr="000000">
                  <a:alpha val="10000"/>
                </a:sysClr>
              </a:solidFill>
            </a:ln>
          </c:spPr>
        </c:majorGridlines>
        <c:numFmt formatCode="#,##0" sourceLinked="0"/>
        <c:tickLblPos val="nextTo"/>
        <c:txPr>
          <a:bodyPr/>
          <a:lstStyle/>
          <a:p>
            <a:pPr>
              <a:defRPr sz="1300" b="0">
                <a:solidFill>
                  <a:sysClr val="windowText" lastClr="000000"/>
                </a:solidFill>
                <a:latin typeface="Calibri Light" pitchFamily="34" charset="0"/>
                <a:cs typeface="Arial" pitchFamily="34" charset="0"/>
              </a:defRPr>
            </a:pPr>
            <a:endParaRPr lang="en-US"/>
          </a:p>
        </c:txPr>
        <c:crossAx val="154456064"/>
        <c:crosses val="autoZero"/>
        <c:crossBetween val="midCat"/>
        <c:majorUnit val="5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drawings/_rels/drawing11.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31.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50.xml.rels><?xml version="1.0" encoding="UTF-8" standalone="yes"?>
<Relationships xmlns="http://schemas.openxmlformats.org/package/2006/relationships"><Relationship Id="rId8" Type="http://schemas.openxmlformats.org/officeDocument/2006/relationships/chart" Target="../charts/chart45.xml"/><Relationship Id="rId13" Type="http://schemas.openxmlformats.org/officeDocument/2006/relationships/chart" Target="../charts/chart50.xml"/><Relationship Id="rId18" Type="http://schemas.openxmlformats.org/officeDocument/2006/relationships/chart" Target="../charts/chart55.xml"/><Relationship Id="rId3" Type="http://schemas.openxmlformats.org/officeDocument/2006/relationships/chart" Target="../charts/chart40.xml"/><Relationship Id="rId7" Type="http://schemas.openxmlformats.org/officeDocument/2006/relationships/chart" Target="../charts/chart44.xml"/><Relationship Id="rId12" Type="http://schemas.openxmlformats.org/officeDocument/2006/relationships/chart" Target="../charts/chart49.xml"/><Relationship Id="rId17" Type="http://schemas.openxmlformats.org/officeDocument/2006/relationships/chart" Target="../charts/chart54.xml"/><Relationship Id="rId2" Type="http://schemas.openxmlformats.org/officeDocument/2006/relationships/chart" Target="../charts/chart39.xml"/><Relationship Id="rId16" Type="http://schemas.openxmlformats.org/officeDocument/2006/relationships/chart" Target="../charts/chart53.xml"/><Relationship Id="rId1" Type="http://schemas.openxmlformats.org/officeDocument/2006/relationships/chart" Target="../charts/chart38.xml"/><Relationship Id="rId6" Type="http://schemas.openxmlformats.org/officeDocument/2006/relationships/chart" Target="../charts/chart43.xml"/><Relationship Id="rId11" Type="http://schemas.openxmlformats.org/officeDocument/2006/relationships/chart" Target="../charts/chart48.xml"/><Relationship Id="rId5" Type="http://schemas.openxmlformats.org/officeDocument/2006/relationships/chart" Target="../charts/chart42.xml"/><Relationship Id="rId15" Type="http://schemas.openxmlformats.org/officeDocument/2006/relationships/chart" Target="../charts/chart52.xml"/><Relationship Id="rId10" Type="http://schemas.openxmlformats.org/officeDocument/2006/relationships/chart" Target="../charts/chart47.xml"/><Relationship Id="rId19" Type="http://schemas.openxmlformats.org/officeDocument/2006/relationships/chart" Target="../charts/chart56.xml"/><Relationship Id="rId4" Type="http://schemas.openxmlformats.org/officeDocument/2006/relationships/chart" Target="../charts/chart41.xml"/><Relationship Id="rId9" Type="http://schemas.openxmlformats.org/officeDocument/2006/relationships/chart" Target="../charts/chart46.xml"/><Relationship Id="rId14" Type="http://schemas.openxmlformats.org/officeDocument/2006/relationships/chart" Target="../charts/chart5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38100</xdr:colOff>
      <xdr:row>2</xdr:row>
      <xdr:rowOff>60960</xdr:rowOff>
    </xdr:from>
    <xdr:to>
      <xdr:col>12</xdr:col>
      <xdr:colOff>403860</xdr:colOff>
      <xdr:row>22</xdr:row>
      <xdr:rowOff>121920</xdr:rowOff>
    </xdr:to>
    <xdr:sp macro="" textlink="">
      <xdr:nvSpPr>
        <xdr:cNvPr id="2" name="TextBox 1"/>
        <xdr:cNvSpPr txBox="1"/>
      </xdr:nvSpPr>
      <xdr:spPr>
        <a:xfrm>
          <a:off x="647700" y="441960"/>
          <a:ext cx="7071360" cy="329946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This workbook accompanies the quarterly update for the Justice Sector Forecast. It presents the charts from the report along with the data tables that support them. The report focuses on recent trends and expectations for the future, as well as additional comments to explain the causes of the key trends, where we know those causes. In addition, the report compares actual outcomes against forecast outcomes for the latest quarter. </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charts in this file include all those presented in the full report.  The forecast currently extends to 2025, and we have chosen to start most graphs at 2004, with community sentences starting in 2007 (to reflect the introduction of new sentence types that year). The data in the associated tables generally goes back to 2000, where available. Most of the data are quarterly numbers, which are calculated from monthly tables (included in this file), so many of the tables have almost 100 rows (300 rows for monthly tables), covering the period 2000 to 2025.</a:t>
          </a:r>
        </a:p>
        <a:p>
          <a:endParaRPr lang="en-NZ" sz="1100">
            <a:solidFill>
              <a:schemeClr val="dk1"/>
            </a:solidFill>
            <a:latin typeface="+mn-lt"/>
            <a:ea typeface="+mn-ea"/>
            <a:cs typeface="+mn-cs"/>
          </a:endParaRPr>
        </a:p>
        <a:p>
          <a:r>
            <a:rPr lang="en-NZ" sz="1100">
              <a:solidFill>
                <a:schemeClr val="dk1"/>
              </a:solidFill>
              <a:latin typeface="+mn-lt"/>
              <a:ea typeface="+mn-ea"/>
              <a:cs typeface="+mn-cs"/>
            </a:rPr>
            <a:t>Most data originate from justice sector data sources, or from the forecast models and associated calculations. Sources are given for other data.</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forecast operates on a rolling programme; therefore different parts of the forecast have their start dates at different parts of the year. For the purposes of the published report, data from the preceding forecast have been used where comparison to the current fiscal year is required. These data from the preceding forecast are not included in these charts.</a:t>
          </a:r>
          <a:endParaRPr lang="en-NZ" sz="1100" baseline="0">
            <a:solidFill>
              <a:sysClr val="windowText" lastClr="000000"/>
            </a:solidFill>
          </a:endParaRPr>
        </a:p>
        <a:p>
          <a:endParaRPr lang="en-NZ" sz="1100">
            <a:solidFill>
              <a:sysClr val="windowText" lastClr="000000"/>
            </a:solidFill>
          </a:endParaRPr>
        </a:p>
        <a:p>
          <a:endParaRPr lang="en-NZ"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504825</xdr:colOff>
      <xdr:row>7</xdr:row>
      <xdr:rowOff>28575</xdr:rowOff>
    </xdr:from>
    <xdr:to>
      <xdr:col>18</xdr:col>
      <xdr:colOff>9525</xdr:colOff>
      <xdr:row>17</xdr:row>
      <xdr:rowOff>57150</xdr:rowOff>
    </xdr:to>
    <xdr:sp macro="" textlink="">
      <xdr:nvSpPr>
        <xdr:cNvPr id="2" name="TextBox 1"/>
        <xdr:cNvSpPr txBox="1"/>
      </xdr:nvSpPr>
      <xdr:spPr>
        <a:xfrm>
          <a:off x="6219825" y="857250"/>
          <a:ext cx="4381500" cy="164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NZ" sz="1200" i="1">
              <a:solidFill>
                <a:schemeClr val="tx2"/>
              </a:solidFill>
              <a:latin typeface="+mn-lt"/>
              <a:ea typeface="+mn-ea"/>
              <a:cs typeface="+mn-cs"/>
            </a:rPr>
            <a:t>Crown Law case disposals </a:t>
          </a:r>
          <a:r>
            <a:rPr lang="en-NZ" sz="1200">
              <a:solidFill>
                <a:schemeClr val="tx2"/>
              </a:solidFill>
              <a:latin typeface="+mn-lt"/>
              <a:ea typeface="+mn-ea"/>
              <a:cs typeface="+mn-cs"/>
            </a:rPr>
            <a:t>measures the number of more serious cases that are handled by Crown Law and Crown Solicitors.  These include, for example, all Category 4 cases, and appeals.  We count disposals to align with Crown Law’s own workload assessments.  The measure is obtained by combining projections of disposals for each of the different types of case handled by Crown Law.</a:t>
          </a:r>
        </a:p>
        <a:p>
          <a:endParaRPr lang="en-NZ"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41</xdr:row>
      <xdr:rowOff>142875</xdr:rowOff>
    </xdr:from>
    <xdr:to>
      <xdr:col>13</xdr:col>
      <xdr:colOff>185700</xdr:colOff>
      <xdr:row>68</xdr:row>
      <xdr:rowOff>90900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41</xdr:row>
      <xdr:rowOff>133350</xdr:rowOff>
    </xdr:from>
    <xdr:to>
      <xdr:col>26</xdr:col>
      <xdr:colOff>271425</xdr:colOff>
      <xdr:row>68</xdr:row>
      <xdr:rowOff>81375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228600</xdr:colOff>
      <xdr:row>76</xdr:row>
      <xdr:rowOff>38100</xdr:rowOff>
    </xdr:from>
    <xdr:to>
      <xdr:col>13</xdr:col>
      <xdr:colOff>223800</xdr:colOff>
      <xdr:row>102</xdr:row>
      <xdr:rowOff>148050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266700</xdr:colOff>
      <xdr:row>75</xdr:row>
      <xdr:rowOff>123825</xdr:rowOff>
    </xdr:from>
    <xdr:to>
      <xdr:col>26</xdr:col>
      <xdr:colOff>261900</xdr:colOff>
      <xdr:row>102</xdr:row>
      <xdr:rowOff>71850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285750</xdr:colOff>
      <xdr:row>102</xdr:row>
      <xdr:rowOff>19050</xdr:rowOff>
    </xdr:from>
    <xdr:to>
      <xdr:col>19</xdr:col>
      <xdr:colOff>280950</xdr:colOff>
      <xdr:row>128</xdr:row>
      <xdr:rowOff>129000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absoluteAnchor>
    <xdr:pos x="3990975" y="400050"/>
    <xdr:ext cx="9000000" cy="540000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0.30547</cdr:x>
      <cdr:y>0.2249</cdr:y>
    </cdr:from>
    <cdr:to>
      <cdr:x>0.53037</cdr:x>
      <cdr:y>0.3153</cdr:y>
    </cdr:to>
    <cdr:sp macro="" textlink="">
      <cdr:nvSpPr>
        <cdr:cNvPr id="2" name="TextBox 1"/>
        <cdr:cNvSpPr txBox="1"/>
      </cdr:nvSpPr>
      <cdr:spPr>
        <a:xfrm xmlns:a="http://schemas.openxmlformats.org/drawingml/2006/main">
          <a:off x="2419350" y="971550"/>
          <a:ext cx="1781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1400" b="0" i="0" baseline="0">
              <a:solidFill>
                <a:schemeClr val="accent2"/>
              </a:solidFill>
              <a:latin typeface="Calibri Light" pitchFamily="34" charset="0"/>
              <a:ea typeface="+mn-ea"/>
              <a:cs typeface="+mn-cs"/>
            </a:rPr>
            <a:t>DC Jury Trial outflow</a:t>
          </a:r>
          <a:endParaRPr lang="en-NZ" sz="1400">
            <a:solidFill>
              <a:schemeClr val="accent2"/>
            </a:solidFill>
            <a:latin typeface="Calibri Light" pitchFamily="34" charset="0"/>
          </a:endParaRPr>
        </a:p>
        <a:p xmlns:a="http://schemas.openxmlformats.org/drawingml/2006/main">
          <a:endParaRPr lang="en-NZ" sz="1400">
            <a:solidFill>
              <a:schemeClr val="accent2"/>
            </a:solidFill>
            <a:latin typeface="Calibri Light"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0.40289</cdr:x>
      <cdr:y>0.33073</cdr:y>
    </cdr:from>
    <cdr:to>
      <cdr:x>0.66386</cdr:x>
      <cdr:y>0.42113</cdr:y>
    </cdr:to>
    <cdr:sp macro="" textlink="">
      <cdr:nvSpPr>
        <cdr:cNvPr id="2" name="TextBox 1"/>
        <cdr:cNvSpPr txBox="1"/>
      </cdr:nvSpPr>
      <cdr:spPr>
        <a:xfrm xmlns:a="http://schemas.openxmlformats.org/drawingml/2006/main">
          <a:off x="3190889" y="1428737"/>
          <a:ext cx="2066882" cy="3905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1400" b="0" i="0" baseline="0">
              <a:solidFill>
                <a:schemeClr val="accent2"/>
              </a:solidFill>
              <a:latin typeface="Calibri Light" pitchFamily="34" charset="0"/>
            </a:rPr>
            <a:t>DC Judge alone outflow</a:t>
          </a:r>
          <a:endParaRPr lang="en-NZ" sz="1400">
            <a:solidFill>
              <a:schemeClr val="accent2"/>
            </a:solidFill>
            <a:latin typeface="Calibri Light" pitchFamily="34" charset="0"/>
          </a:endParaRPr>
        </a:p>
        <a:p xmlns:a="http://schemas.openxmlformats.org/drawingml/2006/main">
          <a:endParaRPr lang="en-NZ" sz="1400">
            <a:solidFill>
              <a:schemeClr val="accent2"/>
            </a:solidFill>
            <a:latin typeface="Calibri Light"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0.33313</cdr:x>
      <cdr:y>0.41892</cdr:y>
    </cdr:from>
    <cdr:to>
      <cdr:x>0.55803</cdr:x>
      <cdr:y>0.50932</cdr:y>
    </cdr:to>
    <cdr:sp macro="" textlink="">
      <cdr:nvSpPr>
        <cdr:cNvPr id="2" name="TextBox 1"/>
        <cdr:cNvSpPr txBox="1"/>
      </cdr:nvSpPr>
      <cdr:spPr>
        <a:xfrm xmlns:a="http://schemas.openxmlformats.org/drawingml/2006/main">
          <a:off x="2638425" y="1809750"/>
          <a:ext cx="1781175" cy="3905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1400" b="0" i="0" baseline="0">
              <a:solidFill>
                <a:schemeClr val="accent2"/>
              </a:solidFill>
              <a:latin typeface="Calibri Light" pitchFamily="34" charset="0"/>
            </a:rPr>
            <a:t>HC  Jury outflow</a:t>
          </a:r>
          <a:endParaRPr lang="en-NZ" sz="1400">
            <a:solidFill>
              <a:schemeClr val="accent2"/>
            </a:solidFill>
            <a:latin typeface="Calibri Light" pitchFamily="34" charset="0"/>
          </a:endParaRPr>
        </a:p>
        <a:p xmlns:a="http://schemas.openxmlformats.org/drawingml/2006/main">
          <a:endParaRPr lang="en-NZ" sz="1400">
            <a:solidFill>
              <a:schemeClr val="accent2"/>
            </a:solidFill>
            <a:latin typeface="Calibri Light"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0.44017</cdr:x>
      <cdr:y>0.14332</cdr:y>
    </cdr:from>
    <cdr:to>
      <cdr:x>0.73001</cdr:x>
      <cdr:y>0.23372</cdr:y>
    </cdr:to>
    <cdr:sp macro="" textlink="">
      <cdr:nvSpPr>
        <cdr:cNvPr id="2" name="TextBox 1"/>
        <cdr:cNvSpPr txBox="1"/>
      </cdr:nvSpPr>
      <cdr:spPr>
        <a:xfrm xmlns:a="http://schemas.openxmlformats.org/drawingml/2006/main">
          <a:off x="3486150" y="619125"/>
          <a:ext cx="2295525" cy="3905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1400" b="0" i="0" baseline="0">
              <a:solidFill>
                <a:schemeClr val="accent2"/>
              </a:solidFill>
              <a:latin typeface="Calibri Light" pitchFamily="34" charset="0"/>
            </a:rPr>
            <a:t>Court of Appeal outflow</a:t>
          </a:r>
          <a:endParaRPr lang="en-NZ" sz="1400">
            <a:solidFill>
              <a:schemeClr val="accent2"/>
            </a:solidFill>
            <a:latin typeface="Calibri Light" pitchFamily="34" charset="0"/>
          </a:endParaRPr>
        </a:p>
        <a:p xmlns:a="http://schemas.openxmlformats.org/drawingml/2006/main">
          <a:endParaRPr lang="en-NZ" sz="1400">
            <a:solidFill>
              <a:srgbClr val="1F497D"/>
            </a:solidFill>
            <a:latin typeface="Calibri Light"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0.40169</cdr:x>
      <cdr:y>0.0463</cdr:y>
    </cdr:from>
    <cdr:to>
      <cdr:x>0.62658</cdr:x>
      <cdr:y>0.1367</cdr:y>
    </cdr:to>
    <cdr:sp macro="" textlink="">
      <cdr:nvSpPr>
        <cdr:cNvPr id="2" name="TextBox 1"/>
        <cdr:cNvSpPr txBox="1"/>
      </cdr:nvSpPr>
      <cdr:spPr>
        <a:xfrm xmlns:a="http://schemas.openxmlformats.org/drawingml/2006/main">
          <a:off x="3181350" y="200025"/>
          <a:ext cx="1781175" cy="3905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1400" b="0" i="0" baseline="0">
              <a:solidFill>
                <a:schemeClr val="accent2"/>
              </a:solidFill>
              <a:latin typeface="Calibri Light" pitchFamily="34" charset="0"/>
            </a:rPr>
            <a:t>HC Appeal outflow</a:t>
          </a:r>
          <a:endParaRPr lang="en-NZ" sz="1400">
            <a:solidFill>
              <a:schemeClr val="accent2"/>
            </a:solidFill>
            <a:latin typeface="Calibri Light" pitchFamily="34" charset="0"/>
          </a:endParaRPr>
        </a:p>
        <a:p xmlns:a="http://schemas.openxmlformats.org/drawingml/2006/main">
          <a:endParaRPr lang="en-NZ" sz="1400">
            <a:solidFill>
              <a:schemeClr val="accent2"/>
            </a:solidFill>
            <a:latin typeface="Calibri Light"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0.06351</cdr:x>
      <cdr:y>0.92644</cdr:y>
    </cdr:from>
    <cdr:to>
      <cdr:x>0.45204</cdr:x>
      <cdr:y>0.99553</cdr:y>
    </cdr:to>
    <cdr:sp macro="" textlink="">
      <cdr:nvSpPr>
        <cdr:cNvPr id="2" name="TextBox 1"/>
        <cdr:cNvSpPr txBox="1"/>
      </cdr:nvSpPr>
      <cdr:spPr>
        <a:xfrm xmlns:a="http://schemas.openxmlformats.org/drawingml/2006/main">
          <a:off x="589685" y="4813909"/>
          <a:ext cx="3607509" cy="3590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a:t>
          </a:r>
          <a:r>
            <a:rPr lang="en-NZ" sz="1800" baseline="0">
              <a:latin typeface="Calibri Light" pitchFamily="34" charset="0"/>
            </a:rPr>
            <a:t> as at March 2015</a:t>
          </a:r>
          <a:endParaRPr lang="en-NZ" sz="1800">
            <a:latin typeface="Calibri Light" pitchFamily="34" charset="0"/>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4</xdr:col>
      <xdr:colOff>571500</xdr:colOff>
      <xdr:row>6</xdr:row>
      <xdr:rowOff>152400</xdr:rowOff>
    </xdr:from>
    <xdr:to>
      <xdr:col>11</xdr:col>
      <xdr:colOff>304800</xdr:colOff>
      <xdr:row>16</xdr:row>
      <xdr:rowOff>95250</xdr:rowOff>
    </xdr:to>
    <xdr:sp macro="" textlink="">
      <xdr:nvSpPr>
        <xdr:cNvPr id="2" name="TextBox 1"/>
        <xdr:cNvSpPr txBox="1"/>
      </xdr:nvSpPr>
      <xdr:spPr>
        <a:xfrm>
          <a:off x="6505575" y="1314450"/>
          <a:ext cx="4000500"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1200" i="1">
              <a:solidFill>
                <a:schemeClr val="tx2"/>
              </a:solidFill>
              <a:latin typeface="+mn-lt"/>
              <a:ea typeface="+mn-ea"/>
              <a:cs typeface="+mn-cs"/>
            </a:rPr>
            <a:t>Legal aid expenditure excluding debt recovery </a:t>
          </a:r>
          <a:r>
            <a:rPr lang="en-NZ" sz="1200">
              <a:solidFill>
                <a:schemeClr val="tx2"/>
              </a:solidFill>
              <a:latin typeface="+mn-lt"/>
              <a:ea typeface="+mn-ea"/>
              <a:cs typeface="+mn-cs"/>
            </a:rPr>
            <a:t>is comprised of the total accrued and actual expenditure.  The total accrued expenditure is made up of the total expenditure under each jurisdiction (criminal, family and civil) plus expenditure on Waitangi Tribunal cases, the duty solicitor scheme, and the police detention legal aid (PDLA) scheme.  </a:t>
          </a:r>
        </a:p>
        <a:p>
          <a:endParaRPr lang="en-NZ"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276225</xdr:colOff>
      <xdr:row>39</xdr:row>
      <xdr:rowOff>152400</xdr:rowOff>
    </xdr:from>
    <xdr:to>
      <xdr:col>13</xdr:col>
      <xdr:colOff>271425</xdr:colOff>
      <xdr:row>66</xdr:row>
      <xdr:rowOff>100425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400050</xdr:colOff>
      <xdr:row>39</xdr:row>
      <xdr:rowOff>152400</xdr:rowOff>
    </xdr:from>
    <xdr:to>
      <xdr:col>26</xdr:col>
      <xdr:colOff>395250</xdr:colOff>
      <xdr:row>66</xdr:row>
      <xdr:rowOff>100425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209550</xdr:colOff>
      <xdr:row>81</xdr:row>
      <xdr:rowOff>142875</xdr:rowOff>
    </xdr:from>
    <xdr:to>
      <xdr:col>13</xdr:col>
      <xdr:colOff>204750</xdr:colOff>
      <xdr:row>108</xdr:row>
      <xdr:rowOff>90900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209550</xdr:colOff>
      <xdr:row>146</xdr:row>
      <xdr:rowOff>9525</xdr:rowOff>
    </xdr:from>
    <xdr:to>
      <xdr:col>21</xdr:col>
      <xdr:colOff>65550</xdr:colOff>
      <xdr:row>178</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123825</xdr:colOff>
      <xdr:row>81</xdr:row>
      <xdr:rowOff>114300</xdr:rowOff>
    </xdr:from>
    <xdr:to>
      <xdr:col>26</xdr:col>
      <xdr:colOff>119025</xdr:colOff>
      <xdr:row>108</xdr:row>
      <xdr:rowOff>62325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409575</xdr:colOff>
      <xdr:row>108</xdr:row>
      <xdr:rowOff>114300</xdr:rowOff>
    </xdr:from>
    <xdr:to>
      <xdr:col>13</xdr:col>
      <xdr:colOff>404775</xdr:colOff>
      <xdr:row>135</xdr:row>
      <xdr:rowOff>62325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95250</xdr:colOff>
      <xdr:row>109</xdr:row>
      <xdr:rowOff>19050</xdr:rowOff>
    </xdr:from>
    <xdr:to>
      <xdr:col>26</xdr:col>
      <xdr:colOff>90450</xdr:colOff>
      <xdr:row>135</xdr:row>
      <xdr:rowOff>129000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absoluteAnchor>
    <xdr:pos x="1600199" y="323850"/>
    <xdr:ext cx="7920000" cy="43200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409574</xdr:colOff>
      <xdr:row>2</xdr:row>
      <xdr:rowOff>47624</xdr:rowOff>
    </xdr:from>
    <xdr:to>
      <xdr:col>15</xdr:col>
      <xdr:colOff>236999</xdr:colOff>
      <xdr:row>35</xdr:row>
      <xdr:rowOff>104099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409574</xdr:colOff>
      <xdr:row>37</xdr:row>
      <xdr:rowOff>76200</xdr:rowOff>
    </xdr:from>
    <xdr:to>
      <xdr:col>15</xdr:col>
      <xdr:colOff>236999</xdr:colOff>
      <xdr:row>70</xdr:row>
      <xdr:rowOff>132675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0.33338</cdr:x>
      <cdr:y>0.13554</cdr:y>
    </cdr:from>
    <cdr:to>
      <cdr:x>0.59055</cdr:x>
      <cdr:y>0.22943</cdr:y>
    </cdr:to>
    <cdr:sp macro="" textlink="">
      <cdr:nvSpPr>
        <cdr:cNvPr id="2" name="TextBox 1"/>
        <cdr:cNvSpPr txBox="1"/>
      </cdr:nvSpPr>
      <cdr:spPr>
        <a:xfrm xmlns:a="http://schemas.openxmlformats.org/drawingml/2006/main">
          <a:off x="3000405" y="715198"/>
          <a:ext cx="2314530" cy="4954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4000">
              <a:solidFill>
                <a:schemeClr val="accent2"/>
              </a:solidFill>
              <a:latin typeface="Calibri Light" pitchFamily="34" charset="0"/>
            </a:rPr>
            <a:t>Criminal</a:t>
          </a:r>
        </a:p>
      </cdr:txBody>
    </cdr:sp>
  </cdr:relSizeAnchor>
  <cdr:relSizeAnchor xmlns:cdr="http://schemas.openxmlformats.org/drawingml/2006/chartDrawing">
    <cdr:from>
      <cdr:x>0.19156</cdr:x>
      <cdr:y>0.5307</cdr:y>
    </cdr:from>
    <cdr:to>
      <cdr:x>0.40111</cdr:x>
      <cdr:y>0.62458</cdr:y>
    </cdr:to>
    <cdr:sp macro="" textlink="">
      <cdr:nvSpPr>
        <cdr:cNvPr id="3" name="TextBox 1"/>
        <cdr:cNvSpPr txBox="1"/>
      </cdr:nvSpPr>
      <cdr:spPr>
        <a:xfrm xmlns:a="http://schemas.openxmlformats.org/drawingml/2006/main">
          <a:off x="1724039" y="2800424"/>
          <a:ext cx="1885935" cy="4953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4000">
              <a:solidFill>
                <a:srgbClr val="008000"/>
              </a:solidFill>
              <a:latin typeface="Calibri Light" pitchFamily="34" charset="0"/>
            </a:rPr>
            <a:t>Family</a:t>
          </a:r>
        </a:p>
      </cdr:txBody>
    </cdr:sp>
  </cdr:relSizeAnchor>
  <cdr:relSizeAnchor xmlns:cdr="http://schemas.openxmlformats.org/drawingml/2006/chartDrawing">
    <cdr:from>
      <cdr:x>0.04974</cdr:x>
      <cdr:y>0.90845</cdr:y>
    </cdr:from>
    <cdr:to>
      <cdr:x>0.66675</cdr:x>
      <cdr:y>0.97133</cdr:y>
    </cdr:to>
    <cdr:sp macro="" textlink="">
      <cdr:nvSpPr>
        <cdr:cNvPr id="4" name="TextBox 1"/>
        <cdr:cNvSpPr txBox="1"/>
      </cdr:nvSpPr>
      <cdr:spPr>
        <a:xfrm xmlns:a="http://schemas.openxmlformats.org/drawingml/2006/main">
          <a:off x="447630" y="4793751"/>
          <a:ext cx="5553120" cy="3318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3200">
              <a:latin typeface="Calibri Light" pitchFamily="34" charset="0"/>
            </a:rPr>
            <a:t>Forecast</a:t>
          </a:r>
          <a:r>
            <a:rPr lang="en-NZ" sz="3200" baseline="0">
              <a:latin typeface="Calibri Light" pitchFamily="34" charset="0"/>
            </a:rPr>
            <a:t> as at September 2015</a:t>
          </a:r>
          <a:endParaRPr lang="en-NZ" sz="3200">
            <a:latin typeface="Calibri Light" pitchFamily="34" charset="0"/>
          </a:endParaRPr>
        </a:p>
      </cdr:txBody>
    </cdr:sp>
  </cdr:relSizeAnchor>
  <cdr:relSizeAnchor xmlns:cdr="http://schemas.openxmlformats.org/drawingml/2006/chartDrawing">
    <cdr:from>
      <cdr:x>0.07726</cdr:x>
      <cdr:y>0</cdr:y>
    </cdr:from>
    <cdr:to>
      <cdr:x>0.46778</cdr:x>
      <cdr:y>0.10108</cdr:y>
    </cdr:to>
    <cdr:sp macro="" textlink="">
      <cdr:nvSpPr>
        <cdr:cNvPr id="5" name="TextBox 4"/>
        <cdr:cNvSpPr txBox="1"/>
      </cdr:nvSpPr>
      <cdr:spPr>
        <a:xfrm xmlns:a="http://schemas.openxmlformats.org/drawingml/2006/main">
          <a:off x="695340" y="0"/>
          <a:ext cx="3514710" cy="5334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3200">
              <a:latin typeface="Calibri Light" pitchFamily="34" charset="0"/>
            </a:rPr>
            <a:t>Expenditure ($m)</a:t>
          </a:r>
        </a:p>
      </cdr:txBody>
    </cdr:sp>
  </cdr:relSizeAnchor>
</c:userShapes>
</file>

<file path=xl/drawings/drawing21.xml><?xml version="1.0" encoding="utf-8"?>
<c:userShapes xmlns:c="http://schemas.openxmlformats.org/drawingml/2006/chart">
  <cdr:relSizeAnchor xmlns:cdr="http://schemas.openxmlformats.org/drawingml/2006/chartDrawing">
    <cdr:from>
      <cdr:x>0.0581</cdr:x>
      <cdr:y>0</cdr:y>
    </cdr:from>
    <cdr:to>
      <cdr:x>0.41751</cdr:x>
      <cdr:y>0.08301</cdr:y>
    </cdr:to>
    <cdr:sp macro="" textlink="">
      <cdr:nvSpPr>
        <cdr:cNvPr id="2" name="TextBox 1"/>
        <cdr:cNvSpPr txBox="1"/>
      </cdr:nvSpPr>
      <cdr:spPr>
        <a:xfrm xmlns:a="http://schemas.openxmlformats.org/drawingml/2006/main">
          <a:off x="627528" y="0"/>
          <a:ext cx="3881628" cy="478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000" baseline="0">
              <a:latin typeface="Calibri Light" pitchFamily="34" charset="0"/>
            </a:rPr>
            <a:t>Expenditure ($m)</a:t>
          </a:r>
          <a:endParaRPr lang="en-NZ" sz="2000">
            <a:latin typeface="Calibri Light" pitchFamily="34" charset="0"/>
          </a:endParaRPr>
        </a:p>
      </cdr:txBody>
    </cdr:sp>
  </cdr:relSizeAnchor>
  <cdr:relSizeAnchor xmlns:cdr="http://schemas.openxmlformats.org/drawingml/2006/chartDrawing">
    <cdr:from>
      <cdr:x>0.01625</cdr:x>
      <cdr:y>0.9111</cdr:y>
    </cdr:from>
    <cdr:to>
      <cdr:x>0.5521</cdr:x>
      <cdr:y>0.96594</cdr:y>
    </cdr:to>
    <cdr:sp macro="" textlink="">
      <cdr:nvSpPr>
        <cdr:cNvPr id="3" name="TextBox 1"/>
        <cdr:cNvSpPr txBox="1"/>
      </cdr:nvSpPr>
      <cdr:spPr>
        <a:xfrm xmlns:a="http://schemas.openxmlformats.org/drawingml/2006/main">
          <a:off x="175499" y="5247935"/>
          <a:ext cx="5787151" cy="3158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a:t>
          </a:r>
          <a:r>
            <a:rPr lang="en-NZ" sz="1800" baseline="0">
              <a:latin typeface="Calibri Light" pitchFamily="34" charset="0"/>
            </a:rPr>
            <a:t> as at September 2015</a:t>
          </a:r>
          <a:endParaRPr lang="en-NZ" sz="1800">
            <a:latin typeface="Calibri Light" pitchFamily="34" charset="0"/>
          </a:endParaRPr>
        </a:p>
      </cdr:txBody>
    </cdr:sp>
  </cdr:relSizeAnchor>
  <cdr:relSizeAnchor xmlns:cdr="http://schemas.openxmlformats.org/drawingml/2006/chartDrawing">
    <cdr:from>
      <cdr:x>0.3187</cdr:x>
      <cdr:y>0.13891</cdr:y>
    </cdr:from>
    <cdr:to>
      <cdr:x>0.69786</cdr:x>
      <cdr:y>0.22032</cdr:y>
    </cdr:to>
    <cdr:sp macro="" textlink="">
      <cdr:nvSpPr>
        <cdr:cNvPr id="4" name="TextBox 1"/>
        <cdr:cNvSpPr txBox="1"/>
      </cdr:nvSpPr>
      <cdr:spPr>
        <a:xfrm xmlns:a="http://schemas.openxmlformats.org/drawingml/2006/main">
          <a:off x="2524125" y="600075"/>
          <a:ext cx="3002947" cy="351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solidFill>
                <a:schemeClr val="tx2"/>
              </a:solidFill>
              <a:latin typeface="Calibri Light" pitchFamily="34" charset="0"/>
            </a:rPr>
            <a:t>Total</a:t>
          </a:r>
        </a:p>
      </cdr:txBody>
    </cdr:sp>
  </cdr:relSizeAnchor>
</c:userShapes>
</file>

<file path=xl/drawings/drawing22.xml><?xml version="1.0" encoding="utf-8"?>
<xdr:wsDr xmlns:xdr="http://schemas.openxmlformats.org/drawingml/2006/spreadsheetDrawing" xmlns:a="http://schemas.openxmlformats.org/drawingml/2006/main">
  <xdr:twoCellAnchor>
    <xdr:from>
      <xdr:col>18</xdr:col>
      <xdr:colOff>314324</xdr:colOff>
      <xdr:row>6</xdr:row>
      <xdr:rowOff>142874</xdr:rowOff>
    </xdr:from>
    <xdr:to>
      <xdr:col>26</xdr:col>
      <xdr:colOff>381000</xdr:colOff>
      <xdr:row>20</xdr:row>
      <xdr:rowOff>66675</xdr:rowOff>
    </xdr:to>
    <xdr:sp macro="" textlink="">
      <xdr:nvSpPr>
        <xdr:cNvPr id="2" name="TextBox 1"/>
        <xdr:cNvSpPr txBox="1"/>
      </xdr:nvSpPr>
      <xdr:spPr>
        <a:xfrm>
          <a:off x="12744449" y="1295399"/>
          <a:ext cx="5705476" cy="2190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1200" i="1">
              <a:solidFill>
                <a:schemeClr val="tx2"/>
              </a:solidFill>
              <a:latin typeface="+mn-lt"/>
              <a:ea typeface="+mn-ea"/>
              <a:cs typeface="+mn-cs"/>
            </a:rPr>
            <a:t>Proportion of those convicted </a:t>
          </a:r>
          <a:r>
            <a:rPr lang="en-NZ" sz="1200">
              <a:solidFill>
                <a:schemeClr val="tx2"/>
              </a:solidFill>
              <a:latin typeface="+mn-lt"/>
              <a:ea typeface="+mn-ea"/>
              <a:cs typeface="+mn-cs"/>
            </a:rPr>
            <a:t>measures those offenders who are given different types of sentence in the categories: custodial, community, monetary and other (in decreasing order of seriousness).  ‘Other’ sentences are principally ‘conviction and discharge’ – it is possible that some of these offenders may be required to pay reparation, but that does not count as a monetary penalty for these tables.  Offenders may be given more than one type of sentence if they face more than one charge – in these</a:t>
          </a:r>
          <a:r>
            <a:rPr lang="en-NZ" sz="1200" baseline="0">
              <a:solidFill>
                <a:schemeClr val="tx2"/>
              </a:solidFill>
              <a:latin typeface="+mn-lt"/>
              <a:ea typeface="+mn-ea"/>
              <a:cs typeface="+mn-cs"/>
            </a:rPr>
            <a:t> tables</a:t>
          </a:r>
          <a:r>
            <a:rPr lang="en-NZ" sz="1200">
              <a:solidFill>
                <a:schemeClr val="tx2"/>
              </a:solidFill>
              <a:latin typeface="+mn-lt"/>
              <a:ea typeface="+mn-ea"/>
              <a:cs typeface="+mn-cs"/>
            </a:rPr>
            <a:t>, only the most serious charge counts.  Offenders may also be given more than one sentence in a given category at a single sentencing event.</a:t>
          </a:r>
        </a:p>
        <a:p>
          <a:endParaRPr lang="en-NZ" sz="1100"/>
        </a:p>
      </xdr:txBody>
    </xdr:sp>
    <xdr:clientData/>
  </xdr:twoCellAnchor>
</xdr:wsDr>
</file>

<file path=xl/drawings/drawing23.xml><?xml version="1.0" encoding="utf-8"?>
<xdr:wsDr xmlns:xdr="http://schemas.openxmlformats.org/drawingml/2006/spreadsheetDrawing" xmlns:a="http://schemas.openxmlformats.org/drawingml/2006/main">
  <xdr:absoluteAnchor>
    <xdr:pos x="1219200" y="809625"/>
    <xdr:ext cx="7920000" cy="43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0.58371</cdr:x>
      <cdr:y>0.68301</cdr:y>
    </cdr:from>
    <cdr:to>
      <cdr:x>0.96299</cdr:x>
      <cdr:y>0.81834</cdr:y>
    </cdr:to>
    <cdr:sp macro="" textlink="">
      <cdr:nvSpPr>
        <cdr:cNvPr id="2" name="TextBox 1"/>
        <cdr:cNvSpPr txBox="1"/>
      </cdr:nvSpPr>
      <cdr:spPr>
        <a:xfrm xmlns:a="http://schemas.openxmlformats.org/drawingml/2006/main">
          <a:off x="5419757" y="3686193"/>
          <a:ext cx="3521592" cy="7303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a:solidFill>
                <a:schemeClr val="tx2"/>
              </a:solidFill>
              <a:latin typeface="Calibri Light" pitchFamily="34" charset="0"/>
            </a:rPr>
            <a:t>Imprisonment</a:t>
          </a:r>
        </a:p>
      </cdr:txBody>
    </cdr:sp>
  </cdr:relSizeAnchor>
  <cdr:relSizeAnchor xmlns:cdr="http://schemas.openxmlformats.org/drawingml/2006/chartDrawing">
    <cdr:from>
      <cdr:x>0.57968</cdr:x>
      <cdr:y>0.40104</cdr:y>
    </cdr:from>
    <cdr:to>
      <cdr:x>0.83147</cdr:x>
      <cdr:y>0.47368</cdr:y>
    </cdr:to>
    <cdr:sp macro="" textlink="">
      <cdr:nvSpPr>
        <cdr:cNvPr id="4" name="TextBox 1"/>
        <cdr:cNvSpPr txBox="1"/>
      </cdr:nvSpPr>
      <cdr:spPr>
        <a:xfrm xmlns:a="http://schemas.openxmlformats.org/drawingml/2006/main">
          <a:off x="5382278" y="2164402"/>
          <a:ext cx="2337854" cy="3920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solidFill>
                <a:srgbClr val="008000"/>
              </a:solidFill>
              <a:latin typeface="Calibri Light" pitchFamily="34" charset="0"/>
            </a:rPr>
            <a:t>Monetary</a:t>
          </a:r>
        </a:p>
      </cdr:txBody>
    </cdr:sp>
  </cdr:relSizeAnchor>
  <cdr:relSizeAnchor xmlns:cdr="http://schemas.openxmlformats.org/drawingml/2006/chartDrawing">
    <cdr:from>
      <cdr:x>0.57448</cdr:x>
      <cdr:y>0.23862</cdr:y>
    </cdr:from>
    <cdr:to>
      <cdr:x>0.95364</cdr:x>
      <cdr:y>0.32003</cdr:y>
    </cdr:to>
    <cdr:sp macro="" textlink="">
      <cdr:nvSpPr>
        <cdr:cNvPr id="6" name="TextBox 1"/>
        <cdr:cNvSpPr txBox="1"/>
      </cdr:nvSpPr>
      <cdr:spPr>
        <a:xfrm xmlns:a="http://schemas.openxmlformats.org/drawingml/2006/main">
          <a:off x="5333975" y="1287794"/>
          <a:ext cx="3520478" cy="4393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solidFill>
                <a:schemeClr val="accent6">
                  <a:lumMod val="75000"/>
                </a:schemeClr>
              </a:solidFill>
              <a:latin typeface="Calibri Light" pitchFamily="34" charset="0"/>
            </a:rPr>
            <a:t>Community</a:t>
          </a:r>
        </a:p>
      </cdr:txBody>
    </cdr:sp>
  </cdr:relSizeAnchor>
  <cdr:relSizeAnchor xmlns:cdr="http://schemas.openxmlformats.org/drawingml/2006/chartDrawing">
    <cdr:from>
      <cdr:x>0.6522</cdr:x>
      <cdr:y>0.54535</cdr:y>
    </cdr:from>
    <cdr:to>
      <cdr:x>0.83879</cdr:x>
      <cdr:y>0.59915</cdr:y>
    </cdr:to>
    <cdr:sp macro="" textlink="">
      <cdr:nvSpPr>
        <cdr:cNvPr id="8" name="TextBox 1"/>
        <cdr:cNvSpPr txBox="1"/>
      </cdr:nvSpPr>
      <cdr:spPr>
        <a:xfrm xmlns:a="http://schemas.openxmlformats.org/drawingml/2006/main">
          <a:off x="5165424" y="2355917"/>
          <a:ext cx="1477793" cy="2324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solidFill>
                <a:schemeClr val="accent2"/>
              </a:solidFill>
              <a:latin typeface="Calibri Light" pitchFamily="34" charset="0"/>
            </a:rPr>
            <a:t>Other</a:t>
          </a:r>
        </a:p>
      </cdr:txBody>
    </cdr:sp>
  </cdr:relSizeAnchor>
  <cdr:relSizeAnchor xmlns:cdr="http://schemas.openxmlformats.org/drawingml/2006/chartDrawing">
    <cdr:from>
      <cdr:x>0.05862</cdr:x>
      <cdr:y>0.92682</cdr:y>
    </cdr:from>
    <cdr:to>
      <cdr:x>0.65039</cdr:x>
      <cdr:y>0.99763</cdr:y>
    </cdr:to>
    <cdr:sp macro="" textlink="">
      <cdr:nvSpPr>
        <cdr:cNvPr id="7" name="TextBox 1"/>
        <cdr:cNvSpPr txBox="1"/>
      </cdr:nvSpPr>
      <cdr:spPr>
        <a:xfrm xmlns:a="http://schemas.openxmlformats.org/drawingml/2006/main">
          <a:off x="544283" y="5001998"/>
          <a:ext cx="5494567" cy="3821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a:t>
          </a:r>
          <a:r>
            <a:rPr lang="en-NZ" sz="1800" baseline="0">
              <a:latin typeface="Calibri Light" pitchFamily="34" charset="0"/>
            </a:rPr>
            <a:t> as at December 2015</a:t>
          </a:r>
          <a:endParaRPr lang="en-NZ" sz="1800">
            <a:latin typeface="Calibri Light" pitchFamily="34" charset="0"/>
          </a:endParaRPr>
        </a:p>
      </cdr:txBody>
    </cdr:sp>
  </cdr:relSizeAnchor>
  <cdr:relSizeAnchor xmlns:cdr="http://schemas.openxmlformats.org/drawingml/2006/chartDrawing">
    <cdr:from>
      <cdr:x>0.08412</cdr:x>
      <cdr:y>0</cdr:y>
    </cdr:from>
    <cdr:to>
      <cdr:x>0.92737</cdr:x>
      <cdr:y>0.07081</cdr:y>
    </cdr:to>
    <cdr:sp macro="" textlink="">
      <cdr:nvSpPr>
        <cdr:cNvPr id="9" name="TextBox 1"/>
        <cdr:cNvSpPr txBox="1"/>
      </cdr:nvSpPr>
      <cdr:spPr>
        <a:xfrm xmlns:a="http://schemas.openxmlformats.org/drawingml/2006/main">
          <a:off x="781050" y="0"/>
          <a:ext cx="7829550" cy="3821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800">
              <a:latin typeface="Calibri Light" pitchFamily="34" charset="0"/>
            </a:rPr>
            <a:t>Proportion of most serious sentences</a:t>
          </a:r>
        </a:p>
      </cdr:txBody>
    </cdr:sp>
  </cdr:relSizeAnchor>
</c:userShapes>
</file>

<file path=xl/drawings/drawing25.xml><?xml version="1.0" encoding="utf-8"?>
<xdr:wsDr xmlns:xdr="http://schemas.openxmlformats.org/drawingml/2006/spreadsheetDrawing" xmlns:a="http://schemas.openxmlformats.org/drawingml/2006/main">
  <xdr:twoCellAnchor>
    <xdr:from>
      <xdr:col>24</xdr:col>
      <xdr:colOff>590549</xdr:colOff>
      <xdr:row>5</xdr:row>
      <xdr:rowOff>28575</xdr:rowOff>
    </xdr:from>
    <xdr:to>
      <xdr:col>32</xdr:col>
      <xdr:colOff>152399</xdr:colOff>
      <xdr:row>19</xdr:row>
      <xdr:rowOff>57151</xdr:rowOff>
    </xdr:to>
    <xdr:sp macro="" textlink="">
      <xdr:nvSpPr>
        <xdr:cNvPr id="2" name="TextBox 1"/>
        <xdr:cNvSpPr txBox="1"/>
      </xdr:nvSpPr>
      <xdr:spPr>
        <a:xfrm>
          <a:off x="21678899" y="1343025"/>
          <a:ext cx="4943475" cy="2295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1200" i="1">
              <a:solidFill>
                <a:schemeClr val="tx2"/>
              </a:solidFill>
              <a:latin typeface="+mn-lt"/>
              <a:ea typeface="+mn-ea"/>
              <a:cs typeface="+mn-cs"/>
            </a:rPr>
            <a:t>Monetary penalties: amount imposed and amount received</a:t>
          </a:r>
          <a:r>
            <a:rPr lang="en-NZ" sz="1200">
              <a:solidFill>
                <a:schemeClr val="tx2"/>
              </a:solidFill>
              <a:latin typeface="+mn-lt"/>
              <a:ea typeface="+mn-ea"/>
              <a:cs typeface="+mn-cs"/>
            </a:rPr>
            <a:t> measure the total dollar value of monetary penalties imposed and collected during the quarter.  The totals are made up of: fines, court costs, enforcement costs, confiscation costs, offender levy and payments made to a third party.  The penalties involved are those associated with police-originated cases in the criminal court, as this is the part of Collections business involved in the remainder of the forecast.  Monetary penalties are frequently paid off by instalments so the receipts in a given month will not precisely relate to the amounts imposed in that month.  The database supplying these data is a live one, and one quarter’s values may change in subsequent quarters as the imposition and collection processes are carried through to completion.  The latest data should therefore always be treated as provisional.</a:t>
          </a:r>
        </a:p>
        <a:p>
          <a:endParaRPr lang="en-NZ" sz="1100"/>
        </a:p>
      </xdr:txBody>
    </xdr:sp>
    <xdr:clientData/>
  </xdr:twoCellAnchor>
</xdr:wsDr>
</file>

<file path=xl/drawings/drawing26.xml><?xml version="1.0" encoding="utf-8"?>
<xdr:wsDr xmlns:xdr="http://schemas.openxmlformats.org/drawingml/2006/spreadsheetDrawing" xmlns:a="http://schemas.openxmlformats.org/drawingml/2006/main">
  <xdr:absoluteAnchor>
    <xdr:pos x="685800" y="466725"/>
    <xdr:ext cx="7920000" cy="43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296525" y="466725"/>
    <xdr:ext cx="7920000" cy="432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685800" y="6153150"/>
    <xdr:ext cx="7920000" cy="43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0.51311</cdr:x>
      <cdr:y>0.13331</cdr:y>
    </cdr:from>
    <cdr:to>
      <cdr:x>0.83812</cdr:x>
      <cdr:y>0.28963</cdr:y>
    </cdr:to>
    <cdr:sp macro="" textlink="">
      <cdr:nvSpPr>
        <cdr:cNvPr id="3" name="TextBox 2"/>
        <cdr:cNvSpPr txBox="1"/>
      </cdr:nvSpPr>
      <cdr:spPr>
        <a:xfrm xmlns:a="http://schemas.openxmlformats.org/drawingml/2006/main">
          <a:off x="4764187" y="675166"/>
          <a:ext cx="3017737" cy="7916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NZ" sz="2400">
              <a:solidFill>
                <a:schemeClr val="tx2"/>
              </a:solidFill>
              <a:latin typeface="Calibri Light" pitchFamily="34" charset="0"/>
            </a:rPr>
            <a:t>Imposed</a:t>
          </a:r>
        </a:p>
      </cdr:txBody>
    </cdr:sp>
  </cdr:relSizeAnchor>
  <cdr:relSizeAnchor xmlns:cdr="http://schemas.openxmlformats.org/drawingml/2006/chartDrawing">
    <cdr:from>
      <cdr:x>0.31901</cdr:x>
      <cdr:y>0.30478</cdr:y>
    </cdr:from>
    <cdr:to>
      <cdr:x>0.43986</cdr:x>
      <cdr:y>0.37171</cdr:y>
    </cdr:to>
    <cdr:sp macro="" textlink="">
      <cdr:nvSpPr>
        <cdr:cNvPr id="4" name="TextBox 1"/>
        <cdr:cNvSpPr txBox="1"/>
      </cdr:nvSpPr>
      <cdr:spPr>
        <a:xfrm xmlns:a="http://schemas.openxmlformats.org/drawingml/2006/main">
          <a:off x="2526573" y="1316661"/>
          <a:ext cx="957132" cy="2891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NZ" sz="2400">
              <a:solidFill>
                <a:schemeClr val="accent6">
                  <a:lumMod val="75000"/>
                </a:schemeClr>
              </a:solidFill>
              <a:latin typeface="Calibri Light" pitchFamily="34" charset="0"/>
            </a:rPr>
            <a:t>Paid</a:t>
          </a:r>
        </a:p>
      </cdr:txBody>
    </cdr:sp>
  </cdr:relSizeAnchor>
  <cdr:relSizeAnchor xmlns:cdr="http://schemas.openxmlformats.org/drawingml/2006/chartDrawing">
    <cdr:from>
      <cdr:x>0.05514</cdr:x>
      <cdr:y>0.89786</cdr:y>
    </cdr:from>
    <cdr:to>
      <cdr:x>0.64834</cdr:x>
      <cdr:y>0.96191</cdr:y>
    </cdr:to>
    <cdr:sp macro="" textlink="">
      <cdr:nvSpPr>
        <cdr:cNvPr id="5" name="TextBox 1"/>
        <cdr:cNvSpPr txBox="1"/>
      </cdr:nvSpPr>
      <cdr:spPr>
        <a:xfrm xmlns:a="http://schemas.openxmlformats.org/drawingml/2006/main">
          <a:off x="511956" y="4547211"/>
          <a:ext cx="5507844" cy="3243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a:t>
          </a:r>
          <a:r>
            <a:rPr lang="en-NZ" sz="1800" baseline="0">
              <a:latin typeface="Calibri Light" pitchFamily="34" charset="0"/>
            </a:rPr>
            <a:t> as at July 2015</a:t>
          </a:r>
          <a:endParaRPr lang="en-NZ" sz="1800">
            <a:latin typeface="Calibri Light" pitchFamily="34" charset="0"/>
          </a:endParaRPr>
        </a:p>
      </cdr:txBody>
    </cdr:sp>
  </cdr:relSizeAnchor>
  <cdr:relSizeAnchor xmlns:cdr="http://schemas.openxmlformats.org/drawingml/2006/chartDrawing">
    <cdr:from>
      <cdr:x>0</cdr:x>
      <cdr:y>0</cdr:y>
    </cdr:from>
    <cdr:to>
      <cdr:x>0.58884</cdr:x>
      <cdr:y>0.0948</cdr:y>
    </cdr:to>
    <cdr:sp macro="" textlink="">
      <cdr:nvSpPr>
        <cdr:cNvPr id="6" name="TextBox 1"/>
        <cdr:cNvSpPr txBox="1"/>
      </cdr:nvSpPr>
      <cdr:spPr>
        <a:xfrm xmlns:a="http://schemas.openxmlformats.org/drawingml/2006/main">
          <a:off x="0" y="0"/>
          <a:ext cx="5467350" cy="4801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latin typeface="Calibri Light" pitchFamily="34" charset="0"/>
            </a:rPr>
            <a:t>Monetary penalties ($M)</a:t>
          </a:r>
        </a:p>
      </cdr:txBody>
    </cdr:sp>
  </cdr:relSizeAnchor>
  <cdr:relSizeAnchor xmlns:cdr="http://schemas.openxmlformats.org/drawingml/2006/chartDrawing">
    <cdr:from>
      <cdr:x>0.2224</cdr:x>
      <cdr:y>0.45598</cdr:y>
    </cdr:from>
    <cdr:to>
      <cdr:x>1</cdr:x>
      <cdr:y>0.52291</cdr:y>
    </cdr:to>
    <cdr:sp macro="" textlink="">
      <cdr:nvSpPr>
        <cdr:cNvPr id="7" name="TextBox 1"/>
        <cdr:cNvSpPr txBox="1"/>
      </cdr:nvSpPr>
      <cdr:spPr>
        <a:xfrm xmlns:a="http://schemas.openxmlformats.org/drawingml/2006/main">
          <a:off x="2476501" y="2309306"/>
          <a:ext cx="7219950" cy="3389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2400">
              <a:solidFill>
                <a:sysClr val="windowText" lastClr="000000"/>
              </a:solidFill>
              <a:latin typeface="Calibri Light" pitchFamily="34" charset="0"/>
            </a:rPr>
            <a:t>Difference ($)=Imposed-Paid</a:t>
          </a:r>
        </a:p>
      </cdr:txBody>
    </cdr:sp>
  </cdr:relSizeAnchor>
</c:userShapes>
</file>

<file path=xl/drawings/drawing28.xml><?xml version="1.0" encoding="utf-8"?>
<c:userShapes xmlns:c="http://schemas.openxmlformats.org/drawingml/2006/chart">
  <cdr:relSizeAnchor xmlns:cdr="http://schemas.openxmlformats.org/drawingml/2006/chartDrawing">
    <cdr:from>
      <cdr:x>0.09067</cdr:x>
      <cdr:y>0.90714</cdr:y>
    </cdr:from>
    <cdr:to>
      <cdr:x>0.72118</cdr:x>
      <cdr:y>0.97955</cdr:y>
    </cdr:to>
    <cdr:sp macro="" textlink="">
      <cdr:nvSpPr>
        <cdr:cNvPr id="5" name="TextBox 1"/>
        <cdr:cNvSpPr txBox="1"/>
      </cdr:nvSpPr>
      <cdr:spPr>
        <a:xfrm xmlns:a="http://schemas.openxmlformats.org/drawingml/2006/main">
          <a:off x="841873" y="4657428"/>
          <a:ext cx="5854202" cy="3717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a:t>
          </a:r>
          <a:r>
            <a:rPr lang="en-NZ" sz="1800" baseline="0">
              <a:latin typeface="Calibri Light" pitchFamily="34" charset="0"/>
            </a:rPr>
            <a:t> as at July 2015</a:t>
          </a:r>
          <a:endParaRPr lang="en-NZ" sz="1800">
            <a:latin typeface="Calibri Light" pitchFamily="34" charset="0"/>
          </a:endParaRPr>
        </a:p>
      </cdr:txBody>
    </cdr:sp>
  </cdr:relSizeAnchor>
  <cdr:relSizeAnchor xmlns:cdr="http://schemas.openxmlformats.org/drawingml/2006/chartDrawing">
    <cdr:from>
      <cdr:x>0.11121</cdr:x>
      <cdr:y>0.01046</cdr:y>
    </cdr:from>
    <cdr:to>
      <cdr:x>0.9284</cdr:x>
      <cdr:y>0.10703</cdr:y>
    </cdr:to>
    <cdr:sp macro="" textlink="">
      <cdr:nvSpPr>
        <cdr:cNvPr id="6" name="TextBox 1"/>
        <cdr:cNvSpPr txBox="1"/>
      </cdr:nvSpPr>
      <cdr:spPr>
        <a:xfrm xmlns:a="http://schemas.openxmlformats.org/drawingml/2006/main">
          <a:off x="1032617" y="53679"/>
          <a:ext cx="7587508" cy="4958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2400">
              <a:solidFill>
                <a:sysClr val="windowText" lastClr="000000"/>
              </a:solidFill>
              <a:latin typeface="Calibri Light" pitchFamily="34" charset="0"/>
            </a:rPr>
            <a:t>Receipts as proportion of amount imposed </a:t>
          </a:r>
        </a:p>
      </cdr:txBody>
    </cdr:sp>
  </cdr:relSizeAnchor>
</c:userShapes>
</file>

<file path=xl/drawings/drawing29.xml><?xml version="1.0" encoding="utf-8"?>
<c:userShapes xmlns:c="http://schemas.openxmlformats.org/drawingml/2006/chart">
  <cdr:relSizeAnchor xmlns:cdr="http://schemas.openxmlformats.org/drawingml/2006/chartDrawing">
    <cdr:from>
      <cdr:x>0.05776</cdr:x>
      <cdr:y>0.00699</cdr:y>
    </cdr:from>
    <cdr:to>
      <cdr:x>0.85351</cdr:x>
      <cdr:y>0.10356</cdr:y>
    </cdr:to>
    <cdr:sp macro="" textlink="">
      <cdr:nvSpPr>
        <cdr:cNvPr id="3" name="TextBox 2"/>
        <cdr:cNvSpPr txBox="1"/>
      </cdr:nvSpPr>
      <cdr:spPr>
        <a:xfrm xmlns:a="http://schemas.openxmlformats.org/drawingml/2006/main">
          <a:off x="536298" y="36592"/>
          <a:ext cx="7388502" cy="5055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NZ" sz="2400">
              <a:solidFill>
                <a:sysClr val="windowText" lastClr="000000"/>
              </a:solidFill>
              <a:latin typeface="Calibri Light" pitchFamily="34" charset="0"/>
            </a:rPr>
            <a:t>Number of remittals to Community Work</a:t>
          </a:r>
        </a:p>
      </cdr:txBody>
    </cdr:sp>
  </cdr:relSizeAnchor>
  <cdr:relSizeAnchor xmlns:cdr="http://schemas.openxmlformats.org/drawingml/2006/chartDrawing">
    <cdr:from>
      <cdr:x>0.05288</cdr:x>
      <cdr:y>0.9142</cdr:y>
    </cdr:from>
    <cdr:to>
      <cdr:x>0.67809</cdr:x>
      <cdr:y>0.97491</cdr:y>
    </cdr:to>
    <cdr:sp macro="" textlink="">
      <cdr:nvSpPr>
        <cdr:cNvPr id="5" name="TextBox 1"/>
        <cdr:cNvSpPr txBox="1"/>
      </cdr:nvSpPr>
      <cdr:spPr>
        <a:xfrm xmlns:a="http://schemas.openxmlformats.org/drawingml/2006/main">
          <a:off x="490988" y="4785726"/>
          <a:ext cx="5805037" cy="3178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a:t>
          </a:r>
          <a:r>
            <a:rPr lang="en-NZ" sz="1800" baseline="0">
              <a:latin typeface="Calibri Light" pitchFamily="34" charset="0"/>
            </a:rPr>
            <a:t> as at July 2015</a:t>
          </a:r>
          <a:endParaRPr lang="en-NZ" sz="1800">
            <a:latin typeface="Calibri Light"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0.26643</cdr:x>
      <cdr:y>0.11265</cdr:y>
    </cdr:from>
    <cdr:to>
      <cdr:x>0.60113</cdr:x>
      <cdr:y>0.19609</cdr:y>
    </cdr:to>
    <cdr:sp macro="" textlink="">
      <cdr:nvSpPr>
        <cdr:cNvPr id="2" name="TextBox 1"/>
        <cdr:cNvSpPr txBox="1"/>
      </cdr:nvSpPr>
      <cdr:spPr>
        <a:xfrm xmlns:a="http://schemas.openxmlformats.org/drawingml/2006/main">
          <a:off x="2397885" y="608316"/>
          <a:ext cx="3012316" cy="4505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2400" b="0" i="0" baseline="0">
              <a:solidFill>
                <a:schemeClr val="tx2"/>
              </a:solidFill>
              <a:latin typeface="Calibri Light" pitchFamily="34" charset="0"/>
            </a:rPr>
            <a:t>Total proceedings</a:t>
          </a:r>
          <a:endParaRPr lang="en-NZ" sz="2400">
            <a:solidFill>
              <a:schemeClr val="tx2"/>
            </a:solidFill>
            <a:latin typeface="Calibri Light" pitchFamily="34" charset="0"/>
          </a:endParaRPr>
        </a:p>
        <a:p xmlns:a="http://schemas.openxmlformats.org/drawingml/2006/main">
          <a:endParaRPr lang="en-NZ" sz="2400">
            <a:solidFill>
              <a:schemeClr val="tx2"/>
            </a:solidFill>
            <a:latin typeface="Calibri Light" pitchFamily="34" charset="0"/>
          </a:endParaRPr>
        </a:p>
      </cdr:txBody>
    </cdr:sp>
  </cdr:relSizeAnchor>
  <cdr:relSizeAnchor xmlns:cdr="http://schemas.openxmlformats.org/drawingml/2006/chartDrawing">
    <cdr:from>
      <cdr:x>0.39257</cdr:x>
      <cdr:y>0.39361</cdr:y>
    </cdr:from>
    <cdr:to>
      <cdr:x>0.76094</cdr:x>
      <cdr:y>0.51542</cdr:y>
    </cdr:to>
    <cdr:sp macro="" textlink="">
      <cdr:nvSpPr>
        <cdr:cNvPr id="3" name="TextBox 1"/>
        <cdr:cNvSpPr txBox="1"/>
      </cdr:nvSpPr>
      <cdr:spPr>
        <a:xfrm xmlns:a="http://schemas.openxmlformats.org/drawingml/2006/main">
          <a:off x="3533115" y="2125482"/>
          <a:ext cx="3315361" cy="657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NZ" sz="2400" b="0" i="0" baseline="0">
              <a:solidFill>
                <a:srgbClr val="C0504D"/>
              </a:solidFill>
              <a:latin typeface="Calibri Light" pitchFamily="34" charset="0"/>
            </a:rPr>
            <a:t>Court action</a:t>
          </a:r>
          <a:endParaRPr lang="en-NZ" sz="2400">
            <a:solidFill>
              <a:srgbClr val="C0504D"/>
            </a:solidFill>
            <a:latin typeface="Calibri Light" pitchFamily="34" charset="0"/>
          </a:endParaRPr>
        </a:p>
        <a:p xmlns:a="http://schemas.openxmlformats.org/drawingml/2006/main">
          <a:pPr algn="ctr"/>
          <a:endParaRPr lang="en-NZ" sz="2400">
            <a:solidFill>
              <a:srgbClr val="C0504D"/>
            </a:solidFill>
            <a:latin typeface="Calibri Light" pitchFamily="34" charset="0"/>
          </a:endParaRPr>
        </a:p>
      </cdr:txBody>
    </cdr:sp>
  </cdr:relSizeAnchor>
  <cdr:relSizeAnchor xmlns:cdr="http://schemas.openxmlformats.org/drawingml/2006/chartDrawing">
    <cdr:from>
      <cdr:x>0.78245</cdr:x>
      <cdr:y>0.2242</cdr:y>
    </cdr:from>
    <cdr:to>
      <cdr:x>0.78328</cdr:x>
      <cdr:y>0.34302</cdr:y>
    </cdr:to>
    <cdr:sp macro="" textlink="">
      <cdr:nvSpPr>
        <cdr:cNvPr id="5" name="Straight Arrow Connector 4"/>
        <cdr:cNvSpPr/>
      </cdr:nvSpPr>
      <cdr:spPr>
        <a:xfrm xmlns:a="http://schemas.openxmlformats.org/drawingml/2006/main">
          <a:off x="7042005" y="1210653"/>
          <a:ext cx="7470" cy="641628"/>
        </a:xfrm>
        <a:prstGeom xmlns:a="http://schemas.openxmlformats.org/drawingml/2006/main" prst="straightConnector1">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0.6797</cdr:x>
      <cdr:y>0.05133</cdr:y>
    </cdr:from>
    <cdr:to>
      <cdr:x>0.98343</cdr:x>
      <cdr:y>0.26308</cdr:y>
    </cdr:to>
    <cdr:sp macro="" textlink="">
      <cdr:nvSpPr>
        <cdr:cNvPr id="6" name="TextBox 5"/>
        <cdr:cNvSpPr txBox="1"/>
      </cdr:nvSpPr>
      <cdr:spPr>
        <a:xfrm xmlns:a="http://schemas.openxmlformats.org/drawingml/2006/main">
          <a:off x="6117255" y="277155"/>
          <a:ext cx="2733570" cy="1143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NZ" sz="2400">
              <a:latin typeface="Calibri Light" pitchFamily="34" charset="0"/>
            </a:rPr>
            <a:t>End of Policing Excellence</a:t>
          </a:r>
        </a:p>
      </cdr:txBody>
    </cdr:sp>
  </cdr:relSizeAnchor>
  <cdr:relSizeAnchor xmlns:cdr="http://schemas.openxmlformats.org/drawingml/2006/chartDrawing">
    <cdr:from>
      <cdr:x>0.13335</cdr:x>
      <cdr:y>0.62971</cdr:y>
    </cdr:from>
    <cdr:to>
      <cdr:x>0.61066</cdr:x>
      <cdr:y>0.75152</cdr:y>
    </cdr:to>
    <cdr:sp macro="" textlink="">
      <cdr:nvSpPr>
        <cdr:cNvPr id="7" name="TextBox 1"/>
        <cdr:cNvSpPr txBox="1"/>
      </cdr:nvSpPr>
      <cdr:spPr>
        <a:xfrm xmlns:a="http://schemas.openxmlformats.org/drawingml/2006/main">
          <a:off x="1200150" y="3400425"/>
          <a:ext cx="4295776" cy="657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NZ" sz="2400" b="0" i="0" baseline="0">
              <a:solidFill>
                <a:schemeClr val="accent3">
                  <a:lumMod val="75000"/>
                </a:schemeClr>
              </a:solidFill>
              <a:latin typeface="Calibri Light" pitchFamily="34" charset="0"/>
            </a:rPr>
            <a:t>Non-court action</a:t>
          </a:r>
          <a:endParaRPr lang="en-NZ" sz="2400">
            <a:solidFill>
              <a:schemeClr val="accent3">
                <a:lumMod val="75000"/>
              </a:schemeClr>
            </a:solidFill>
            <a:latin typeface="Calibri Light" pitchFamily="34" charset="0"/>
          </a:endParaRPr>
        </a:p>
        <a:p xmlns:a="http://schemas.openxmlformats.org/drawingml/2006/main">
          <a:pPr algn="ctr"/>
          <a:endParaRPr lang="en-NZ" sz="2400">
            <a:solidFill>
              <a:schemeClr val="accent3">
                <a:lumMod val="75000"/>
              </a:schemeClr>
            </a:solidFill>
            <a:latin typeface="Calibri Light" pitchFamily="34" charset="0"/>
          </a:endParaRPr>
        </a:p>
      </cdr:txBody>
    </cdr:sp>
  </cdr:relSizeAnchor>
  <cdr:relSizeAnchor xmlns:cdr="http://schemas.openxmlformats.org/drawingml/2006/chartDrawing">
    <cdr:from>
      <cdr:x>0</cdr:x>
      <cdr:y>0</cdr:y>
    </cdr:from>
    <cdr:to>
      <cdr:x>0.76623</cdr:x>
      <cdr:y>0.12181</cdr:y>
    </cdr:to>
    <cdr:sp macro="" textlink="">
      <cdr:nvSpPr>
        <cdr:cNvPr id="8" name="TextBox 1"/>
        <cdr:cNvSpPr txBox="1"/>
      </cdr:nvSpPr>
      <cdr:spPr>
        <a:xfrm xmlns:a="http://schemas.openxmlformats.org/drawingml/2006/main">
          <a:off x="0" y="0"/>
          <a:ext cx="6896100" cy="657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NZ" sz="2400" b="0" i="0" baseline="0">
              <a:solidFill>
                <a:sysClr val="windowText" lastClr="000000"/>
              </a:solidFill>
              <a:latin typeface="Calibri Light" pitchFamily="34" charset="0"/>
            </a:rPr>
            <a:t>Police proceedings against apprehended offenders</a:t>
          </a:r>
          <a:endParaRPr lang="en-NZ" sz="2400">
            <a:solidFill>
              <a:sysClr val="windowText" lastClr="000000"/>
            </a:solidFill>
            <a:latin typeface="Calibri Light" pitchFamily="34" charset="0"/>
          </a:endParaRPr>
        </a:p>
        <a:p xmlns:a="http://schemas.openxmlformats.org/drawingml/2006/main">
          <a:pPr algn="l"/>
          <a:endParaRPr lang="en-NZ" sz="2400">
            <a:solidFill>
              <a:sysClr val="windowText" lastClr="000000"/>
            </a:solidFill>
            <a:latin typeface="Calibri Light" pitchFamily="34" charset="0"/>
          </a:endParaRPr>
        </a:p>
      </cdr:txBody>
    </cdr:sp>
  </cdr:relSizeAnchor>
</c:userShapes>
</file>

<file path=xl/drawings/drawing30.xml><?xml version="1.0" encoding="utf-8"?>
<xdr:wsDr xmlns:xdr="http://schemas.openxmlformats.org/drawingml/2006/spreadsheetDrawing" xmlns:a="http://schemas.openxmlformats.org/drawingml/2006/main">
  <xdr:twoCellAnchor>
    <xdr:from>
      <xdr:col>0</xdr:col>
      <xdr:colOff>228599</xdr:colOff>
      <xdr:row>1</xdr:row>
      <xdr:rowOff>28575</xdr:rowOff>
    </xdr:from>
    <xdr:to>
      <xdr:col>19</xdr:col>
      <xdr:colOff>485774</xdr:colOff>
      <xdr:row>66</xdr:row>
      <xdr:rowOff>95249</xdr:rowOff>
    </xdr:to>
    <xdr:sp macro="" textlink="">
      <xdr:nvSpPr>
        <xdr:cNvPr id="2" name="TextBox 1"/>
        <xdr:cNvSpPr txBox="1"/>
      </xdr:nvSpPr>
      <xdr:spPr>
        <a:xfrm>
          <a:off x="228599" y="190500"/>
          <a:ext cx="11839575" cy="10591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1600" u="none">
              <a:solidFill>
                <a:schemeClr val="tx2"/>
              </a:solidFill>
              <a:latin typeface="+mn-lt"/>
              <a:ea typeface="+mn-ea"/>
              <a:cs typeface="+mn-cs"/>
            </a:rPr>
            <a:t>Community sentences and related workload useful information</a:t>
          </a:r>
        </a:p>
        <a:p>
          <a:endParaRPr lang="en-NZ" sz="1400" u="sng">
            <a:solidFill>
              <a:schemeClr val="tx2"/>
            </a:solidFill>
            <a:latin typeface="+mn-lt"/>
            <a:ea typeface="+mn-ea"/>
            <a:cs typeface="+mn-cs"/>
          </a:endParaRPr>
        </a:p>
        <a:p>
          <a:r>
            <a:rPr lang="en-NZ" sz="1400" u="sng">
              <a:solidFill>
                <a:schemeClr val="tx2"/>
              </a:solidFill>
              <a:latin typeface="+mn-lt"/>
              <a:ea typeface="+mn-ea"/>
              <a:cs typeface="+mn-cs"/>
            </a:rPr>
            <a:t>Community sentences</a:t>
          </a:r>
          <a:endParaRPr lang="en-NZ" sz="1400">
            <a:solidFill>
              <a:schemeClr val="tx2"/>
            </a:solidFill>
            <a:latin typeface="+mn-lt"/>
            <a:ea typeface="+mn-ea"/>
            <a:cs typeface="+mn-cs"/>
          </a:endParaRPr>
        </a:p>
        <a:p>
          <a:r>
            <a:rPr lang="en-NZ" sz="1200" u="none" strike="noStrike">
              <a:solidFill>
                <a:schemeClr val="dk1"/>
              </a:solidFill>
              <a:latin typeface="+mn-lt"/>
              <a:ea typeface="+mn-ea"/>
              <a:cs typeface="+mn-cs"/>
            </a:rPr>
            <a:t> </a:t>
          </a:r>
          <a:endParaRPr lang="en-NZ" sz="1200">
            <a:solidFill>
              <a:schemeClr val="dk1"/>
            </a:solidFill>
            <a:latin typeface="+mn-lt"/>
            <a:ea typeface="+mn-ea"/>
            <a:cs typeface="+mn-cs"/>
          </a:endParaRPr>
        </a:p>
        <a:p>
          <a:r>
            <a:rPr lang="en-NZ" sz="1200">
              <a:solidFill>
                <a:schemeClr val="dk1"/>
              </a:solidFill>
              <a:latin typeface="+mn-lt"/>
              <a:ea typeface="+mn-ea"/>
              <a:cs typeface="+mn-cs"/>
            </a:rPr>
            <a:t>These include:</a:t>
          </a:r>
        </a:p>
        <a:p>
          <a:pPr lvl="0">
            <a:buFont typeface="Wingdings" pitchFamily="2" charset="2"/>
            <a:buChar char="Ø"/>
          </a:pPr>
          <a:r>
            <a:rPr lang="en-NZ" sz="1200" i="1">
              <a:solidFill>
                <a:schemeClr val="dk1"/>
              </a:solidFill>
              <a:latin typeface="+mn-lt"/>
              <a:ea typeface="+mn-ea"/>
              <a:cs typeface="+mn-cs"/>
            </a:rPr>
            <a:t>Home Detention </a:t>
          </a:r>
        </a:p>
        <a:p>
          <a:pPr lvl="0">
            <a:buFont typeface="Wingdings" pitchFamily="2" charset="2"/>
            <a:buChar char="Ø"/>
          </a:pPr>
          <a:r>
            <a:rPr lang="en-NZ" sz="1200" i="1">
              <a:solidFill>
                <a:schemeClr val="dk1"/>
              </a:solidFill>
              <a:latin typeface="+mn-lt"/>
              <a:ea typeface="+mn-ea"/>
              <a:cs typeface="+mn-cs"/>
            </a:rPr>
            <a:t>Community Detention</a:t>
          </a:r>
        </a:p>
        <a:p>
          <a:pPr lvl="0">
            <a:buFont typeface="Wingdings" pitchFamily="2" charset="2"/>
            <a:buChar char="Ø"/>
          </a:pPr>
          <a:r>
            <a:rPr lang="en-NZ" sz="1200" i="1">
              <a:solidFill>
                <a:schemeClr val="dk1"/>
              </a:solidFill>
              <a:latin typeface="+mn-lt"/>
              <a:ea typeface="+mn-ea"/>
              <a:cs typeface="+mn-cs"/>
            </a:rPr>
            <a:t>Intensive Supervision</a:t>
          </a:r>
        </a:p>
        <a:p>
          <a:pPr lvl="0">
            <a:buFont typeface="Wingdings" pitchFamily="2" charset="2"/>
            <a:buChar char="Ø"/>
          </a:pPr>
          <a:r>
            <a:rPr lang="en-NZ" sz="1200" i="1">
              <a:solidFill>
                <a:schemeClr val="dk1"/>
              </a:solidFill>
              <a:latin typeface="+mn-lt"/>
              <a:ea typeface="+mn-ea"/>
              <a:cs typeface="+mn-cs"/>
            </a:rPr>
            <a:t>Supervision</a:t>
          </a:r>
        </a:p>
        <a:p>
          <a:pPr lvl="0">
            <a:buFont typeface="Wingdings" pitchFamily="2" charset="2"/>
            <a:buChar char="Ø"/>
          </a:pPr>
          <a:r>
            <a:rPr lang="en-NZ" sz="1200" i="1">
              <a:solidFill>
                <a:schemeClr val="dk1"/>
              </a:solidFill>
              <a:latin typeface="+mn-lt"/>
              <a:ea typeface="+mn-ea"/>
              <a:cs typeface="+mn-cs"/>
            </a:rPr>
            <a:t>Community Work</a:t>
          </a:r>
        </a:p>
        <a:p>
          <a:pPr lvl="0"/>
          <a:endParaRPr lang="en-NZ" sz="1200">
            <a:solidFill>
              <a:schemeClr val="dk1"/>
            </a:solidFill>
            <a:latin typeface="+mn-lt"/>
            <a:ea typeface="+mn-ea"/>
            <a:cs typeface="+mn-cs"/>
          </a:endParaRPr>
        </a:p>
        <a:p>
          <a:r>
            <a:rPr lang="en-NZ" sz="1200" i="1">
              <a:solidFill>
                <a:schemeClr val="dk1"/>
              </a:solidFill>
              <a:latin typeface="+mn-lt"/>
              <a:ea typeface="+mn-ea"/>
              <a:cs typeface="+mn-cs"/>
            </a:rPr>
            <a:t>Starts and muster values</a:t>
          </a:r>
          <a:r>
            <a:rPr lang="en-NZ" sz="1200">
              <a:solidFill>
                <a:schemeClr val="dk1"/>
              </a:solidFill>
              <a:latin typeface="+mn-lt"/>
              <a:ea typeface="+mn-ea"/>
              <a:cs typeface="+mn-cs"/>
            </a:rPr>
            <a:t> each comprise a count of new sentences of the relevant type commenced in the given month, and a count of the number of offenders actively serving such a sentence at the end of the month respectively.  Home Detention, Community Detention and Intensive Supervision sentences were introduced in October 2007, which means there are limited historical data, and that the future projections and seasonality components are not as reliable as those for Community Work and Supervision. </a:t>
          </a:r>
        </a:p>
        <a:p>
          <a:r>
            <a:rPr lang="en-NZ" sz="1200">
              <a:solidFill>
                <a:schemeClr val="dk1"/>
              </a:solidFill>
              <a:latin typeface="+mn-lt"/>
              <a:ea typeface="+mn-ea"/>
              <a:cs typeface="+mn-cs"/>
            </a:rPr>
            <a:t> </a:t>
          </a:r>
        </a:p>
        <a:p>
          <a:endParaRPr lang="en-NZ" sz="1200">
            <a:solidFill>
              <a:schemeClr val="dk1"/>
            </a:solidFill>
            <a:latin typeface="+mn-lt"/>
            <a:ea typeface="+mn-ea"/>
            <a:cs typeface="+mn-cs"/>
          </a:endParaRPr>
        </a:p>
        <a:p>
          <a:r>
            <a:rPr lang="en-NZ" sz="1400" u="sng">
              <a:solidFill>
                <a:schemeClr val="tx2"/>
              </a:solidFill>
              <a:latin typeface="+mn-lt"/>
              <a:ea typeface="+mn-ea"/>
              <a:cs typeface="+mn-cs"/>
            </a:rPr>
            <a:t>Post-sentence management</a:t>
          </a:r>
          <a:endParaRPr lang="en-NZ" sz="1400">
            <a:solidFill>
              <a:schemeClr val="tx2"/>
            </a:solidFill>
            <a:latin typeface="+mn-lt"/>
            <a:ea typeface="+mn-ea"/>
            <a:cs typeface="+mn-cs"/>
          </a:endParaRPr>
        </a:p>
        <a:p>
          <a:r>
            <a:rPr lang="en-NZ" sz="1200">
              <a:solidFill>
                <a:schemeClr val="dk1"/>
              </a:solidFill>
              <a:latin typeface="+mn-lt"/>
              <a:ea typeface="+mn-ea"/>
              <a:cs typeface="+mn-cs"/>
            </a:rPr>
            <a:t> </a:t>
          </a:r>
        </a:p>
        <a:p>
          <a:r>
            <a:rPr lang="en-NZ" sz="1200">
              <a:solidFill>
                <a:schemeClr val="dk1"/>
              </a:solidFill>
              <a:latin typeface="+mn-lt"/>
              <a:ea typeface="+mn-ea"/>
              <a:cs typeface="+mn-cs"/>
            </a:rPr>
            <a:t>These include:</a:t>
          </a:r>
        </a:p>
        <a:p>
          <a:pPr lvl="0">
            <a:buFont typeface="Wingdings" pitchFamily="2" charset="2"/>
            <a:buChar char="Ø"/>
          </a:pPr>
          <a:r>
            <a:rPr lang="en-NZ" sz="1200">
              <a:solidFill>
                <a:schemeClr val="dk1"/>
              </a:solidFill>
              <a:latin typeface="+mn-lt"/>
              <a:ea typeface="+mn-ea"/>
              <a:cs typeface="+mn-cs"/>
            </a:rPr>
            <a:t>Parole</a:t>
          </a:r>
        </a:p>
        <a:p>
          <a:pPr lvl="0">
            <a:buFont typeface="Wingdings" pitchFamily="2" charset="2"/>
            <a:buChar char="Ø"/>
          </a:pPr>
          <a:r>
            <a:rPr lang="en-NZ" sz="1200">
              <a:solidFill>
                <a:schemeClr val="dk1"/>
              </a:solidFill>
              <a:latin typeface="+mn-lt"/>
              <a:ea typeface="+mn-ea"/>
              <a:cs typeface="+mn-cs"/>
            </a:rPr>
            <a:t>Release on Conditions</a:t>
          </a:r>
        </a:p>
        <a:p>
          <a:pPr lvl="0">
            <a:buFont typeface="Wingdings" pitchFamily="2" charset="2"/>
            <a:buChar char="Ø"/>
          </a:pPr>
          <a:r>
            <a:rPr lang="en-NZ" sz="1200">
              <a:solidFill>
                <a:schemeClr val="dk1"/>
              </a:solidFill>
              <a:latin typeface="+mn-lt"/>
              <a:ea typeface="+mn-ea"/>
              <a:cs typeface="+mn-cs"/>
            </a:rPr>
            <a:t>Post-detention Conditions</a:t>
          </a:r>
        </a:p>
        <a:p>
          <a:pPr lvl="0">
            <a:buFont typeface="Wingdings" pitchFamily="2" charset="2"/>
            <a:buChar char="Ø"/>
          </a:pPr>
          <a:r>
            <a:rPr lang="en-NZ" sz="1200">
              <a:solidFill>
                <a:schemeClr val="dk1"/>
              </a:solidFill>
              <a:latin typeface="+mn-lt"/>
              <a:ea typeface="+mn-ea"/>
              <a:cs typeface="+mn-cs"/>
            </a:rPr>
            <a:t>Extended Supervision</a:t>
          </a:r>
        </a:p>
        <a:p>
          <a:pPr lvl="0">
            <a:buFont typeface="Wingdings" pitchFamily="2" charset="2"/>
            <a:buChar char="Ø"/>
          </a:pPr>
          <a:r>
            <a:rPr lang="en-NZ" sz="1200">
              <a:solidFill>
                <a:schemeClr val="dk1"/>
              </a:solidFill>
              <a:latin typeface="+mn-lt"/>
              <a:ea typeface="+mn-ea"/>
              <a:cs typeface="+mn-cs"/>
            </a:rPr>
            <a:t>Life Parole</a:t>
          </a:r>
        </a:p>
        <a:p>
          <a:pPr lvl="0"/>
          <a:endParaRPr lang="en-NZ" sz="1200">
            <a:solidFill>
              <a:schemeClr val="dk1"/>
            </a:solidFill>
            <a:latin typeface="+mn-lt"/>
            <a:ea typeface="+mn-ea"/>
            <a:cs typeface="+mn-cs"/>
          </a:endParaRPr>
        </a:p>
        <a:p>
          <a:r>
            <a:rPr lang="en-NZ" sz="1200" i="1">
              <a:solidFill>
                <a:schemeClr val="dk1"/>
              </a:solidFill>
              <a:latin typeface="+mn-lt"/>
              <a:ea typeface="+mn-ea"/>
              <a:cs typeface="+mn-cs"/>
            </a:rPr>
            <a:t>Starts and muster values</a:t>
          </a:r>
          <a:r>
            <a:rPr lang="en-NZ" sz="1200">
              <a:solidFill>
                <a:schemeClr val="dk1"/>
              </a:solidFill>
              <a:latin typeface="+mn-lt"/>
              <a:ea typeface="+mn-ea"/>
              <a:cs typeface="+mn-cs"/>
            </a:rPr>
            <a:t> each comprise a count of new orders of the relevant type commenced in the given month, and a count of the number of offenders actively serving such an order at the end of the month respectively.  </a:t>
          </a:r>
        </a:p>
        <a:p>
          <a:endParaRPr lang="en-NZ" sz="1200">
            <a:solidFill>
              <a:schemeClr val="dk1"/>
            </a:solidFill>
            <a:latin typeface="+mn-lt"/>
            <a:ea typeface="+mn-ea"/>
            <a:cs typeface="+mn-cs"/>
          </a:endParaRPr>
        </a:p>
        <a:p>
          <a:r>
            <a:rPr lang="en-NZ" sz="1200" i="1">
              <a:solidFill>
                <a:schemeClr val="dk1"/>
              </a:solidFill>
              <a:latin typeface="+mn-lt"/>
              <a:ea typeface="+mn-ea"/>
              <a:cs typeface="+mn-cs"/>
            </a:rPr>
            <a:t>Release on Conditions</a:t>
          </a:r>
          <a:r>
            <a:rPr lang="en-NZ" sz="1200">
              <a:solidFill>
                <a:schemeClr val="dk1"/>
              </a:solidFill>
              <a:latin typeface="+mn-lt"/>
              <a:ea typeface="+mn-ea"/>
              <a:cs typeface="+mn-cs"/>
            </a:rPr>
            <a:t>: The vast majority of cases are for sentences of less than two years, with conditions being set by the judge.  These are the cases counted here.  A small number of cases subject to a process called ‘release on conditions’ are for longer sentences. These are cases where the Parole Board has no discretion to release an offender.  The offender must be released by law, and the Board’s only role is to set the conditions of the offender’s release.  These cases are treated as parole cases by the Department of Corrections, and are counted in Parole at the start of this section.</a:t>
          </a:r>
        </a:p>
        <a:p>
          <a:endParaRPr lang="en-NZ"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NZ" sz="1200" i="1">
              <a:solidFill>
                <a:schemeClr val="dk1"/>
              </a:solidFill>
              <a:latin typeface="+mn-lt"/>
              <a:ea typeface="+mn-ea"/>
              <a:cs typeface="+mn-cs"/>
            </a:rPr>
            <a:t>Life Parole and Extended Supervision: </a:t>
          </a:r>
          <a:r>
            <a:rPr lang="en-NZ" sz="1200">
              <a:solidFill>
                <a:schemeClr val="dk1"/>
              </a:solidFill>
              <a:latin typeface="+mn-lt"/>
              <a:ea typeface="+mn-ea"/>
              <a:cs typeface="+mn-cs"/>
            </a:rPr>
            <a:t>these two outcomes occur only a few times a month, in quantities too small to be used in time series analysis.  Aggregating monthly values to a yearly total provides a larger value, but drastically shortens the time series.  The projection therefore consists of the average value of recent years.  Consequently starts on these orders are likely to exhibit a large amount of fluctuation.  Because many of these released prisoners spend a considerable time on these orders, the muster numbers are more easily forecast, although the available data for the Life Parole muster is the shortest, and therefore most limiting, used in the forecast.  Offenders were first put on Extended Supervision orders in 2007, with orders being for up to ten years.  Very few offenders have completed these orders to date.  The upward step in the Extended Supervision muster shortly after June 2011 is as a result of a data review that revealed a small amount of under-recording during 2011. There are very small numbers involved in these categories, and the orders involved are generally for very long periods.  Small changes in the periods involved can affect the muster more than the number of starts.</a:t>
          </a:r>
        </a:p>
        <a:p>
          <a:endParaRPr lang="en-NZ" sz="1200">
            <a:solidFill>
              <a:schemeClr val="dk1"/>
            </a:solidFill>
            <a:latin typeface="+mn-lt"/>
            <a:ea typeface="+mn-ea"/>
            <a:cs typeface="+mn-cs"/>
          </a:endParaRPr>
        </a:p>
        <a:p>
          <a:endParaRPr lang="en-NZ" sz="1200">
            <a:solidFill>
              <a:schemeClr val="dk1"/>
            </a:solidFill>
            <a:latin typeface="+mn-lt"/>
            <a:ea typeface="+mn-ea"/>
            <a:cs typeface="+mn-cs"/>
          </a:endParaRPr>
        </a:p>
        <a:p>
          <a:r>
            <a:rPr lang="en-NZ" sz="1400" u="sng">
              <a:solidFill>
                <a:schemeClr val="tx2"/>
              </a:solidFill>
              <a:latin typeface="+mn-lt"/>
              <a:ea typeface="+mn-ea"/>
              <a:cs typeface="+mn-cs"/>
            </a:rPr>
            <a:t>Provision of information</a:t>
          </a:r>
          <a:endParaRPr lang="en-NZ" sz="1400">
            <a:solidFill>
              <a:schemeClr val="tx2"/>
            </a:solidFill>
            <a:latin typeface="+mn-lt"/>
            <a:ea typeface="+mn-ea"/>
            <a:cs typeface="+mn-cs"/>
          </a:endParaRPr>
        </a:p>
        <a:p>
          <a:r>
            <a:rPr lang="en-NZ" sz="1200">
              <a:solidFill>
                <a:schemeClr val="dk1"/>
              </a:solidFill>
              <a:latin typeface="+mn-lt"/>
              <a:ea typeface="+mn-ea"/>
              <a:cs typeface="+mn-cs"/>
            </a:rPr>
            <a:t> </a:t>
          </a:r>
        </a:p>
        <a:p>
          <a:r>
            <a:rPr lang="en-NZ" sz="1200">
              <a:solidFill>
                <a:schemeClr val="dk1"/>
              </a:solidFill>
              <a:latin typeface="+mn-lt"/>
              <a:ea typeface="+mn-ea"/>
              <a:cs typeface="+mn-cs"/>
            </a:rPr>
            <a:t>These include:</a:t>
          </a:r>
        </a:p>
        <a:p>
          <a:endParaRPr lang="en-NZ"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 typeface="Wingdings" pitchFamily="2" charset="2"/>
            <a:buChar char="Ø"/>
            <a:tabLst/>
            <a:defRPr/>
          </a:pPr>
          <a:r>
            <a:rPr lang="en-NZ" sz="1200" i="1">
              <a:solidFill>
                <a:schemeClr val="dk1"/>
              </a:solidFill>
              <a:latin typeface="+mn-lt"/>
              <a:ea typeface="+mn-ea"/>
              <a:cs typeface="+mn-cs"/>
            </a:rPr>
            <a:t>Court Servicing Hours</a:t>
          </a:r>
          <a:r>
            <a:rPr lang="en-NZ" sz="1200">
              <a:solidFill>
                <a:schemeClr val="dk1"/>
              </a:solidFill>
              <a:latin typeface="+mn-lt"/>
              <a:ea typeface="+mn-ea"/>
              <a:cs typeface="+mn-cs"/>
            </a:rPr>
            <a:t> are a measure of the time probation officers spend at court.  Important court functions include appearing as a prosecutor for breaches of community sentences and other applications by the Department of Corrections, providing information to the judges/court users, and attendance at any court where Home Detention sentencing is taking place to receive instructions in regard to the immediate activation of the sentence. Due to problems with data collection,  Court Servicing Hours </a:t>
          </a:r>
          <a:r>
            <a:rPr lang="en-NZ" sz="1200" baseline="0">
              <a:solidFill>
                <a:schemeClr val="dk1"/>
              </a:solidFill>
              <a:latin typeface="+mn-lt"/>
              <a:ea typeface="+mn-ea"/>
              <a:cs typeface="+mn-cs"/>
            </a:rPr>
            <a:t> have been suspended</a:t>
          </a:r>
          <a:r>
            <a:rPr lang="en-NZ" sz="1200">
              <a:solidFill>
                <a:schemeClr val="dk1"/>
              </a:solidFill>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 typeface="Wingdings" pitchFamily="2" charset="2"/>
            <a:buChar char="Ø"/>
            <a:tabLst/>
            <a:defRPr/>
          </a:pPr>
          <a:endParaRPr lang="en-NZ" sz="1200">
            <a:solidFill>
              <a:schemeClr val="dk1"/>
            </a:solidFill>
            <a:latin typeface="+mn-lt"/>
            <a:ea typeface="+mn-ea"/>
            <a:cs typeface="+mn-cs"/>
          </a:endParaRPr>
        </a:p>
        <a:p>
          <a:pPr lvl="0">
            <a:buFont typeface="Wingdings" pitchFamily="2" charset="2"/>
            <a:buChar char="Ø"/>
          </a:pPr>
          <a:r>
            <a:rPr lang="en-NZ" sz="1200" i="1">
              <a:solidFill>
                <a:schemeClr val="dk1"/>
              </a:solidFill>
              <a:latin typeface="+mn-lt"/>
              <a:ea typeface="+mn-ea"/>
              <a:cs typeface="+mn-cs"/>
            </a:rPr>
            <a:t>Pre-release Enquiries</a:t>
          </a:r>
          <a:r>
            <a:rPr lang="en-NZ" sz="1200">
              <a:solidFill>
                <a:schemeClr val="dk1"/>
              </a:solidFill>
              <a:latin typeface="+mn-lt"/>
              <a:ea typeface="+mn-ea"/>
              <a:cs typeface="+mn-cs"/>
            </a:rPr>
            <a:t> are reports to prepare for an offender’s appearance before the Parole Board.</a:t>
          </a:r>
        </a:p>
        <a:p>
          <a:pPr>
            <a:buFont typeface="Wingdings" pitchFamily="2" charset="2"/>
            <a:buChar char="Ø"/>
          </a:pPr>
          <a:endParaRPr lang="en-NZ"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 typeface="Wingdings" pitchFamily="2" charset="2"/>
            <a:buChar char="Ø"/>
            <a:tabLst/>
            <a:defRPr/>
          </a:pPr>
          <a:r>
            <a:rPr lang="en-NZ" sz="1200" i="1">
              <a:solidFill>
                <a:schemeClr val="dk1"/>
              </a:solidFill>
              <a:latin typeface="+mn-lt"/>
              <a:ea typeface="+mn-ea"/>
              <a:cs typeface="+mn-cs"/>
            </a:rPr>
            <a:t>Home Leave Reports</a:t>
          </a:r>
          <a:r>
            <a:rPr lang="en-NZ" sz="1200">
              <a:solidFill>
                <a:schemeClr val="dk1"/>
              </a:solidFill>
              <a:latin typeface="+mn-lt"/>
              <a:ea typeface="+mn-ea"/>
              <a:cs typeface="+mn-cs"/>
            </a:rPr>
            <a:t> are reports to assess a prisoner’s suitability for a three-day period of home release prior to the conclusion of their prison sentence. Due to problems with data collection, Home Leave Reports reporting</a:t>
          </a:r>
          <a:r>
            <a:rPr lang="en-NZ" sz="1200" baseline="0">
              <a:solidFill>
                <a:schemeClr val="dk1"/>
              </a:solidFill>
              <a:latin typeface="+mn-lt"/>
              <a:ea typeface="+mn-ea"/>
              <a:cs typeface="+mn-cs"/>
            </a:rPr>
            <a:t> have been suspended</a:t>
          </a:r>
          <a:r>
            <a:rPr lang="en-NZ" sz="1200">
              <a:solidFill>
                <a:schemeClr val="dk1"/>
              </a:solidFill>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 typeface="Wingdings" pitchFamily="2" charset="2"/>
            <a:buChar char="Ø"/>
            <a:tabLst/>
            <a:defRPr/>
          </a:pPr>
          <a:endParaRPr lang="en-NZ" sz="1200">
            <a:solidFill>
              <a:schemeClr val="dk1"/>
            </a:solidFill>
            <a:latin typeface="+mn-lt"/>
            <a:ea typeface="+mn-ea"/>
            <a:cs typeface="+mn-cs"/>
          </a:endParaRPr>
        </a:p>
        <a:p>
          <a:pPr lvl="0">
            <a:buFont typeface="Wingdings" pitchFamily="2" charset="2"/>
            <a:buChar char="Ø"/>
          </a:pPr>
          <a:r>
            <a:rPr lang="en-NZ" sz="1200" i="1">
              <a:solidFill>
                <a:schemeClr val="dk1"/>
              </a:solidFill>
              <a:latin typeface="+mn-lt"/>
              <a:ea typeface="+mn-ea"/>
              <a:cs typeface="+mn-cs"/>
            </a:rPr>
            <a:t>Parole Condition Progress Reports</a:t>
          </a:r>
          <a:r>
            <a:rPr lang="en-NZ" sz="1200">
              <a:solidFill>
                <a:schemeClr val="dk1"/>
              </a:solidFill>
              <a:latin typeface="+mn-lt"/>
              <a:ea typeface="+mn-ea"/>
              <a:cs typeface="+mn-cs"/>
            </a:rPr>
            <a:t> are reports to the Parole Board to assess how well a paroled offender is meeting any conditions the Board has imposed. </a:t>
          </a:r>
        </a:p>
        <a:p>
          <a:endParaRPr lang="en-NZ" sz="1200"/>
        </a:p>
      </xdr:txBody>
    </xdr:sp>
    <xdr:clientData/>
  </xdr:twoCellAnchor>
</xdr:wsDr>
</file>

<file path=xl/drawings/drawing31.xml><?xml version="1.0" encoding="utf-8"?>
<xdr:wsDr xmlns:xdr="http://schemas.openxmlformats.org/drawingml/2006/spreadsheetDrawing" xmlns:a="http://schemas.openxmlformats.org/drawingml/2006/main">
  <xdr:absoluteAnchor>
    <xdr:pos x="4362450" y="647700"/>
    <xdr:ext cx="7920000" cy="43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247650</xdr:colOff>
      <xdr:row>32</xdr:row>
      <xdr:rowOff>66675</xdr:rowOff>
    </xdr:from>
    <xdr:to>
      <xdr:col>13</xdr:col>
      <xdr:colOff>242850</xdr:colOff>
      <xdr:row>59</xdr:row>
      <xdr:rowOff>14700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257175</xdr:colOff>
      <xdr:row>32</xdr:row>
      <xdr:rowOff>85725</xdr:rowOff>
    </xdr:from>
    <xdr:to>
      <xdr:col>28</xdr:col>
      <xdr:colOff>252375</xdr:colOff>
      <xdr:row>59</xdr:row>
      <xdr:rowOff>33750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295275</xdr:colOff>
      <xdr:row>60</xdr:row>
      <xdr:rowOff>85725</xdr:rowOff>
    </xdr:from>
    <xdr:to>
      <xdr:col>13</xdr:col>
      <xdr:colOff>290475</xdr:colOff>
      <xdr:row>87</xdr:row>
      <xdr:rowOff>33750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276225</xdr:colOff>
      <xdr:row>60</xdr:row>
      <xdr:rowOff>85725</xdr:rowOff>
    </xdr:from>
    <xdr:to>
      <xdr:col>28</xdr:col>
      <xdr:colOff>271425</xdr:colOff>
      <xdr:row>87</xdr:row>
      <xdr:rowOff>33750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314325</xdr:colOff>
      <xdr:row>88</xdr:row>
      <xdr:rowOff>152400</xdr:rowOff>
    </xdr:from>
    <xdr:to>
      <xdr:col>13</xdr:col>
      <xdr:colOff>309525</xdr:colOff>
      <xdr:row>115</xdr:row>
      <xdr:rowOff>100425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295275</xdr:colOff>
      <xdr:row>88</xdr:row>
      <xdr:rowOff>152400</xdr:rowOff>
    </xdr:from>
    <xdr:to>
      <xdr:col>28</xdr:col>
      <xdr:colOff>290475</xdr:colOff>
      <xdr:row>115</xdr:row>
      <xdr:rowOff>100425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333375</xdr:colOff>
      <xdr:row>116</xdr:row>
      <xdr:rowOff>95250</xdr:rowOff>
    </xdr:from>
    <xdr:to>
      <xdr:col>13</xdr:col>
      <xdr:colOff>328575</xdr:colOff>
      <xdr:row>143</xdr:row>
      <xdr:rowOff>43275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352425</xdr:colOff>
      <xdr:row>116</xdr:row>
      <xdr:rowOff>123825</xdr:rowOff>
    </xdr:from>
    <xdr:to>
      <xdr:col>28</xdr:col>
      <xdr:colOff>347625</xdr:colOff>
      <xdr:row>143</xdr:row>
      <xdr:rowOff>71850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361950</xdr:colOff>
      <xdr:row>144</xdr:row>
      <xdr:rowOff>28575</xdr:rowOff>
    </xdr:from>
    <xdr:to>
      <xdr:col>13</xdr:col>
      <xdr:colOff>357150</xdr:colOff>
      <xdr:row>170</xdr:row>
      <xdr:rowOff>138525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342899</xdr:colOff>
      <xdr:row>144</xdr:row>
      <xdr:rowOff>2722</xdr:rowOff>
    </xdr:from>
    <xdr:to>
      <xdr:col>28</xdr:col>
      <xdr:colOff>338099</xdr:colOff>
      <xdr:row>170</xdr:row>
      <xdr:rowOff>112672</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0.06839</cdr:x>
      <cdr:y>0.89771</cdr:y>
    </cdr:from>
    <cdr:to>
      <cdr:x>0.65244</cdr:x>
      <cdr:y>0.94139</cdr:y>
    </cdr:to>
    <cdr:sp macro="" textlink="">
      <cdr:nvSpPr>
        <cdr:cNvPr id="2" name="TextBox 1"/>
        <cdr:cNvSpPr txBox="1"/>
      </cdr:nvSpPr>
      <cdr:spPr>
        <a:xfrm xmlns:a="http://schemas.openxmlformats.org/drawingml/2006/main">
          <a:off x="634997" y="4824363"/>
          <a:ext cx="5422903" cy="2347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000">
              <a:latin typeface="Calibri Light" pitchFamily="34" charset="0"/>
            </a:rPr>
            <a:t>Forecast</a:t>
          </a:r>
          <a:r>
            <a:rPr lang="en-NZ" sz="2000" baseline="0">
              <a:latin typeface="Calibri Light" pitchFamily="34" charset="0"/>
            </a:rPr>
            <a:t> as at July 2015</a:t>
          </a:r>
          <a:endParaRPr lang="en-NZ" sz="2000">
            <a:latin typeface="Calibri Light" pitchFamily="34" charset="0"/>
          </a:endParaRPr>
        </a:p>
      </cdr:txBody>
    </cdr:sp>
  </cdr:relSizeAnchor>
  <cdr:relSizeAnchor xmlns:cdr="http://schemas.openxmlformats.org/drawingml/2006/chartDrawing">
    <cdr:from>
      <cdr:x>0.44586</cdr:x>
      <cdr:y>0.15398</cdr:y>
    </cdr:from>
    <cdr:to>
      <cdr:x>0.82555</cdr:x>
      <cdr:y>0.26406</cdr:y>
    </cdr:to>
    <cdr:sp macro="" textlink="">
      <cdr:nvSpPr>
        <cdr:cNvPr id="3" name="TextBox 1"/>
        <cdr:cNvSpPr txBox="1"/>
      </cdr:nvSpPr>
      <cdr:spPr>
        <a:xfrm xmlns:a="http://schemas.openxmlformats.org/drawingml/2006/main">
          <a:off x="4139811" y="827491"/>
          <a:ext cx="3525399" cy="5915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solidFill>
                <a:schemeClr val="tx1">
                  <a:lumMod val="65000"/>
                  <a:lumOff val="35000"/>
                </a:schemeClr>
              </a:solidFill>
              <a:latin typeface="Calibri Light" pitchFamily="34" charset="0"/>
            </a:rPr>
            <a:t>Muster</a:t>
          </a:r>
        </a:p>
      </cdr:txBody>
    </cdr:sp>
  </cdr:relSizeAnchor>
  <cdr:relSizeAnchor xmlns:cdr="http://schemas.openxmlformats.org/drawingml/2006/chartDrawing">
    <cdr:from>
      <cdr:x>0.39101</cdr:x>
      <cdr:y>0.39495</cdr:y>
    </cdr:from>
    <cdr:to>
      <cdr:x>0.7707</cdr:x>
      <cdr:y>0.50503</cdr:y>
    </cdr:to>
    <cdr:sp macro="" textlink="">
      <cdr:nvSpPr>
        <cdr:cNvPr id="4" name="TextBox 1"/>
        <cdr:cNvSpPr txBox="1"/>
      </cdr:nvSpPr>
      <cdr:spPr>
        <a:xfrm xmlns:a="http://schemas.openxmlformats.org/drawingml/2006/main">
          <a:off x="3630491" y="2122517"/>
          <a:ext cx="3525398" cy="5915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solidFill>
                <a:schemeClr val="tx2"/>
              </a:solidFill>
              <a:latin typeface="Calibri Light" pitchFamily="34" charset="0"/>
            </a:rPr>
            <a:t> Starts</a:t>
          </a:r>
        </a:p>
      </cdr:txBody>
    </cdr:sp>
  </cdr:relSizeAnchor>
  <cdr:relSizeAnchor xmlns:cdr="http://schemas.openxmlformats.org/drawingml/2006/chartDrawing">
    <cdr:from>
      <cdr:x>0.00635</cdr:x>
      <cdr:y>0.00283</cdr:y>
    </cdr:from>
    <cdr:to>
      <cdr:x>0.93045</cdr:x>
      <cdr:y>0.10839</cdr:y>
    </cdr:to>
    <cdr:sp macro="" textlink="">
      <cdr:nvSpPr>
        <cdr:cNvPr id="6" name="TextBox 3"/>
        <cdr:cNvSpPr txBox="1"/>
      </cdr:nvSpPr>
      <cdr:spPr>
        <a:xfrm xmlns:a="http://schemas.openxmlformats.org/drawingml/2006/main">
          <a:off x="58959" y="15209"/>
          <a:ext cx="8580216" cy="5672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000">
              <a:latin typeface="Calibri Light" pitchFamily="34" charset="0"/>
            </a:rPr>
            <a:t>Community-based sentence muster and starts</a:t>
          </a:r>
        </a:p>
      </cdr:txBody>
    </cdr:sp>
  </cdr:relSizeAnchor>
</c:userShapes>
</file>

<file path=xl/drawings/drawing33.xml><?xml version="1.0" encoding="utf-8"?>
<c:userShapes xmlns:c="http://schemas.openxmlformats.org/drawingml/2006/chart">
  <cdr:relSizeAnchor xmlns:cdr="http://schemas.openxmlformats.org/drawingml/2006/chartDrawing">
    <cdr:from>
      <cdr:x>0.20201</cdr:x>
      <cdr:y>0.28697</cdr:y>
    </cdr:from>
    <cdr:to>
      <cdr:x>0.45403</cdr:x>
      <cdr:y>0.36838</cdr:y>
    </cdr:to>
    <cdr:sp macro="" textlink="">
      <cdr:nvSpPr>
        <cdr:cNvPr id="2" name="TextBox 1"/>
        <cdr:cNvSpPr txBox="1"/>
      </cdr:nvSpPr>
      <cdr:spPr>
        <a:xfrm xmlns:a="http://schemas.openxmlformats.org/drawingml/2006/main">
          <a:off x="1818120" y="1343025"/>
          <a:ext cx="2268180"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400">
              <a:solidFill>
                <a:sysClr val="windowText" lastClr="000000"/>
              </a:solidFill>
              <a:latin typeface="Calibri Light" pitchFamily="34" charset="0"/>
            </a:rPr>
            <a:t>Community</a:t>
          </a:r>
          <a:r>
            <a:rPr lang="en-NZ" sz="1400" baseline="0">
              <a:solidFill>
                <a:sysClr val="windowText" lastClr="000000"/>
              </a:solidFill>
              <a:latin typeface="Calibri Light" pitchFamily="34" charset="0"/>
            </a:rPr>
            <a:t> </a:t>
          </a:r>
          <a:r>
            <a:rPr lang="en-NZ" sz="1400">
              <a:solidFill>
                <a:sysClr val="windowText" lastClr="000000"/>
              </a:solidFill>
              <a:latin typeface="Calibri Light" pitchFamily="34" charset="0"/>
            </a:rPr>
            <a:t>Detention</a:t>
          </a:r>
        </a:p>
      </cdr:txBody>
    </cdr:sp>
  </cdr:relSizeAnchor>
</c:userShapes>
</file>

<file path=xl/drawings/drawing34.xml><?xml version="1.0" encoding="utf-8"?>
<c:userShapes xmlns:c="http://schemas.openxmlformats.org/drawingml/2006/chart">
  <cdr:relSizeAnchor xmlns:cdr="http://schemas.openxmlformats.org/drawingml/2006/chartDrawing">
    <cdr:from>
      <cdr:x>0.2708</cdr:x>
      <cdr:y>0.10583</cdr:y>
    </cdr:from>
    <cdr:to>
      <cdr:x>0.52282</cdr:x>
      <cdr:y>0.18724</cdr:y>
    </cdr:to>
    <cdr:sp macro="" textlink="">
      <cdr:nvSpPr>
        <cdr:cNvPr id="2" name="TextBox 1"/>
        <cdr:cNvSpPr txBox="1"/>
      </cdr:nvSpPr>
      <cdr:spPr>
        <a:xfrm xmlns:a="http://schemas.openxmlformats.org/drawingml/2006/main">
          <a:off x="2437230" y="495299"/>
          <a:ext cx="2268180"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400">
              <a:solidFill>
                <a:sysClr val="windowText" lastClr="000000"/>
              </a:solidFill>
              <a:latin typeface="Calibri Light" pitchFamily="34" charset="0"/>
            </a:rPr>
            <a:t>Community Detention</a:t>
          </a:r>
        </a:p>
      </cdr:txBody>
    </cdr:sp>
  </cdr:relSizeAnchor>
</c:userShapes>
</file>

<file path=xl/drawings/drawing35.xml><?xml version="1.0" encoding="utf-8"?>
<c:userShapes xmlns:c="http://schemas.openxmlformats.org/drawingml/2006/chart">
  <cdr:relSizeAnchor xmlns:cdr="http://schemas.openxmlformats.org/drawingml/2006/chartDrawing">
    <cdr:from>
      <cdr:x>0.37875</cdr:x>
      <cdr:y>0.26865</cdr:y>
    </cdr:from>
    <cdr:to>
      <cdr:x>0.63077</cdr:x>
      <cdr:y>0.35006</cdr:y>
    </cdr:to>
    <cdr:sp macro="" textlink="">
      <cdr:nvSpPr>
        <cdr:cNvPr id="2" name="TextBox 1"/>
        <cdr:cNvSpPr txBox="1"/>
      </cdr:nvSpPr>
      <cdr:spPr>
        <a:xfrm xmlns:a="http://schemas.openxmlformats.org/drawingml/2006/main">
          <a:off x="3408765" y="1257296"/>
          <a:ext cx="2268180"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400">
              <a:solidFill>
                <a:sysClr val="windowText" lastClr="000000"/>
              </a:solidFill>
              <a:latin typeface="Calibri Light" pitchFamily="34" charset="0"/>
            </a:rPr>
            <a:t>Home Detention</a:t>
          </a:r>
        </a:p>
      </cdr:txBody>
    </cdr:sp>
  </cdr:relSizeAnchor>
</c:userShapes>
</file>

<file path=xl/drawings/drawing36.xml><?xml version="1.0" encoding="utf-8"?>
<c:userShapes xmlns:c="http://schemas.openxmlformats.org/drawingml/2006/chart">
  <cdr:relSizeAnchor xmlns:cdr="http://schemas.openxmlformats.org/drawingml/2006/chartDrawing">
    <cdr:from>
      <cdr:x>0.37452</cdr:x>
      <cdr:y>0.12008</cdr:y>
    </cdr:from>
    <cdr:to>
      <cdr:x>0.62654</cdr:x>
      <cdr:y>0.20149</cdr:y>
    </cdr:to>
    <cdr:sp macro="" textlink="">
      <cdr:nvSpPr>
        <cdr:cNvPr id="2" name="TextBox 1"/>
        <cdr:cNvSpPr txBox="1"/>
      </cdr:nvSpPr>
      <cdr:spPr>
        <a:xfrm xmlns:a="http://schemas.openxmlformats.org/drawingml/2006/main">
          <a:off x="3370650" y="561957"/>
          <a:ext cx="2268180"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400">
              <a:solidFill>
                <a:sysClr val="windowText" lastClr="000000"/>
              </a:solidFill>
              <a:latin typeface="Calibri Light" pitchFamily="34" charset="0"/>
            </a:rPr>
            <a:t>Home Detention</a:t>
          </a:r>
        </a:p>
      </cdr:txBody>
    </cdr:sp>
  </cdr:relSizeAnchor>
</c:userShapes>
</file>

<file path=xl/drawings/drawing37.xml><?xml version="1.0" encoding="utf-8"?>
<c:userShapes xmlns:c="http://schemas.openxmlformats.org/drawingml/2006/chart">
  <cdr:relSizeAnchor xmlns:cdr="http://schemas.openxmlformats.org/drawingml/2006/chartDrawing">
    <cdr:from>
      <cdr:x>0.40415</cdr:x>
      <cdr:y>0.15061</cdr:y>
    </cdr:from>
    <cdr:to>
      <cdr:x>0.65617</cdr:x>
      <cdr:y>0.23202</cdr:y>
    </cdr:to>
    <cdr:sp macro="" textlink="">
      <cdr:nvSpPr>
        <cdr:cNvPr id="2" name="TextBox 1"/>
        <cdr:cNvSpPr txBox="1"/>
      </cdr:nvSpPr>
      <cdr:spPr>
        <a:xfrm xmlns:a="http://schemas.openxmlformats.org/drawingml/2006/main">
          <a:off x="3637365" y="704851"/>
          <a:ext cx="2268180"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400">
              <a:solidFill>
                <a:sysClr val="windowText" lastClr="000000"/>
              </a:solidFill>
              <a:latin typeface="Calibri Light" pitchFamily="34" charset="0"/>
            </a:rPr>
            <a:t>Intensive Supervision</a:t>
          </a:r>
        </a:p>
      </cdr:txBody>
    </cdr:sp>
  </cdr:relSizeAnchor>
</c:userShapes>
</file>

<file path=xl/drawings/drawing38.xml><?xml version="1.0" encoding="utf-8"?>
<c:userShapes xmlns:c="http://schemas.openxmlformats.org/drawingml/2006/chart">
  <cdr:relSizeAnchor xmlns:cdr="http://schemas.openxmlformats.org/drawingml/2006/chartDrawing">
    <cdr:from>
      <cdr:x>0.37452</cdr:x>
      <cdr:y>0.12008</cdr:y>
    </cdr:from>
    <cdr:to>
      <cdr:x>0.62654</cdr:x>
      <cdr:y>0.20149</cdr:y>
    </cdr:to>
    <cdr:sp macro="" textlink="">
      <cdr:nvSpPr>
        <cdr:cNvPr id="2" name="TextBox 1"/>
        <cdr:cNvSpPr txBox="1"/>
      </cdr:nvSpPr>
      <cdr:spPr>
        <a:xfrm xmlns:a="http://schemas.openxmlformats.org/drawingml/2006/main">
          <a:off x="3370650" y="561957"/>
          <a:ext cx="2268180"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400">
              <a:solidFill>
                <a:sysClr val="windowText" lastClr="000000"/>
              </a:solidFill>
              <a:latin typeface="Calibri Light" pitchFamily="34" charset="0"/>
            </a:rPr>
            <a:t>Intensive supervision</a:t>
          </a:r>
        </a:p>
      </cdr:txBody>
    </cdr:sp>
  </cdr:relSizeAnchor>
</c:userShapes>
</file>

<file path=xl/drawings/drawing39.xml><?xml version="1.0" encoding="utf-8"?>
<c:userShapes xmlns:c="http://schemas.openxmlformats.org/drawingml/2006/chart">
  <cdr:relSizeAnchor xmlns:cdr="http://schemas.openxmlformats.org/drawingml/2006/chartDrawing">
    <cdr:from>
      <cdr:x>0.5502</cdr:x>
      <cdr:y>0.12212</cdr:y>
    </cdr:from>
    <cdr:to>
      <cdr:x>0.80222</cdr:x>
      <cdr:y>0.20353</cdr:y>
    </cdr:to>
    <cdr:sp macro="" textlink="">
      <cdr:nvSpPr>
        <cdr:cNvPr id="2" name="TextBox 1"/>
        <cdr:cNvSpPr txBox="1"/>
      </cdr:nvSpPr>
      <cdr:spPr>
        <a:xfrm xmlns:a="http://schemas.openxmlformats.org/drawingml/2006/main">
          <a:off x="4951815" y="571501"/>
          <a:ext cx="2268180"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400">
              <a:solidFill>
                <a:sysClr val="windowText" lastClr="000000"/>
              </a:solidFill>
              <a:latin typeface="Calibri Light" pitchFamily="34" charset="0"/>
            </a:rPr>
            <a:t>Supervision</a:t>
          </a:r>
        </a:p>
      </cdr:txBody>
    </cdr:sp>
  </cdr:relSizeAnchor>
</c:userShapes>
</file>

<file path=xl/drawings/drawing4.xml><?xml version="1.0" encoding="utf-8"?>
<c:userShapes xmlns:c="http://schemas.openxmlformats.org/drawingml/2006/chart">
  <cdr:relSizeAnchor xmlns:cdr="http://schemas.openxmlformats.org/drawingml/2006/chartDrawing">
    <cdr:from>
      <cdr:x>0.10583</cdr:x>
      <cdr:y>0.21899</cdr:y>
    </cdr:from>
    <cdr:to>
      <cdr:x>0.4742</cdr:x>
      <cdr:y>0.3408</cdr:y>
    </cdr:to>
    <cdr:sp macro="" textlink="">
      <cdr:nvSpPr>
        <cdr:cNvPr id="3" name="TextBox 1"/>
        <cdr:cNvSpPr txBox="1"/>
      </cdr:nvSpPr>
      <cdr:spPr>
        <a:xfrm xmlns:a="http://schemas.openxmlformats.org/drawingml/2006/main">
          <a:off x="952500" y="1182519"/>
          <a:ext cx="3315330" cy="657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NZ" sz="2400" b="0" i="0" baseline="0">
              <a:solidFill>
                <a:srgbClr val="C0504D"/>
              </a:solidFill>
              <a:latin typeface="Calibri Light" pitchFamily="34" charset="0"/>
            </a:rPr>
            <a:t>Court action</a:t>
          </a:r>
          <a:endParaRPr lang="en-NZ" sz="2400">
            <a:solidFill>
              <a:srgbClr val="C0504D"/>
            </a:solidFill>
            <a:latin typeface="Calibri Light" pitchFamily="34" charset="0"/>
          </a:endParaRPr>
        </a:p>
        <a:p xmlns:a="http://schemas.openxmlformats.org/drawingml/2006/main">
          <a:pPr algn="l"/>
          <a:endParaRPr lang="en-NZ" sz="2400">
            <a:solidFill>
              <a:srgbClr val="C0504D"/>
            </a:solidFill>
            <a:latin typeface="Calibri Light" pitchFamily="34" charset="0"/>
          </a:endParaRPr>
        </a:p>
      </cdr:txBody>
    </cdr:sp>
  </cdr:relSizeAnchor>
  <cdr:relSizeAnchor xmlns:cdr="http://schemas.openxmlformats.org/drawingml/2006/chartDrawing">
    <cdr:from>
      <cdr:x>0.78245</cdr:x>
      <cdr:y>0.2242</cdr:y>
    </cdr:from>
    <cdr:to>
      <cdr:x>0.78328</cdr:x>
      <cdr:y>0.34302</cdr:y>
    </cdr:to>
    <cdr:sp macro="" textlink="">
      <cdr:nvSpPr>
        <cdr:cNvPr id="5" name="Straight Arrow Connector 4"/>
        <cdr:cNvSpPr/>
      </cdr:nvSpPr>
      <cdr:spPr>
        <a:xfrm xmlns:a="http://schemas.openxmlformats.org/drawingml/2006/main">
          <a:off x="7042005" y="1210653"/>
          <a:ext cx="7470" cy="641628"/>
        </a:xfrm>
        <a:prstGeom xmlns:a="http://schemas.openxmlformats.org/drawingml/2006/main" prst="straightConnector1">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0.6797</cdr:x>
      <cdr:y>0.05133</cdr:y>
    </cdr:from>
    <cdr:to>
      <cdr:x>0.98343</cdr:x>
      <cdr:y>0.26308</cdr:y>
    </cdr:to>
    <cdr:sp macro="" textlink="">
      <cdr:nvSpPr>
        <cdr:cNvPr id="6" name="TextBox 5"/>
        <cdr:cNvSpPr txBox="1"/>
      </cdr:nvSpPr>
      <cdr:spPr>
        <a:xfrm xmlns:a="http://schemas.openxmlformats.org/drawingml/2006/main">
          <a:off x="6117255" y="277155"/>
          <a:ext cx="2733570" cy="1143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NZ" sz="2400">
              <a:latin typeface="Calibri Light" pitchFamily="34" charset="0"/>
            </a:rPr>
            <a:t>End of Policing Excellence</a:t>
          </a:r>
        </a:p>
      </cdr:txBody>
    </cdr:sp>
  </cdr:relSizeAnchor>
  <cdr:relSizeAnchor xmlns:cdr="http://schemas.openxmlformats.org/drawingml/2006/chartDrawing">
    <cdr:from>
      <cdr:x>0.10583</cdr:x>
      <cdr:y>0.64029</cdr:y>
    </cdr:from>
    <cdr:to>
      <cdr:x>0.58314</cdr:x>
      <cdr:y>0.7621</cdr:y>
    </cdr:to>
    <cdr:sp macro="" textlink="">
      <cdr:nvSpPr>
        <cdr:cNvPr id="7" name="TextBox 1"/>
        <cdr:cNvSpPr txBox="1"/>
      </cdr:nvSpPr>
      <cdr:spPr>
        <a:xfrm xmlns:a="http://schemas.openxmlformats.org/drawingml/2006/main">
          <a:off x="952500" y="3457584"/>
          <a:ext cx="4295790" cy="657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NZ" sz="2400" b="0" i="0" baseline="0">
              <a:solidFill>
                <a:schemeClr val="accent3">
                  <a:lumMod val="75000"/>
                </a:schemeClr>
              </a:solidFill>
              <a:latin typeface="Calibri Light" pitchFamily="34" charset="0"/>
            </a:rPr>
            <a:t>Non-court action</a:t>
          </a:r>
          <a:endParaRPr lang="en-NZ" sz="2400">
            <a:solidFill>
              <a:schemeClr val="accent3">
                <a:lumMod val="75000"/>
              </a:schemeClr>
            </a:solidFill>
            <a:latin typeface="Calibri Light" pitchFamily="34" charset="0"/>
          </a:endParaRPr>
        </a:p>
        <a:p xmlns:a="http://schemas.openxmlformats.org/drawingml/2006/main">
          <a:pPr algn="l"/>
          <a:endParaRPr lang="en-NZ" sz="2400">
            <a:solidFill>
              <a:schemeClr val="accent3">
                <a:lumMod val="75000"/>
              </a:schemeClr>
            </a:solidFill>
            <a:latin typeface="Calibri Light" pitchFamily="34" charset="0"/>
          </a:endParaRPr>
        </a:p>
      </cdr:txBody>
    </cdr:sp>
  </cdr:relSizeAnchor>
  <cdr:relSizeAnchor xmlns:cdr="http://schemas.openxmlformats.org/drawingml/2006/chartDrawing">
    <cdr:from>
      <cdr:x>0</cdr:x>
      <cdr:y>0</cdr:y>
    </cdr:from>
    <cdr:to>
      <cdr:x>0.76623</cdr:x>
      <cdr:y>0.12181</cdr:y>
    </cdr:to>
    <cdr:sp macro="" textlink="">
      <cdr:nvSpPr>
        <cdr:cNvPr id="8" name="TextBox 1"/>
        <cdr:cNvSpPr txBox="1"/>
      </cdr:nvSpPr>
      <cdr:spPr>
        <a:xfrm xmlns:a="http://schemas.openxmlformats.org/drawingml/2006/main">
          <a:off x="0" y="0"/>
          <a:ext cx="6896100" cy="657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NZ" sz="2400" b="0" i="0" baseline="0">
              <a:solidFill>
                <a:sysClr val="windowText" lastClr="000000"/>
              </a:solidFill>
              <a:latin typeface="Calibri Light" pitchFamily="34" charset="0"/>
            </a:rPr>
            <a:t>Mix of Police proceedings</a:t>
          </a:r>
          <a:endParaRPr lang="en-NZ" sz="2400">
            <a:solidFill>
              <a:sysClr val="windowText" lastClr="000000"/>
            </a:solidFill>
            <a:latin typeface="Calibri Light" pitchFamily="34" charset="0"/>
          </a:endParaRPr>
        </a:p>
        <a:p xmlns:a="http://schemas.openxmlformats.org/drawingml/2006/main">
          <a:pPr algn="l"/>
          <a:endParaRPr lang="en-NZ" sz="2400">
            <a:solidFill>
              <a:sysClr val="windowText" lastClr="000000"/>
            </a:solidFill>
            <a:latin typeface="Calibri Light" pitchFamily="34" charset="0"/>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0.28456</cdr:x>
      <cdr:y>0.10176</cdr:y>
    </cdr:from>
    <cdr:to>
      <cdr:x>0.53658</cdr:x>
      <cdr:y>0.18317</cdr:y>
    </cdr:to>
    <cdr:sp macro="" textlink="">
      <cdr:nvSpPr>
        <cdr:cNvPr id="2" name="TextBox 1"/>
        <cdr:cNvSpPr txBox="1"/>
      </cdr:nvSpPr>
      <cdr:spPr>
        <a:xfrm xmlns:a="http://schemas.openxmlformats.org/drawingml/2006/main">
          <a:off x="2561055" y="476249"/>
          <a:ext cx="2268180"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400">
              <a:solidFill>
                <a:sysClr val="windowText" lastClr="000000"/>
              </a:solidFill>
              <a:latin typeface="Calibri Light" pitchFamily="34" charset="0"/>
            </a:rPr>
            <a:t>Supervision</a:t>
          </a:r>
        </a:p>
      </cdr:txBody>
    </cdr:sp>
  </cdr:relSizeAnchor>
</c:userShapes>
</file>

<file path=xl/drawings/drawing41.xml><?xml version="1.0" encoding="utf-8"?>
<c:userShapes xmlns:c="http://schemas.openxmlformats.org/drawingml/2006/chart">
  <cdr:relSizeAnchor xmlns:cdr="http://schemas.openxmlformats.org/drawingml/2006/chartDrawing">
    <cdr:from>
      <cdr:x>0.04552</cdr:x>
      <cdr:y>0.91685</cdr:y>
    </cdr:from>
    <cdr:to>
      <cdr:x>0.67659</cdr:x>
      <cdr:y>0.96773</cdr:y>
    </cdr:to>
    <cdr:sp macro="" textlink="">
      <cdr:nvSpPr>
        <cdr:cNvPr id="3" name="TextBox 1"/>
        <cdr:cNvSpPr txBox="1"/>
      </cdr:nvSpPr>
      <cdr:spPr>
        <a:xfrm xmlns:a="http://schemas.openxmlformats.org/drawingml/2006/main">
          <a:off x="411455" y="5117539"/>
          <a:ext cx="5703595" cy="2839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000">
              <a:latin typeface="Calibri Light" pitchFamily="34" charset="0"/>
            </a:rPr>
            <a:t>Forecast</a:t>
          </a:r>
          <a:r>
            <a:rPr lang="en-NZ" sz="2000" baseline="0">
              <a:latin typeface="Calibri Light" pitchFamily="34" charset="0"/>
            </a:rPr>
            <a:t> as at July 2015</a:t>
          </a:r>
          <a:endParaRPr lang="en-NZ" sz="2000">
            <a:latin typeface="Calibri Light" pitchFamily="34" charset="0"/>
          </a:endParaRPr>
        </a:p>
      </cdr:txBody>
    </cdr:sp>
  </cdr:relSizeAnchor>
  <cdr:relSizeAnchor xmlns:cdr="http://schemas.openxmlformats.org/drawingml/2006/chartDrawing">
    <cdr:from>
      <cdr:x>0.11279</cdr:x>
      <cdr:y>0.00979</cdr:y>
    </cdr:from>
    <cdr:to>
      <cdr:x>0.78166</cdr:x>
      <cdr:y>0.10922</cdr:y>
    </cdr:to>
    <cdr:sp macro="" textlink="">
      <cdr:nvSpPr>
        <cdr:cNvPr id="4" name="TextBox 3"/>
        <cdr:cNvSpPr txBox="1"/>
      </cdr:nvSpPr>
      <cdr:spPr>
        <a:xfrm xmlns:a="http://schemas.openxmlformats.org/drawingml/2006/main">
          <a:off x="1019417" y="54631"/>
          <a:ext cx="6045314" cy="5549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a:latin typeface="Calibri Light" pitchFamily="34" charset="0"/>
            </a:rPr>
            <a:t>Number of Community Work starts</a:t>
          </a:r>
        </a:p>
      </cdr:txBody>
    </cdr:sp>
  </cdr:relSizeAnchor>
</c:userShapes>
</file>

<file path=xl/drawings/drawing42.xml><?xml version="1.0" encoding="utf-8"?>
<c:userShapes xmlns:c="http://schemas.openxmlformats.org/drawingml/2006/chart">
  <cdr:relSizeAnchor xmlns:cdr="http://schemas.openxmlformats.org/drawingml/2006/chartDrawing">
    <cdr:from>
      <cdr:x>0.04974</cdr:x>
      <cdr:y>0.92197</cdr:y>
    </cdr:from>
    <cdr:to>
      <cdr:x>0.65543</cdr:x>
      <cdr:y>0.97285</cdr:y>
    </cdr:to>
    <cdr:sp macro="" textlink="">
      <cdr:nvSpPr>
        <cdr:cNvPr id="4" name="TextBox 1"/>
        <cdr:cNvSpPr txBox="1"/>
      </cdr:nvSpPr>
      <cdr:spPr>
        <a:xfrm xmlns:a="http://schemas.openxmlformats.org/drawingml/2006/main">
          <a:off x="449611" y="5242713"/>
          <a:ext cx="5474940" cy="2893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000">
              <a:latin typeface="Calibri Light" pitchFamily="34" charset="0"/>
            </a:rPr>
            <a:t>Forecast</a:t>
          </a:r>
          <a:r>
            <a:rPr lang="en-NZ" sz="2000" baseline="0">
              <a:latin typeface="Calibri Light" pitchFamily="34" charset="0"/>
            </a:rPr>
            <a:t> as at July 2015</a:t>
          </a:r>
          <a:endParaRPr lang="en-NZ" sz="2000">
            <a:latin typeface="Calibri Light" pitchFamily="34" charset="0"/>
          </a:endParaRPr>
        </a:p>
      </cdr:txBody>
    </cdr:sp>
  </cdr:relSizeAnchor>
  <cdr:relSizeAnchor xmlns:cdr="http://schemas.openxmlformats.org/drawingml/2006/chartDrawing">
    <cdr:from>
      <cdr:x>0.0485</cdr:x>
      <cdr:y>0.00659</cdr:y>
    </cdr:from>
    <cdr:to>
      <cdr:x>0.9776</cdr:x>
      <cdr:y>0.10337</cdr:y>
    </cdr:to>
    <cdr:sp macro="" textlink="">
      <cdr:nvSpPr>
        <cdr:cNvPr id="5" name="TextBox 3"/>
        <cdr:cNvSpPr txBox="1"/>
      </cdr:nvSpPr>
      <cdr:spPr>
        <a:xfrm xmlns:a="http://schemas.openxmlformats.org/drawingml/2006/main">
          <a:off x="438399" y="37500"/>
          <a:ext cx="8398344" cy="5503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a:latin typeface="Calibri Light" pitchFamily="34" charset="0"/>
            </a:rPr>
            <a:t>Average</a:t>
          </a:r>
          <a:r>
            <a:rPr lang="en-NZ" sz="2400" baseline="0">
              <a:latin typeface="Calibri Light" pitchFamily="34" charset="0"/>
            </a:rPr>
            <a:t> d</a:t>
          </a:r>
          <a:r>
            <a:rPr lang="en-NZ" sz="2400">
              <a:latin typeface="Calibri Light" pitchFamily="34" charset="0"/>
            </a:rPr>
            <a:t>ays to complete Community Work sentences</a:t>
          </a:r>
        </a:p>
      </cdr:txBody>
    </cdr:sp>
  </cdr:relSizeAnchor>
</c:userShapes>
</file>

<file path=xl/drawings/drawing43.xml><?xml version="1.0" encoding="utf-8"?>
<xdr:wsDr xmlns:xdr="http://schemas.openxmlformats.org/drawingml/2006/spreadsheetDrawing" xmlns:a="http://schemas.openxmlformats.org/drawingml/2006/main">
  <xdr:twoCellAnchor>
    <xdr:from>
      <xdr:col>30</xdr:col>
      <xdr:colOff>323850</xdr:colOff>
      <xdr:row>7</xdr:row>
      <xdr:rowOff>0</xdr:rowOff>
    </xdr:from>
    <xdr:to>
      <xdr:col>36</xdr:col>
      <xdr:colOff>352425</xdr:colOff>
      <xdr:row>14</xdr:row>
      <xdr:rowOff>95250</xdr:rowOff>
    </xdr:to>
    <xdr:sp macro="" textlink="">
      <xdr:nvSpPr>
        <xdr:cNvPr id="2" name="TextBox 1"/>
        <xdr:cNvSpPr txBox="1"/>
      </xdr:nvSpPr>
      <xdr:spPr>
        <a:xfrm>
          <a:off x="16916400" y="1323975"/>
          <a:ext cx="3686175"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i="1">
              <a:solidFill>
                <a:schemeClr val="tx2"/>
              </a:solidFill>
              <a:latin typeface="+mn-lt"/>
              <a:ea typeface="+mn-ea"/>
              <a:cs typeface="+mn-cs"/>
            </a:rPr>
            <a:t>Prison numbers </a:t>
          </a:r>
          <a:r>
            <a:rPr lang="en-NZ" sz="1200">
              <a:solidFill>
                <a:schemeClr val="tx2"/>
              </a:solidFill>
              <a:latin typeface="+mn-lt"/>
              <a:ea typeface="+mn-ea"/>
              <a:cs typeface="+mn-cs"/>
            </a:rPr>
            <a:t>are counts of the numbers incarcerated.  The monthly figure reported uses the maximum total population figure in the last week of the relevant month, and the sentenced and remand components are based on that figure.  </a:t>
          </a:r>
          <a:endParaRPr lang="en-NZ" sz="1200">
            <a:solidFill>
              <a:schemeClr val="tx2"/>
            </a:solidFill>
          </a:endParaRPr>
        </a:p>
      </xdr:txBody>
    </xdr:sp>
    <xdr:clientData/>
  </xdr:twoCellAnchor>
</xdr:wsDr>
</file>

<file path=xl/drawings/drawing44.xml><?xml version="1.0" encoding="utf-8"?>
<xdr:wsDr xmlns:xdr="http://schemas.openxmlformats.org/drawingml/2006/spreadsheetDrawing" xmlns:a="http://schemas.openxmlformats.org/drawingml/2006/main">
  <xdr:absoluteAnchor>
    <xdr:pos x="2228850" y="323850"/>
    <xdr:ext cx="7920000" cy="43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885950" y="4705351"/>
    <xdr:ext cx="7920000" cy="432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5.xml><?xml version="1.0" encoding="utf-8"?>
<c:userShapes xmlns:c="http://schemas.openxmlformats.org/drawingml/2006/chart">
  <cdr:relSizeAnchor xmlns:cdr="http://schemas.openxmlformats.org/drawingml/2006/chartDrawing">
    <cdr:from>
      <cdr:x>0.08325</cdr:x>
      <cdr:y>0.84349</cdr:y>
    </cdr:from>
    <cdr:to>
      <cdr:x>0.59633</cdr:x>
      <cdr:y>0.90739</cdr:y>
    </cdr:to>
    <cdr:sp macro="" textlink="">
      <cdr:nvSpPr>
        <cdr:cNvPr id="5" name="TextBox 1"/>
        <cdr:cNvSpPr txBox="1"/>
      </cdr:nvSpPr>
      <cdr:spPr>
        <a:xfrm xmlns:a="http://schemas.openxmlformats.org/drawingml/2006/main">
          <a:off x="779264" y="4251214"/>
          <a:ext cx="4802429" cy="3220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Long term</a:t>
          </a:r>
          <a:r>
            <a:rPr lang="en-NZ" sz="1800" baseline="0">
              <a:latin typeface="Calibri Light" pitchFamily="34" charset="0"/>
            </a:rPr>
            <a:t> </a:t>
          </a:r>
          <a:r>
            <a:rPr lang="en-NZ" sz="1800">
              <a:latin typeface="Calibri Light" pitchFamily="34" charset="0"/>
            </a:rPr>
            <a:t>forecast</a:t>
          </a:r>
          <a:r>
            <a:rPr lang="en-NZ" sz="1800" baseline="0">
              <a:latin typeface="Calibri Light" pitchFamily="34" charset="0"/>
            </a:rPr>
            <a:t> as at October 2015</a:t>
          </a:r>
          <a:endParaRPr lang="en-NZ" sz="1800">
            <a:latin typeface="Calibri Light" pitchFamily="34" charset="0"/>
          </a:endParaRPr>
        </a:p>
      </cdr:txBody>
    </cdr:sp>
  </cdr:relSizeAnchor>
  <cdr:relSizeAnchor xmlns:cdr="http://schemas.openxmlformats.org/drawingml/2006/chartDrawing">
    <cdr:from>
      <cdr:x>0.24774</cdr:x>
      <cdr:y>0.26789</cdr:y>
    </cdr:from>
    <cdr:to>
      <cdr:x>0.75203</cdr:x>
      <cdr:y>0.42144</cdr:y>
    </cdr:to>
    <cdr:sp macro="" textlink="">
      <cdr:nvSpPr>
        <cdr:cNvPr id="6" name="TextBox 1"/>
        <cdr:cNvSpPr txBox="1"/>
      </cdr:nvSpPr>
      <cdr:spPr>
        <a:xfrm xmlns:a="http://schemas.openxmlformats.org/drawingml/2006/main">
          <a:off x="2318845" y="1350189"/>
          <a:ext cx="4720130" cy="77388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marL="0" indent="0" algn="r"/>
          <a:r>
            <a:rPr lang="en-NZ" sz="2400">
              <a:solidFill>
                <a:schemeClr val="tx2"/>
              </a:solidFill>
              <a:latin typeface="Calibri Light" pitchFamily="34" charset="0"/>
              <a:ea typeface="+mn-ea"/>
              <a:cs typeface="+mn-cs"/>
            </a:rPr>
            <a:t>Total population</a:t>
          </a:r>
        </a:p>
      </cdr:txBody>
    </cdr:sp>
  </cdr:relSizeAnchor>
  <cdr:relSizeAnchor xmlns:cdr="http://schemas.openxmlformats.org/drawingml/2006/chartDrawing">
    <cdr:from>
      <cdr:x>0.10879</cdr:x>
      <cdr:y>0.43167</cdr:y>
    </cdr:from>
    <cdr:to>
      <cdr:x>0.46506</cdr:x>
      <cdr:y>0.51503</cdr:y>
    </cdr:to>
    <cdr:sp macro="" textlink="">
      <cdr:nvSpPr>
        <cdr:cNvPr id="7" name="TextBox 1"/>
        <cdr:cNvSpPr txBox="1"/>
      </cdr:nvSpPr>
      <cdr:spPr>
        <a:xfrm xmlns:a="http://schemas.openxmlformats.org/drawingml/2006/main">
          <a:off x="1018249" y="2175593"/>
          <a:ext cx="3334676" cy="42013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NZ" sz="2400">
              <a:solidFill>
                <a:srgbClr val="008000"/>
              </a:solidFill>
              <a:latin typeface="Calibri Light" pitchFamily="34" charset="0"/>
            </a:rPr>
            <a:t>Sentenced</a:t>
          </a:r>
        </a:p>
      </cdr:txBody>
    </cdr:sp>
  </cdr:relSizeAnchor>
  <cdr:relSizeAnchor xmlns:cdr="http://schemas.openxmlformats.org/drawingml/2006/chartDrawing">
    <cdr:from>
      <cdr:x>0.38409</cdr:x>
      <cdr:y>0.64887</cdr:y>
    </cdr:from>
    <cdr:to>
      <cdr:x>0.69504</cdr:x>
      <cdr:y>0.72356</cdr:y>
    </cdr:to>
    <cdr:sp macro="" textlink="">
      <cdr:nvSpPr>
        <cdr:cNvPr id="8" name="TextBox 1"/>
        <cdr:cNvSpPr txBox="1"/>
      </cdr:nvSpPr>
      <cdr:spPr>
        <a:xfrm xmlns:a="http://schemas.openxmlformats.org/drawingml/2006/main">
          <a:off x="3595081" y="3270305"/>
          <a:ext cx="2910493" cy="37643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NZ" sz="2400">
              <a:solidFill>
                <a:schemeClr val="accent2"/>
              </a:solidFill>
              <a:latin typeface="Calibri Light" pitchFamily="34" charset="0"/>
            </a:rPr>
            <a:t>Remand</a:t>
          </a:r>
        </a:p>
      </cdr:txBody>
    </cdr:sp>
  </cdr:relSizeAnchor>
  <cdr:relSizeAnchor xmlns:cdr="http://schemas.openxmlformats.org/drawingml/2006/chartDrawing">
    <cdr:from>
      <cdr:x>0.06313</cdr:x>
      <cdr:y>0</cdr:y>
    </cdr:from>
    <cdr:to>
      <cdr:x>0.40236</cdr:x>
      <cdr:y>0.10569</cdr:y>
    </cdr:to>
    <cdr:sp macro="" textlink="">
      <cdr:nvSpPr>
        <cdr:cNvPr id="9" name="TextBox 5"/>
        <cdr:cNvSpPr txBox="1"/>
      </cdr:nvSpPr>
      <cdr:spPr>
        <a:xfrm xmlns:a="http://schemas.openxmlformats.org/drawingml/2006/main">
          <a:off x="590920" y="0"/>
          <a:ext cx="3175192" cy="532694"/>
        </a:xfrm>
        <a:prstGeom xmlns:a="http://schemas.openxmlformats.org/drawingml/2006/main" prst="rect">
          <a:avLst/>
        </a:prstGeom>
      </cdr:spPr>
      <cdr:txBody>
        <a:bodyPr xmlns:a="http://schemas.openxmlformats.org/drawingml/2006/main" vertOverflow="clip" wrap="square" lIns="0" tIns="0" rIns="0" bIns="0" rtlCol="0" anchor="t"/>
        <a:lstStyle xmlns:a="http://schemas.openxmlformats.org/drawingml/2006/main"/>
        <a:p xmlns:a="http://schemas.openxmlformats.org/drawingml/2006/main">
          <a:r>
            <a:rPr lang="en-NZ" sz="2000">
              <a:latin typeface="Calibri Light" pitchFamily="34" charset="0"/>
            </a:rPr>
            <a:t>Prison population</a:t>
          </a:r>
        </a:p>
      </cdr:txBody>
    </cdr:sp>
  </cdr:relSizeAnchor>
  <cdr:relSizeAnchor xmlns:cdr="http://schemas.openxmlformats.org/drawingml/2006/chartDrawing">
    <cdr:from>
      <cdr:x>0.20686</cdr:x>
      <cdr:y>0.09239</cdr:y>
    </cdr:from>
    <cdr:to>
      <cdr:x>0.47625</cdr:x>
      <cdr:y>0.17681</cdr:y>
    </cdr:to>
    <cdr:sp macro="" textlink="">
      <cdr:nvSpPr>
        <cdr:cNvPr id="12" name="TextBox 1"/>
        <cdr:cNvSpPr txBox="1"/>
      </cdr:nvSpPr>
      <cdr:spPr>
        <a:xfrm xmlns:a="http://schemas.openxmlformats.org/drawingml/2006/main">
          <a:off x="1638301" y="399118"/>
          <a:ext cx="2133600" cy="36469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indent="0" algn="l"/>
          <a:r>
            <a:rPr lang="en-NZ" sz="2400">
              <a:solidFill>
                <a:schemeClr val="accent6">
                  <a:lumMod val="75000"/>
                </a:schemeClr>
              </a:solidFill>
              <a:latin typeface="Calibri Light" pitchFamily="34" charset="0"/>
            </a:rPr>
            <a:t>Capacity</a:t>
          </a:r>
        </a:p>
      </cdr:txBody>
    </cdr:sp>
  </cdr:relSizeAnchor>
</c:userShapes>
</file>

<file path=xl/drawings/drawing46.xml><?xml version="1.0" encoding="utf-8"?>
<c:userShapes xmlns:c="http://schemas.openxmlformats.org/drawingml/2006/chart">
  <cdr:relSizeAnchor xmlns:cdr="http://schemas.openxmlformats.org/drawingml/2006/chartDrawing">
    <cdr:from>
      <cdr:x>0.13191</cdr:x>
      <cdr:y>0.80626</cdr:y>
    </cdr:from>
    <cdr:to>
      <cdr:x>0.60753</cdr:x>
      <cdr:y>0.86908</cdr:y>
    </cdr:to>
    <cdr:sp macro="" textlink="">
      <cdr:nvSpPr>
        <cdr:cNvPr id="5" name="TextBox 1"/>
        <cdr:cNvSpPr txBox="1"/>
      </cdr:nvSpPr>
      <cdr:spPr>
        <a:xfrm xmlns:a="http://schemas.openxmlformats.org/drawingml/2006/main">
          <a:off x="1234639" y="3832110"/>
          <a:ext cx="4451803" cy="2986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a:t>
          </a:r>
          <a:r>
            <a:rPr lang="en-NZ" sz="1800" baseline="0">
              <a:latin typeface="Calibri Light" pitchFamily="34" charset="0"/>
            </a:rPr>
            <a:t> as at July 2015</a:t>
          </a:r>
          <a:endParaRPr lang="en-NZ" sz="1800">
            <a:latin typeface="Calibri Light" pitchFamily="34" charset="0"/>
          </a:endParaRPr>
        </a:p>
      </cdr:txBody>
    </cdr:sp>
  </cdr:relSizeAnchor>
  <cdr:relSizeAnchor xmlns:cdr="http://schemas.openxmlformats.org/drawingml/2006/chartDrawing">
    <cdr:from>
      <cdr:x>0.10904</cdr:x>
      <cdr:y>0</cdr:y>
    </cdr:from>
    <cdr:to>
      <cdr:x>0.67135</cdr:x>
      <cdr:y>0.07469</cdr:y>
    </cdr:to>
    <cdr:sp macro="" textlink="">
      <cdr:nvSpPr>
        <cdr:cNvPr id="8" name="TextBox 1"/>
        <cdr:cNvSpPr txBox="1"/>
      </cdr:nvSpPr>
      <cdr:spPr>
        <a:xfrm xmlns:a="http://schemas.openxmlformats.org/drawingml/2006/main">
          <a:off x="1020614" y="0"/>
          <a:ext cx="5263222" cy="35500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2400">
              <a:solidFill>
                <a:sysClr val="windowText" lastClr="000000"/>
              </a:solidFill>
              <a:latin typeface="Calibri Light" pitchFamily="34" charset="0"/>
            </a:rPr>
            <a:t>Time spent on custodial remand</a:t>
          </a:r>
        </a:p>
      </cdr:txBody>
    </cdr:sp>
  </cdr:relSizeAnchor>
</c:userShapes>
</file>

<file path=xl/drawings/drawing47.xml><?xml version="1.0" encoding="utf-8"?>
<xdr:wsDr xmlns:xdr="http://schemas.openxmlformats.org/drawingml/2006/spreadsheetDrawing" xmlns:a="http://schemas.openxmlformats.org/drawingml/2006/main">
  <xdr:absoluteAnchor>
    <xdr:pos x="609600" y="323850"/>
    <xdr:ext cx="9288721" cy="51109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76250" y="8029575"/>
    <xdr:ext cx="9288721" cy="508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0.58356</cdr:x>
      <cdr:y>0</cdr:y>
    </cdr:from>
    <cdr:to>
      <cdr:x>1</cdr:x>
      <cdr:y>0.0899</cdr:y>
    </cdr:to>
    <cdr:sp macro="" textlink="">
      <cdr:nvSpPr>
        <cdr:cNvPr id="3" name="TextBox 1"/>
        <cdr:cNvSpPr txBox="1"/>
      </cdr:nvSpPr>
      <cdr:spPr>
        <a:xfrm xmlns:a="http://schemas.openxmlformats.org/drawingml/2006/main">
          <a:off x="5523442" y="0"/>
          <a:ext cx="3868208" cy="4594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2400">
              <a:solidFill>
                <a:srgbClr val="008000"/>
              </a:solidFill>
              <a:latin typeface="Calibri Light" pitchFamily="34" charset="0"/>
            </a:rPr>
            <a:t>First strikes</a:t>
          </a:r>
        </a:p>
      </cdr:txBody>
    </cdr:sp>
  </cdr:relSizeAnchor>
  <cdr:relSizeAnchor xmlns:cdr="http://schemas.openxmlformats.org/drawingml/2006/chartDrawing">
    <cdr:from>
      <cdr:x>0.5142</cdr:x>
      <cdr:y>0.59204</cdr:y>
    </cdr:from>
    <cdr:to>
      <cdr:x>0.95878</cdr:x>
      <cdr:y>0.68301</cdr:y>
    </cdr:to>
    <cdr:sp macro="" textlink="">
      <cdr:nvSpPr>
        <cdr:cNvPr id="4" name="TextBox 1"/>
        <cdr:cNvSpPr txBox="1"/>
      </cdr:nvSpPr>
      <cdr:spPr>
        <a:xfrm xmlns:a="http://schemas.openxmlformats.org/drawingml/2006/main">
          <a:off x="4776227" y="3025888"/>
          <a:ext cx="4129648" cy="4649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2400">
              <a:solidFill>
                <a:schemeClr val="accent2"/>
              </a:solidFill>
              <a:latin typeface="Calibri Light" pitchFamily="34" charset="0"/>
            </a:rPr>
            <a:t>Second strikes</a:t>
          </a:r>
        </a:p>
      </cdr:txBody>
    </cdr:sp>
  </cdr:relSizeAnchor>
</c:userShapes>
</file>

<file path=xl/drawings/drawing49.xml><?xml version="1.0" encoding="utf-8"?>
<c:userShapes xmlns:c="http://schemas.openxmlformats.org/drawingml/2006/chart">
  <cdr:relSizeAnchor xmlns:cdr="http://schemas.openxmlformats.org/drawingml/2006/chartDrawing">
    <cdr:from>
      <cdr:x>0.41097</cdr:x>
      <cdr:y>0.33811</cdr:y>
    </cdr:from>
    <cdr:to>
      <cdr:x>0.96523</cdr:x>
      <cdr:y>0.49243</cdr:y>
    </cdr:to>
    <cdr:sp macro="" textlink="">
      <cdr:nvSpPr>
        <cdr:cNvPr id="3" name="TextBox 1"/>
        <cdr:cNvSpPr txBox="1"/>
      </cdr:nvSpPr>
      <cdr:spPr>
        <a:xfrm xmlns:a="http://schemas.openxmlformats.org/drawingml/2006/main" rot="19280149">
          <a:off x="3817359" y="1717611"/>
          <a:ext cx="5148366" cy="783927"/>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NZ" sz="2400">
              <a:solidFill>
                <a:schemeClr val="tx2"/>
              </a:solidFill>
              <a:latin typeface="Calibri Light" pitchFamily="34" charset="0"/>
            </a:rPr>
            <a:t>Extra prisoners due to strikes</a:t>
          </a:r>
        </a:p>
      </cdr:txBody>
    </cdr:sp>
  </cdr:relSizeAnchor>
  <cdr:relSizeAnchor xmlns:cdr="http://schemas.openxmlformats.org/drawingml/2006/chartDrawing">
    <cdr:from>
      <cdr:x>0.14561</cdr:x>
      <cdr:y>0.00188</cdr:y>
    </cdr:from>
    <cdr:to>
      <cdr:x>0.65423</cdr:x>
      <cdr:y>0.11625</cdr:y>
    </cdr:to>
    <cdr:sp macro="" textlink="">
      <cdr:nvSpPr>
        <cdr:cNvPr id="4" name="TextBox 3"/>
        <cdr:cNvSpPr txBox="1"/>
      </cdr:nvSpPr>
      <cdr:spPr>
        <a:xfrm xmlns:a="http://schemas.openxmlformats.org/drawingml/2006/main">
          <a:off x="1352550" y="9525"/>
          <a:ext cx="4724400"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a:latin typeface="Calibri Light" pitchFamily="34" charset="0"/>
            </a:rPr>
            <a:t>Number of prisoners</a:t>
          </a:r>
        </a:p>
      </cdr:txBody>
    </cdr:sp>
  </cdr:relSizeAnchor>
</c:userShapes>
</file>

<file path=xl/drawings/drawing5.xml><?xml version="1.0" encoding="utf-8"?>
<xdr:wsDr xmlns:xdr="http://schemas.openxmlformats.org/drawingml/2006/spreadsheetDrawing" xmlns:a="http://schemas.openxmlformats.org/drawingml/2006/main">
  <xdr:twoCellAnchor>
    <xdr:from>
      <xdr:col>17</xdr:col>
      <xdr:colOff>295275</xdr:colOff>
      <xdr:row>7</xdr:row>
      <xdr:rowOff>104775</xdr:rowOff>
    </xdr:from>
    <xdr:to>
      <xdr:col>25</xdr:col>
      <xdr:colOff>38100</xdr:colOff>
      <xdr:row>24</xdr:row>
      <xdr:rowOff>66675</xdr:rowOff>
    </xdr:to>
    <xdr:sp macro="" textlink="">
      <xdr:nvSpPr>
        <xdr:cNvPr id="2" name="TextBox 1"/>
        <xdr:cNvSpPr txBox="1"/>
      </xdr:nvSpPr>
      <xdr:spPr>
        <a:xfrm>
          <a:off x="11210925" y="1733550"/>
          <a:ext cx="4619625" cy="271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ysClr val="windowText" lastClr="000000"/>
              </a:solidFill>
              <a:latin typeface="+mn-lt"/>
              <a:ea typeface="+mn-ea"/>
              <a:cs typeface="+mn-cs"/>
            </a:rPr>
            <a:t> </a:t>
          </a:r>
        </a:p>
        <a:p>
          <a:r>
            <a:rPr lang="en-NZ" sz="1100">
              <a:solidFill>
                <a:schemeClr val="tx2"/>
              </a:solidFill>
              <a:latin typeface="+mn-lt"/>
              <a:ea typeface="+mn-ea"/>
              <a:cs typeface="+mn-cs"/>
            </a:rPr>
            <a:t> </a:t>
          </a:r>
          <a:r>
            <a:rPr lang="en-NZ" sz="1100" i="1">
              <a:solidFill>
                <a:schemeClr val="tx2"/>
              </a:solidFill>
              <a:latin typeface="+mn-lt"/>
              <a:ea typeface="+mn-ea"/>
              <a:cs typeface="+mn-cs"/>
            </a:rPr>
            <a:t>Court workload</a:t>
          </a:r>
          <a:r>
            <a:rPr lang="en-NZ" sz="1100" i="1" baseline="0">
              <a:solidFill>
                <a:schemeClr val="tx2"/>
              </a:solidFill>
              <a:latin typeface="+mn-lt"/>
              <a:ea typeface="+mn-ea"/>
              <a:cs typeface="+mn-cs"/>
            </a:rPr>
            <a:t> </a:t>
          </a:r>
          <a:r>
            <a:rPr lang="en-NZ" sz="1100">
              <a:solidFill>
                <a:schemeClr val="tx2"/>
              </a:solidFill>
              <a:latin typeface="+mn-lt"/>
              <a:ea typeface="+mn-ea"/>
              <a:cs typeface="+mn-cs"/>
            </a:rPr>
            <a:t>measures the passage of proceedings through the criminal court system by both the numbers entering the system and the number of cases disposed. The measure chosen relates court workload to numbers of people entering the courts to the numbers moving on to various sentences.  An individual is counted as entering the system if one or more charges (in one or more cases) have their first appearance on the same day.  Similarly, a disposal is the same-day completion of one or more charges (in one or more cases) faced by an individual.  </a:t>
          </a:r>
        </a:p>
        <a:p>
          <a:r>
            <a:rPr lang="en-NZ" sz="1100">
              <a:solidFill>
                <a:schemeClr val="tx2"/>
              </a:solidFill>
              <a:latin typeface="+mn-lt"/>
              <a:ea typeface="+mn-ea"/>
              <a:cs typeface="+mn-cs"/>
            </a:rPr>
            <a:t> </a:t>
          </a:r>
        </a:p>
        <a:p>
          <a:r>
            <a:rPr lang="en-NZ" sz="1100">
              <a:solidFill>
                <a:schemeClr val="tx2"/>
              </a:solidFill>
              <a:latin typeface="+mn-lt"/>
              <a:ea typeface="+mn-ea"/>
              <a:cs typeface="+mn-cs"/>
            </a:rPr>
            <a:t>Cases split and merge during their progress through the courts system, so the number disposed is not the same as the number prosecuted, which in turn is not the same as the number charged, although all three quantities behave very similarly.  </a:t>
          </a:r>
        </a:p>
        <a:p>
          <a:r>
            <a:rPr lang="en-NZ" sz="1100">
              <a:solidFill>
                <a:schemeClr val="dk1"/>
              </a:solidFill>
              <a:latin typeface="+mn-lt"/>
              <a:ea typeface="+mn-ea"/>
              <a:cs typeface="+mn-cs"/>
            </a:rPr>
            <a:t> </a:t>
          </a:r>
        </a:p>
        <a:p>
          <a:r>
            <a:rPr lang="en-NZ" sz="1100">
              <a:solidFill>
                <a:schemeClr val="dk1"/>
              </a:solidFill>
              <a:latin typeface="+mn-lt"/>
              <a:ea typeface="+mn-ea"/>
              <a:cs typeface="+mn-cs"/>
            </a:rPr>
            <a:t> </a:t>
          </a:r>
        </a:p>
      </xdr:txBody>
    </xdr:sp>
    <xdr:clientData/>
  </xdr:twoCellAnchor>
</xdr:wsDr>
</file>

<file path=xl/drawings/drawing50.xml><?xml version="1.0" encoding="utf-8"?>
<xdr:wsDr xmlns:xdr="http://schemas.openxmlformats.org/drawingml/2006/spreadsheetDrawing" xmlns:a="http://schemas.openxmlformats.org/drawingml/2006/main">
  <xdr:absoluteAnchor>
    <xdr:pos x="390525" y="971550"/>
    <xdr:ext cx="9000000" cy="540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465898" y="923925"/>
    <xdr:ext cx="9000000" cy="540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0465898" y="6648450"/>
    <xdr:ext cx="9000000" cy="54000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390525" y="15078075"/>
    <xdr:ext cx="9000000" cy="540000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390525" y="21456076"/>
    <xdr:ext cx="9000000" cy="5400000"/>
    <xdr:graphicFrame macro="">
      <xdr:nvGraphicFramePr>
        <xdr:cNvPr id="8" name="Chart 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twoCellAnchor>
    <xdr:from>
      <xdr:col>17</xdr:col>
      <xdr:colOff>124263</xdr:colOff>
      <xdr:row>130</xdr:row>
      <xdr:rowOff>47625</xdr:rowOff>
    </xdr:from>
    <xdr:to>
      <xdr:col>32</xdr:col>
      <xdr:colOff>47498</xdr:colOff>
      <xdr:row>164</xdr:row>
      <xdr:rowOff>113625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absoluteAnchor>
    <xdr:pos x="10465898" y="15097125"/>
    <xdr:ext cx="9000000" cy="5400000"/>
    <xdr:graphicFrame macro="">
      <xdr:nvGraphicFramePr>
        <xdr:cNvPr id="19" name="Chart 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absoluteAnchor>
  <xdr:absoluteAnchor>
    <xdr:pos x="10465898" y="29872737"/>
    <xdr:ext cx="9000000" cy="5400000"/>
    <xdr:graphicFrame macro="">
      <xdr:nvGraphicFramePr>
        <xdr:cNvPr id="20" name="Chart 1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absoluteAnchor>
    <xdr:pos x="390525" y="29870400"/>
    <xdr:ext cx="9000000" cy="5400000"/>
    <xdr:graphicFrame macro="">
      <xdr:nvGraphicFramePr>
        <xdr:cNvPr id="21" name="Chart 2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absoluteAnchor>
  <xdr:absoluteAnchor>
    <xdr:pos x="390525" y="35613975"/>
    <xdr:ext cx="9000000" cy="5400000"/>
    <xdr:graphicFrame macro="">
      <xdr:nvGraphicFramePr>
        <xdr:cNvPr id="22" name="Chart 2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absoluteAnchor>
  <xdr:absoluteAnchor>
    <xdr:pos x="10633985" y="35458213"/>
    <xdr:ext cx="9000000" cy="5400000"/>
    <xdr:graphicFrame macro="">
      <xdr:nvGraphicFramePr>
        <xdr:cNvPr id="23" name="Chart 2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absoluteAnchor>
  <xdr:twoCellAnchor>
    <xdr:from>
      <xdr:col>17</xdr:col>
      <xdr:colOff>124264</xdr:colOff>
      <xdr:row>272</xdr:row>
      <xdr:rowOff>142875</xdr:rowOff>
    </xdr:from>
    <xdr:to>
      <xdr:col>31</xdr:col>
      <xdr:colOff>568298</xdr:colOff>
      <xdr:row>306</xdr:row>
      <xdr:rowOff>43356</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390525</xdr:colOff>
      <xdr:row>273</xdr:row>
      <xdr:rowOff>57150</xdr:rowOff>
    </xdr:from>
    <xdr:to>
      <xdr:col>15</xdr:col>
      <xdr:colOff>224959</xdr:colOff>
      <xdr:row>306</xdr:row>
      <xdr:rowOff>119556</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absoluteAnchor>
    <xdr:pos x="390525" y="50082450"/>
    <xdr:ext cx="9000000" cy="5400000"/>
    <xdr:graphicFrame macro="">
      <xdr:nvGraphicFramePr>
        <xdr:cNvPr id="26" name="Chart 2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absoluteAnchor>
  <xdr:absoluteAnchor>
    <xdr:pos x="10331427" y="49002055"/>
    <xdr:ext cx="9000000" cy="5400000"/>
    <xdr:graphicFrame macro="">
      <xdr:nvGraphicFramePr>
        <xdr:cNvPr id="27" name="Chart 2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absoluteAnchor>
  <xdr:absoluteAnchor>
    <xdr:pos x="666750" y="56130825"/>
    <xdr:ext cx="9000000" cy="5400000"/>
    <xdr:graphicFrame macro="">
      <xdr:nvGraphicFramePr>
        <xdr:cNvPr id="18" name="Chart 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absoluteAnchor>
  <xdr:twoCellAnchor>
    <xdr:from>
      <xdr:col>16</xdr:col>
      <xdr:colOff>291353</xdr:colOff>
      <xdr:row>350</xdr:row>
      <xdr:rowOff>28575</xdr:rowOff>
    </xdr:from>
    <xdr:to>
      <xdr:col>31</xdr:col>
      <xdr:colOff>147352</xdr:colOff>
      <xdr:row>383</xdr:row>
      <xdr:rowOff>85050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134471</xdr:colOff>
      <xdr:row>40</xdr:row>
      <xdr:rowOff>44822</xdr:rowOff>
    </xdr:from>
    <xdr:to>
      <xdr:col>16</xdr:col>
      <xdr:colOff>57707</xdr:colOff>
      <xdr:row>74</xdr:row>
      <xdr:rowOff>110822</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398</xdr:row>
      <xdr:rowOff>0</xdr:rowOff>
    </xdr:from>
    <xdr:to>
      <xdr:col>18</xdr:col>
      <xdr:colOff>528353</xdr:colOff>
      <xdr:row>432</xdr:row>
      <xdr:rowOff>66000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0.69993</cdr:x>
      <cdr:y>0.07263</cdr:y>
    </cdr:from>
    <cdr:to>
      <cdr:x>0.96887</cdr:x>
      <cdr:y>0.16253</cdr:y>
    </cdr:to>
    <cdr:sp macro="" textlink="">
      <cdr:nvSpPr>
        <cdr:cNvPr id="3" name="TextBox 1"/>
        <cdr:cNvSpPr txBox="1"/>
      </cdr:nvSpPr>
      <cdr:spPr>
        <a:xfrm xmlns:a="http://schemas.openxmlformats.org/drawingml/2006/main">
          <a:off x="6299387" y="392205"/>
          <a:ext cx="2420466" cy="485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NZ" sz="2800">
              <a:solidFill>
                <a:srgbClr val="008000"/>
              </a:solidFill>
              <a:latin typeface="Calibri Light" pitchFamily="34" charset="0"/>
            </a:rPr>
            <a:t>First strikes</a:t>
          </a:r>
        </a:p>
      </cdr:txBody>
    </cdr:sp>
  </cdr:relSizeAnchor>
  <cdr:relSizeAnchor xmlns:cdr="http://schemas.openxmlformats.org/drawingml/2006/chartDrawing">
    <cdr:from>
      <cdr:x>0.66984</cdr:x>
      <cdr:y>0.67505</cdr:y>
    </cdr:from>
    <cdr:to>
      <cdr:x>0.95269</cdr:x>
      <cdr:y>0.76602</cdr:y>
    </cdr:to>
    <cdr:sp macro="" textlink="">
      <cdr:nvSpPr>
        <cdr:cNvPr id="4" name="TextBox 1"/>
        <cdr:cNvSpPr txBox="1"/>
      </cdr:nvSpPr>
      <cdr:spPr>
        <a:xfrm xmlns:a="http://schemas.openxmlformats.org/drawingml/2006/main">
          <a:off x="6028535" y="3645251"/>
          <a:ext cx="2545646" cy="4912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NZ" sz="2800">
              <a:solidFill>
                <a:schemeClr val="accent2"/>
              </a:solidFill>
              <a:latin typeface="Calibri Light" pitchFamily="34" charset="0"/>
            </a:rPr>
            <a:t>Second strikes</a:t>
          </a:r>
        </a:p>
      </cdr:txBody>
    </cdr:sp>
  </cdr:relSizeAnchor>
  <cdr:relSizeAnchor xmlns:cdr="http://schemas.openxmlformats.org/drawingml/2006/chartDrawing">
    <cdr:from>
      <cdr:x>0</cdr:x>
      <cdr:y>0</cdr:y>
    </cdr:from>
    <cdr:to>
      <cdr:x>0.36407</cdr:x>
      <cdr:y>0.08643</cdr:y>
    </cdr:to>
    <cdr:sp macro="" textlink="">
      <cdr:nvSpPr>
        <cdr:cNvPr id="5" name="TextBox 3"/>
        <cdr:cNvSpPr txBox="1"/>
      </cdr:nvSpPr>
      <cdr:spPr>
        <a:xfrm xmlns:a="http://schemas.openxmlformats.org/drawingml/2006/main">
          <a:off x="0" y="0"/>
          <a:ext cx="3276600"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800">
              <a:latin typeface="Calibri Light" pitchFamily="34" charset="0"/>
            </a:rPr>
            <a:t>Number of strikes</a:t>
          </a:r>
        </a:p>
      </cdr:txBody>
    </cdr:sp>
  </cdr:relSizeAnchor>
</c:userShapes>
</file>

<file path=xl/drawings/drawing52.xml><?xml version="1.0" encoding="utf-8"?>
<c:userShapes xmlns:c="http://schemas.openxmlformats.org/drawingml/2006/chart">
  <cdr:relSizeAnchor xmlns:cdr="http://schemas.openxmlformats.org/drawingml/2006/chartDrawing">
    <cdr:from>
      <cdr:x>0.5354</cdr:x>
      <cdr:y>0.34252</cdr:y>
    </cdr:from>
    <cdr:to>
      <cdr:x>0.88588</cdr:x>
      <cdr:y>0.49684</cdr:y>
    </cdr:to>
    <cdr:sp macro="" textlink="">
      <cdr:nvSpPr>
        <cdr:cNvPr id="3" name="TextBox 1"/>
        <cdr:cNvSpPr txBox="1"/>
      </cdr:nvSpPr>
      <cdr:spPr>
        <a:xfrm xmlns:a="http://schemas.openxmlformats.org/drawingml/2006/main" rot="19517533">
          <a:off x="4818606" y="1849623"/>
          <a:ext cx="3154284" cy="833328"/>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NZ" sz="3200">
              <a:solidFill>
                <a:schemeClr val="tx2"/>
              </a:solidFill>
              <a:latin typeface="Calibri Light" pitchFamily="34" charset="0"/>
            </a:rPr>
            <a:t>Extra prisoners due to strikes</a:t>
          </a:r>
        </a:p>
      </cdr:txBody>
    </cdr:sp>
  </cdr:relSizeAnchor>
  <cdr:relSizeAnchor xmlns:cdr="http://schemas.openxmlformats.org/drawingml/2006/chartDrawing">
    <cdr:from>
      <cdr:x>0.01861</cdr:x>
      <cdr:y>0.00188</cdr:y>
    </cdr:from>
    <cdr:to>
      <cdr:x>0.52723</cdr:x>
      <cdr:y>0.11625</cdr:y>
    </cdr:to>
    <cdr:sp macro="" textlink="">
      <cdr:nvSpPr>
        <cdr:cNvPr id="4" name="TextBox 3"/>
        <cdr:cNvSpPr txBox="1"/>
      </cdr:nvSpPr>
      <cdr:spPr>
        <a:xfrm xmlns:a="http://schemas.openxmlformats.org/drawingml/2006/main">
          <a:off x="167490" y="10152"/>
          <a:ext cx="4577580" cy="6175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800">
              <a:latin typeface="Calibri Light" pitchFamily="34" charset="0"/>
            </a:rPr>
            <a:t>Projected number of prisoners</a:t>
          </a:r>
        </a:p>
      </cdr:txBody>
    </cdr:sp>
  </cdr:relSizeAnchor>
</c:userShapes>
</file>

<file path=xl/drawings/drawing53.xml><?xml version="1.0" encoding="utf-8"?>
<c:userShapes xmlns:c="http://schemas.openxmlformats.org/drawingml/2006/chart">
  <cdr:relSizeAnchor xmlns:cdr="http://schemas.openxmlformats.org/drawingml/2006/chartDrawing">
    <cdr:from>
      <cdr:x>0.45916</cdr:x>
      <cdr:y>0.31452</cdr:y>
    </cdr:from>
    <cdr:to>
      <cdr:x>0.69803</cdr:x>
      <cdr:y>0.38169</cdr:y>
    </cdr:to>
    <cdr:sp macro="" textlink="">
      <cdr:nvSpPr>
        <cdr:cNvPr id="2" name="TextBox 1"/>
        <cdr:cNvSpPr txBox="1"/>
      </cdr:nvSpPr>
      <cdr:spPr>
        <a:xfrm xmlns:a="http://schemas.openxmlformats.org/drawingml/2006/main">
          <a:off x="4132455" y="1698417"/>
          <a:ext cx="2149830" cy="3627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2800" b="0" i="0" baseline="0">
              <a:solidFill>
                <a:srgbClr val="C0504D"/>
              </a:solidFill>
              <a:latin typeface="Calibri Light" pitchFamily="34" charset="0"/>
            </a:rPr>
            <a:t>Disposals</a:t>
          </a:r>
          <a:endParaRPr lang="en-NZ" sz="2800">
            <a:solidFill>
              <a:srgbClr val="C0504D"/>
            </a:solidFill>
            <a:latin typeface="Calibri Light" pitchFamily="34" charset="0"/>
          </a:endParaRPr>
        </a:p>
        <a:p xmlns:a="http://schemas.openxmlformats.org/drawingml/2006/main">
          <a:endParaRPr lang="en-NZ" sz="2800">
            <a:solidFill>
              <a:srgbClr val="C0504D"/>
            </a:solidFill>
            <a:latin typeface="Calibri Light" pitchFamily="34" charset="0"/>
          </a:endParaRPr>
        </a:p>
      </cdr:txBody>
    </cdr:sp>
  </cdr:relSizeAnchor>
  <cdr:relSizeAnchor xmlns:cdr="http://schemas.openxmlformats.org/drawingml/2006/chartDrawing">
    <cdr:from>
      <cdr:x>0.26755</cdr:x>
      <cdr:y>0.34508</cdr:y>
    </cdr:from>
    <cdr:to>
      <cdr:x>0.42241</cdr:x>
      <cdr:y>0.4281</cdr:y>
    </cdr:to>
    <cdr:sp macro="" textlink="">
      <cdr:nvSpPr>
        <cdr:cNvPr id="3" name="TextBox 1"/>
        <cdr:cNvSpPr txBox="1"/>
      </cdr:nvSpPr>
      <cdr:spPr>
        <a:xfrm xmlns:a="http://schemas.openxmlformats.org/drawingml/2006/main">
          <a:off x="2407935" y="1863447"/>
          <a:ext cx="1393797" cy="4483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2800" b="0" i="0" baseline="0">
              <a:solidFill>
                <a:sysClr val="windowText" lastClr="000000"/>
              </a:solidFill>
              <a:latin typeface="Calibri Light" pitchFamily="34" charset="0"/>
            </a:rPr>
            <a:t>Inflow</a:t>
          </a:r>
          <a:endParaRPr lang="en-NZ" sz="2800">
            <a:solidFill>
              <a:sysClr val="windowText" lastClr="000000"/>
            </a:solidFill>
            <a:latin typeface="Calibri Light" pitchFamily="34" charset="0"/>
          </a:endParaRPr>
        </a:p>
        <a:p xmlns:a="http://schemas.openxmlformats.org/drawingml/2006/main">
          <a:endParaRPr lang="en-NZ" sz="2800">
            <a:solidFill>
              <a:sysClr val="windowText" lastClr="000000"/>
            </a:solidFill>
            <a:latin typeface="Calibri Light" pitchFamily="34" charset="0"/>
          </a:endParaRPr>
        </a:p>
      </cdr:txBody>
    </cdr:sp>
  </cdr:relSizeAnchor>
  <cdr:relSizeAnchor xmlns:cdr="http://schemas.openxmlformats.org/drawingml/2006/chartDrawing">
    <cdr:from>
      <cdr:x>0.09388</cdr:x>
      <cdr:y>0.88889</cdr:y>
    </cdr:from>
    <cdr:to>
      <cdr:x>0.67568</cdr:x>
      <cdr:y>0.9781</cdr:y>
    </cdr:to>
    <cdr:sp macro="" textlink="">
      <cdr:nvSpPr>
        <cdr:cNvPr id="5" name="TextBox 4"/>
        <cdr:cNvSpPr txBox="1"/>
      </cdr:nvSpPr>
      <cdr:spPr>
        <a:xfrm xmlns:a="http://schemas.openxmlformats.org/drawingml/2006/main">
          <a:off x="844920" y="4800001"/>
          <a:ext cx="5236200" cy="4817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a:latin typeface="Calibri Light" pitchFamily="34" charset="0"/>
            </a:rPr>
            <a:t>Forecast</a:t>
          </a:r>
          <a:r>
            <a:rPr lang="en-NZ" sz="2400" baseline="0">
              <a:latin typeface="Calibri Light" pitchFamily="34" charset="0"/>
            </a:rPr>
            <a:t> as at July 2015</a:t>
          </a:r>
          <a:endParaRPr lang="en-NZ" sz="2400">
            <a:latin typeface="Calibri Light" pitchFamily="34" charset="0"/>
          </a:endParaRPr>
        </a:p>
      </cdr:txBody>
    </cdr:sp>
  </cdr:relSizeAnchor>
  <cdr:relSizeAnchor xmlns:cdr="http://schemas.openxmlformats.org/drawingml/2006/chartDrawing">
    <cdr:from>
      <cdr:x>0.03362</cdr:x>
      <cdr:y>0</cdr:y>
    </cdr:from>
    <cdr:to>
      <cdr:x>0.67073</cdr:x>
      <cdr:y>0.07615</cdr:y>
    </cdr:to>
    <cdr:sp macro="" textlink="">
      <cdr:nvSpPr>
        <cdr:cNvPr id="7" name="TextBox 4"/>
        <cdr:cNvSpPr txBox="1"/>
      </cdr:nvSpPr>
      <cdr:spPr>
        <a:xfrm xmlns:a="http://schemas.openxmlformats.org/drawingml/2006/main">
          <a:off x="302581" y="0"/>
          <a:ext cx="5733990" cy="41123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NZ" sz="2400">
              <a:latin typeface="Calibri Light" pitchFamily="34" charset="0"/>
            </a:rPr>
            <a:t>Court</a:t>
          </a:r>
          <a:r>
            <a:rPr lang="en-NZ" sz="2400" baseline="0">
              <a:latin typeface="Calibri Light" pitchFamily="34" charset="0"/>
            </a:rPr>
            <a:t> workload-inflow vs. disposals</a:t>
          </a:r>
          <a:endParaRPr lang="en-NZ" sz="2400">
            <a:latin typeface="Calibri Light" pitchFamily="34" charset="0"/>
          </a:endParaRPr>
        </a:p>
      </cdr:txBody>
    </cdr:sp>
  </cdr:relSizeAnchor>
</c:userShapes>
</file>

<file path=xl/drawings/drawing54.xml><?xml version="1.0" encoding="utf-8"?>
<c:userShapes xmlns:c="http://schemas.openxmlformats.org/drawingml/2006/chart">
  <cdr:relSizeAnchor xmlns:cdr="http://schemas.openxmlformats.org/drawingml/2006/chartDrawing">
    <cdr:from>
      <cdr:x>0.0875</cdr:x>
      <cdr:y>0.92676</cdr:y>
    </cdr:from>
    <cdr:to>
      <cdr:x>0.5527</cdr:x>
      <cdr:y>0.99585</cdr:y>
    </cdr:to>
    <cdr:sp macro="" textlink="">
      <cdr:nvSpPr>
        <cdr:cNvPr id="2" name="TextBox 1"/>
        <cdr:cNvSpPr txBox="1"/>
      </cdr:nvSpPr>
      <cdr:spPr>
        <a:xfrm xmlns:a="http://schemas.openxmlformats.org/drawingml/2006/main">
          <a:off x="787518" y="5004478"/>
          <a:ext cx="4186800" cy="3730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latin typeface="Calibri Light" pitchFamily="34" charset="0"/>
            </a:rPr>
            <a:t>Forecast</a:t>
          </a:r>
          <a:r>
            <a:rPr lang="en-NZ" sz="2400" baseline="0">
              <a:latin typeface="Calibri Light" pitchFamily="34" charset="0"/>
            </a:rPr>
            <a:t> as at March 2016</a:t>
          </a:r>
          <a:endParaRPr lang="en-NZ" sz="2400">
            <a:latin typeface="Calibri Light" pitchFamily="34" charset="0"/>
          </a:endParaRPr>
        </a:p>
      </cdr:txBody>
    </cdr:sp>
  </cdr:relSizeAnchor>
  <cdr:relSizeAnchor xmlns:cdr="http://schemas.openxmlformats.org/drawingml/2006/chartDrawing">
    <cdr:from>
      <cdr:x>0</cdr:x>
      <cdr:y>0</cdr:y>
    </cdr:from>
    <cdr:to>
      <cdr:x>0.38349</cdr:x>
      <cdr:y>0.08394</cdr:y>
    </cdr:to>
    <cdr:sp macro="" textlink="">
      <cdr:nvSpPr>
        <cdr:cNvPr id="3" name="TextBox 2"/>
        <cdr:cNvSpPr txBox="1"/>
      </cdr:nvSpPr>
      <cdr:spPr>
        <a:xfrm xmlns:a="http://schemas.openxmlformats.org/drawingml/2006/main">
          <a:off x="0" y="0"/>
          <a:ext cx="3451413" cy="453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800">
              <a:latin typeface="Calibri Light" pitchFamily="34" charset="0"/>
            </a:rPr>
            <a:t>Total cases disposed</a:t>
          </a:r>
        </a:p>
      </cdr:txBody>
    </cdr:sp>
  </cdr:relSizeAnchor>
</c:userShapes>
</file>

<file path=xl/drawings/drawing55.xml><?xml version="1.0" encoding="utf-8"?>
<c:userShapes xmlns:c="http://schemas.openxmlformats.org/drawingml/2006/chart">
  <cdr:relSizeAnchor xmlns:cdr="http://schemas.openxmlformats.org/drawingml/2006/chartDrawing">
    <cdr:from>
      <cdr:x>0</cdr:x>
      <cdr:y>0</cdr:y>
    </cdr:from>
    <cdr:to>
      <cdr:x>0.35941</cdr:x>
      <cdr:y>0.0919</cdr:y>
    </cdr:to>
    <cdr:sp macro="" textlink="">
      <cdr:nvSpPr>
        <cdr:cNvPr id="2" name="TextBox 1"/>
        <cdr:cNvSpPr txBox="1"/>
      </cdr:nvSpPr>
      <cdr:spPr>
        <a:xfrm xmlns:a="http://schemas.openxmlformats.org/drawingml/2006/main">
          <a:off x="0" y="0"/>
          <a:ext cx="3234690" cy="4962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800" baseline="0">
              <a:latin typeface="Calibri Light" pitchFamily="34" charset="0"/>
            </a:rPr>
            <a:t>Expenditure ($m)</a:t>
          </a:r>
          <a:endParaRPr lang="en-NZ" sz="2800">
            <a:latin typeface="Calibri Light" pitchFamily="34" charset="0"/>
          </a:endParaRPr>
        </a:p>
      </cdr:txBody>
    </cdr:sp>
  </cdr:relSizeAnchor>
  <cdr:relSizeAnchor xmlns:cdr="http://schemas.openxmlformats.org/drawingml/2006/chartDrawing">
    <cdr:from>
      <cdr:x>0.05628</cdr:x>
      <cdr:y>0.91784</cdr:y>
    </cdr:from>
    <cdr:to>
      <cdr:x>0.59213</cdr:x>
      <cdr:y>0.97268</cdr:y>
    </cdr:to>
    <cdr:sp macro="" textlink="">
      <cdr:nvSpPr>
        <cdr:cNvPr id="3" name="TextBox 1"/>
        <cdr:cNvSpPr txBox="1"/>
      </cdr:nvSpPr>
      <cdr:spPr>
        <a:xfrm xmlns:a="http://schemas.openxmlformats.org/drawingml/2006/main">
          <a:off x="506534" y="4956362"/>
          <a:ext cx="4822650" cy="2961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latin typeface="Calibri Light" pitchFamily="34" charset="0"/>
            </a:rPr>
            <a:t>Forecast</a:t>
          </a:r>
          <a:r>
            <a:rPr lang="en-NZ" sz="2400" baseline="0">
              <a:latin typeface="Calibri Light" pitchFamily="34" charset="0"/>
            </a:rPr>
            <a:t> as at September 2015</a:t>
          </a:r>
          <a:endParaRPr lang="en-NZ" sz="2400">
            <a:latin typeface="Calibri Light" pitchFamily="34" charset="0"/>
          </a:endParaRPr>
        </a:p>
      </cdr:txBody>
    </cdr:sp>
  </cdr:relSizeAnchor>
</c:userShapes>
</file>

<file path=xl/drawings/drawing56.xml><?xml version="1.0" encoding="utf-8"?>
<c:userShapes xmlns:c="http://schemas.openxmlformats.org/drawingml/2006/chart">
  <cdr:relSizeAnchor xmlns:cdr="http://schemas.openxmlformats.org/drawingml/2006/chartDrawing">
    <cdr:from>
      <cdr:x>0.50244</cdr:x>
      <cdr:y>0.25794</cdr:y>
    </cdr:from>
    <cdr:to>
      <cdr:x>0.75961</cdr:x>
      <cdr:y>0.35183</cdr:y>
    </cdr:to>
    <cdr:sp macro="" textlink="">
      <cdr:nvSpPr>
        <cdr:cNvPr id="2" name="TextBox 1"/>
        <cdr:cNvSpPr txBox="1"/>
      </cdr:nvSpPr>
      <cdr:spPr>
        <a:xfrm xmlns:a="http://schemas.openxmlformats.org/drawingml/2006/main">
          <a:off x="4479586" y="1351542"/>
          <a:ext cx="2292846" cy="4919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800">
              <a:solidFill>
                <a:schemeClr val="accent2"/>
              </a:solidFill>
              <a:latin typeface="Calibri Light" pitchFamily="34" charset="0"/>
            </a:rPr>
            <a:t>Criminal</a:t>
          </a:r>
        </a:p>
      </cdr:txBody>
    </cdr:sp>
  </cdr:relSizeAnchor>
  <cdr:relSizeAnchor xmlns:cdr="http://schemas.openxmlformats.org/drawingml/2006/chartDrawing">
    <cdr:from>
      <cdr:x>0.53092</cdr:x>
      <cdr:y>0.59486</cdr:y>
    </cdr:from>
    <cdr:to>
      <cdr:x>0.74047</cdr:x>
      <cdr:y>0.68874</cdr:y>
    </cdr:to>
    <cdr:sp macro="" textlink="">
      <cdr:nvSpPr>
        <cdr:cNvPr id="3" name="TextBox 1"/>
        <cdr:cNvSpPr txBox="1"/>
      </cdr:nvSpPr>
      <cdr:spPr>
        <a:xfrm xmlns:a="http://schemas.openxmlformats.org/drawingml/2006/main">
          <a:off x="4733476" y="3116888"/>
          <a:ext cx="1868281" cy="4919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800">
              <a:solidFill>
                <a:srgbClr val="008000"/>
              </a:solidFill>
              <a:latin typeface="Calibri Light" pitchFamily="34" charset="0"/>
            </a:rPr>
            <a:t>Family</a:t>
          </a:r>
        </a:p>
      </cdr:txBody>
    </cdr:sp>
  </cdr:relSizeAnchor>
  <cdr:relSizeAnchor xmlns:cdr="http://schemas.openxmlformats.org/drawingml/2006/chartDrawing">
    <cdr:from>
      <cdr:x>0</cdr:x>
      <cdr:y>0</cdr:y>
    </cdr:from>
    <cdr:to>
      <cdr:x>0.39052</cdr:x>
      <cdr:y>0.10108</cdr:y>
    </cdr:to>
    <cdr:sp macro="" textlink="">
      <cdr:nvSpPr>
        <cdr:cNvPr id="5" name="TextBox 4"/>
        <cdr:cNvSpPr txBox="1"/>
      </cdr:nvSpPr>
      <cdr:spPr>
        <a:xfrm xmlns:a="http://schemas.openxmlformats.org/drawingml/2006/main">
          <a:off x="0" y="0"/>
          <a:ext cx="3481751" cy="5296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800">
              <a:latin typeface="Calibri Light" pitchFamily="34" charset="0"/>
            </a:rPr>
            <a:t>Expenditure ($m)</a:t>
          </a:r>
        </a:p>
      </cdr:txBody>
    </cdr:sp>
  </cdr:relSizeAnchor>
  <cdr:relSizeAnchor xmlns:cdr="http://schemas.openxmlformats.org/drawingml/2006/chartDrawing">
    <cdr:from>
      <cdr:x>0.04984</cdr:x>
      <cdr:y>0.91375</cdr:y>
    </cdr:from>
    <cdr:to>
      <cdr:x>0.58569</cdr:x>
      <cdr:y>0.96859</cdr:y>
    </cdr:to>
    <cdr:sp macro="" textlink="">
      <cdr:nvSpPr>
        <cdr:cNvPr id="10" name="TextBox 1"/>
        <cdr:cNvSpPr txBox="1"/>
      </cdr:nvSpPr>
      <cdr:spPr>
        <a:xfrm xmlns:a="http://schemas.openxmlformats.org/drawingml/2006/main">
          <a:off x="444373" y="4787777"/>
          <a:ext cx="4777468" cy="2873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latin typeface="Calibri Light" pitchFamily="34" charset="0"/>
            </a:rPr>
            <a:t>Forecast</a:t>
          </a:r>
          <a:r>
            <a:rPr lang="en-NZ" sz="2400" baseline="0">
              <a:latin typeface="Calibri Light" pitchFamily="34" charset="0"/>
            </a:rPr>
            <a:t> as at September 2015</a:t>
          </a:r>
          <a:endParaRPr lang="en-NZ" sz="2400">
            <a:latin typeface="Calibri Light" pitchFamily="34" charset="0"/>
          </a:endParaRPr>
        </a:p>
      </cdr:txBody>
    </cdr:sp>
  </cdr:relSizeAnchor>
</c:userShapes>
</file>

<file path=xl/drawings/drawing57.xml><?xml version="1.0" encoding="utf-8"?>
<c:userShapes xmlns:c="http://schemas.openxmlformats.org/drawingml/2006/chart">
  <cdr:relSizeAnchor xmlns:cdr="http://schemas.openxmlformats.org/drawingml/2006/chartDrawing">
    <cdr:from>
      <cdr:x>0.53172</cdr:x>
      <cdr:y>0.69531</cdr:y>
    </cdr:from>
    <cdr:to>
      <cdr:x>0.911</cdr:x>
      <cdr:y>0.79427</cdr:y>
    </cdr:to>
    <cdr:sp macro="" textlink="">
      <cdr:nvSpPr>
        <cdr:cNvPr id="2" name="TextBox 1"/>
        <cdr:cNvSpPr txBox="1"/>
      </cdr:nvSpPr>
      <cdr:spPr>
        <a:xfrm xmlns:a="http://schemas.openxmlformats.org/drawingml/2006/main">
          <a:off x="4785516" y="3754674"/>
          <a:ext cx="3413520" cy="534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800">
              <a:solidFill>
                <a:schemeClr val="tx2"/>
              </a:solidFill>
              <a:latin typeface="Calibri Light" pitchFamily="34" charset="0"/>
            </a:rPr>
            <a:t>Imprisonment</a:t>
          </a:r>
        </a:p>
      </cdr:txBody>
    </cdr:sp>
  </cdr:relSizeAnchor>
  <cdr:relSizeAnchor xmlns:cdr="http://schemas.openxmlformats.org/drawingml/2006/chartDrawing">
    <cdr:from>
      <cdr:x>0.55503</cdr:x>
      <cdr:y>0.38338</cdr:y>
    </cdr:from>
    <cdr:to>
      <cdr:x>0.80682</cdr:x>
      <cdr:y>0.45602</cdr:y>
    </cdr:to>
    <cdr:sp macro="" textlink="">
      <cdr:nvSpPr>
        <cdr:cNvPr id="4" name="TextBox 1"/>
        <cdr:cNvSpPr txBox="1"/>
      </cdr:nvSpPr>
      <cdr:spPr>
        <a:xfrm xmlns:a="http://schemas.openxmlformats.org/drawingml/2006/main">
          <a:off x="4995248" y="2070252"/>
          <a:ext cx="2266110" cy="3922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800">
              <a:solidFill>
                <a:srgbClr val="008000"/>
              </a:solidFill>
              <a:latin typeface="Calibri Light" pitchFamily="34" charset="0"/>
            </a:rPr>
            <a:t>Monetary</a:t>
          </a:r>
        </a:p>
      </cdr:txBody>
    </cdr:sp>
  </cdr:relSizeAnchor>
  <cdr:relSizeAnchor xmlns:cdr="http://schemas.openxmlformats.org/drawingml/2006/chartDrawing">
    <cdr:from>
      <cdr:x>0.53223</cdr:x>
      <cdr:y>0.24127</cdr:y>
    </cdr:from>
    <cdr:to>
      <cdr:x>0.91139</cdr:x>
      <cdr:y>0.32268</cdr:y>
    </cdr:to>
    <cdr:sp macro="" textlink="">
      <cdr:nvSpPr>
        <cdr:cNvPr id="6" name="TextBox 1"/>
        <cdr:cNvSpPr txBox="1"/>
      </cdr:nvSpPr>
      <cdr:spPr>
        <a:xfrm xmlns:a="http://schemas.openxmlformats.org/drawingml/2006/main">
          <a:off x="4790065" y="1302863"/>
          <a:ext cx="3412440" cy="439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800">
              <a:solidFill>
                <a:schemeClr val="accent6">
                  <a:lumMod val="75000"/>
                </a:schemeClr>
              </a:solidFill>
              <a:latin typeface="Calibri Light" pitchFamily="34" charset="0"/>
            </a:rPr>
            <a:t>Community</a:t>
          </a:r>
        </a:p>
      </cdr:txBody>
    </cdr:sp>
  </cdr:relSizeAnchor>
  <cdr:relSizeAnchor xmlns:cdr="http://schemas.openxmlformats.org/drawingml/2006/chartDrawing">
    <cdr:from>
      <cdr:x>0.59299</cdr:x>
      <cdr:y>0.54821</cdr:y>
    </cdr:from>
    <cdr:to>
      <cdr:x>0.77958</cdr:x>
      <cdr:y>0.60201</cdr:y>
    </cdr:to>
    <cdr:sp macro="" textlink="">
      <cdr:nvSpPr>
        <cdr:cNvPr id="8" name="TextBox 1"/>
        <cdr:cNvSpPr txBox="1"/>
      </cdr:nvSpPr>
      <cdr:spPr>
        <a:xfrm xmlns:a="http://schemas.openxmlformats.org/drawingml/2006/main">
          <a:off x="5336939" y="2960332"/>
          <a:ext cx="1679310" cy="290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800">
              <a:solidFill>
                <a:schemeClr val="accent2"/>
              </a:solidFill>
              <a:latin typeface="Calibri Light" pitchFamily="34" charset="0"/>
            </a:rPr>
            <a:t>Other</a:t>
          </a:r>
        </a:p>
      </cdr:txBody>
    </cdr:sp>
  </cdr:relSizeAnchor>
  <cdr:relSizeAnchor xmlns:cdr="http://schemas.openxmlformats.org/drawingml/2006/chartDrawing">
    <cdr:from>
      <cdr:x>0.07144</cdr:x>
      <cdr:y>0.89351</cdr:y>
    </cdr:from>
    <cdr:to>
      <cdr:x>0.66321</cdr:x>
      <cdr:y>0.96432</cdr:y>
    </cdr:to>
    <cdr:sp macro="" textlink="">
      <cdr:nvSpPr>
        <cdr:cNvPr id="7" name="TextBox 1"/>
        <cdr:cNvSpPr txBox="1"/>
      </cdr:nvSpPr>
      <cdr:spPr>
        <a:xfrm xmlns:a="http://schemas.openxmlformats.org/drawingml/2006/main">
          <a:off x="642970" y="4824977"/>
          <a:ext cx="5325930" cy="382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latin typeface="Calibri Light" pitchFamily="34" charset="0"/>
            </a:rPr>
            <a:t>Forecast</a:t>
          </a:r>
          <a:r>
            <a:rPr lang="en-NZ" sz="2400" baseline="0">
              <a:latin typeface="Calibri Light" pitchFamily="34" charset="0"/>
            </a:rPr>
            <a:t> as at December 2015</a:t>
          </a:r>
          <a:endParaRPr lang="en-NZ" sz="2400">
            <a:latin typeface="Calibri Light" pitchFamily="34" charset="0"/>
          </a:endParaRPr>
        </a:p>
      </cdr:txBody>
    </cdr:sp>
  </cdr:relSizeAnchor>
  <cdr:relSizeAnchor xmlns:cdr="http://schemas.openxmlformats.org/drawingml/2006/chartDrawing">
    <cdr:from>
      <cdr:x>0.00498</cdr:x>
      <cdr:y>0</cdr:y>
    </cdr:from>
    <cdr:to>
      <cdr:x>0.84823</cdr:x>
      <cdr:y>0.07081</cdr:y>
    </cdr:to>
    <cdr:sp macro="" textlink="">
      <cdr:nvSpPr>
        <cdr:cNvPr id="9" name="TextBox 1"/>
        <cdr:cNvSpPr txBox="1"/>
      </cdr:nvSpPr>
      <cdr:spPr>
        <a:xfrm xmlns:a="http://schemas.openxmlformats.org/drawingml/2006/main">
          <a:off x="44823" y="0"/>
          <a:ext cx="7589250" cy="38237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3200">
              <a:latin typeface="Calibri Light" pitchFamily="34" charset="0"/>
            </a:rPr>
            <a:t>Proportion of most serious sentences</a:t>
          </a:r>
        </a:p>
      </cdr:txBody>
    </cdr:sp>
  </cdr:relSizeAnchor>
</c:userShapes>
</file>

<file path=xl/drawings/drawing58.xml><?xml version="1.0" encoding="utf-8"?>
<c:userShapes xmlns:c="http://schemas.openxmlformats.org/drawingml/2006/chart">
  <cdr:relSizeAnchor xmlns:cdr="http://schemas.openxmlformats.org/drawingml/2006/chartDrawing">
    <cdr:from>
      <cdr:x>0.09627</cdr:x>
      <cdr:y>0.90828</cdr:y>
    </cdr:from>
    <cdr:to>
      <cdr:x>0.72678</cdr:x>
      <cdr:y>0.98069</cdr:y>
    </cdr:to>
    <cdr:sp macro="" textlink="">
      <cdr:nvSpPr>
        <cdr:cNvPr id="5" name="TextBox 1"/>
        <cdr:cNvSpPr txBox="1"/>
      </cdr:nvSpPr>
      <cdr:spPr>
        <a:xfrm xmlns:a="http://schemas.openxmlformats.org/drawingml/2006/main">
          <a:off x="866426" y="4904711"/>
          <a:ext cx="5674590" cy="3910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latin typeface="Calibri Light" pitchFamily="34" charset="0"/>
            </a:rPr>
            <a:t>Forecast</a:t>
          </a:r>
          <a:r>
            <a:rPr lang="en-NZ" sz="2400" baseline="0">
              <a:latin typeface="Calibri Light" pitchFamily="34" charset="0"/>
            </a:rPr>
            <a:t> as at July 2015</a:t>
          </a:r>
          <a:endParaRPr lang="en-NZ" sz="2400">
            <a:latin typeface="Calibri Light" pitchFamily="34" charset="0"/>
          </a:endParaRPr>
        </a:p>
      </cdr:txBody>
    </cdr:sp>
  </cdr:relSizeAnchor>
  <cdr:relSizeAnchor xmlns:cdr="http://schemas.openxmlformats.org/drawingml/2006/chartDrawing">
    <cdr:from>
      <cdr:x>0</cdr:x>
      <cdr:y>0</cdr:y>
    </cdr:from>
    <cdr:to>
      <cdr:x>0.81719</cdr:x>
      <cdr:y>0.09657</cdr:y>
    </cdr:to>
    <cdr:sp macro="" textlink="">
      <cdr:nvSpPr>
        <cdr:cNvPr id="6" name="TextBox 1"/>
        <cdr:cNvSpPr txBox="1"/>
      </cdr:nvSpPr>
      <cdr:spPr>
        <a:xfrm xmlns:a="http://schemas.openxmlformats.org/drawingml/2006/main">
          <a:off x="0" y="0"/>
          <a:ext cx="7354710" cy="5214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2800">
              <a:solidFill>
                <a:sysClr val="windowText" lastClr="000000"/>
              </a:solidFill>
              <a:latin typeface="Calibri Light" pitchFamily="34" charset="0"/>
            </a:rPr>
            <a:t>Receipts as proportion of amount imposed </a:t>
          </a:r>
        </a:p>
      </cdr:txBody>
    </cdr:sp>
  </cdr:relSizeAnchor>
</c:userShapes>
</file>

<file path=xl/drawings/drawing59.xml><?xml version="1.0" encoding="utf-8"?>
<c:userShapes xmlns:c="http://schemas.openxmlformats.org/drawingml/2006/chart">
  <cdr:relSizeAnchor xmlns:cdr="http://schemas.openxmlformats.org/drawingml/2006/chartDrawing">
    <cdr:from>
      <cdr:x>0.43473</cdr:x>
      <cdr:y>0.07313</cdr:y>
    </cdr:from>
    <cdr:to>
      <cdr:x>0.60404</cdr:x>
      <cdr:y>0.17099</cdr:y>
    </cdr:to>
    <cdr:sp macro="" textlink="">
      <cdr:nvSpPr>
        <cdr:cNvPr id="3" name="TextBox 2"/>
        <cdr:cNvSpPr txBox="1"/>
      </cdr:nvSpPr>
      <cdr:spPr>
        <a:xfrm xmlns:a="http://schemas.openxmlformats.org/drawingml/2006/main">
          <a:off x="3912534" y="394903"/>
          <a:ext cx="1523840" cy="5284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NZ" sz="2800">
              <a:solidFill>
                <a:schemeClr val="tx2"/>
              </a:solidFill>
              <a:latin typeface="Calibri Light" pitchFamily="34" charset="0"/>
            </a:rPr>
            <a:t>Imposed</a:t>
          </a:r>
        </a:p>
      </cdr:txBody>
    </cdr:sp>
  </cdr:relSizeAnchor>
  <cdr:relSizeAnchor xmlns:cdr="http://schemas.openxmlformats.org/drawingml/2006/chartDrawing">
    <cdr:from>
      <cdr:x>0.44009</cdr:x>
      <cdr:y>0.36217</cdr:y>
    </cdr:from>
    <cdr:to>
      <cdr:x>0.56094</cdr:x>
      <cdr:y>0.4291</cdr:y>
    </cdr:to>
    <cdr:sp macro="" textlink="">
      <cdr:nvSpPr>
        <cdr:cNvPr id="4" name="TextBox 1"/>
        <cdr:cNvSpPr txBox="1"/>
      </cdr:nvSpPr>
      <cdr:spPr>
        <a:xfrm xmlns:a="http://schemas.openxmlformats.org/drawingml/2006/main">
          <a:off x="3960849" y="1955738"/>
          <a:ext cx="1087650" cy="3614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NZ" sz="2800">
              <a:solidFill>
                <a:schemeClr val="accent2"/>
              </a:solidFill>
              <a:latin typeface="Calibri Light" pitchFamily="34" charset="0"/>
            </a:rPr>
            <a:t>Paid</a:t>
          </a:r>
        </a:p>
      </cdr:txBody>
    </cdr:sp>
  </cdr:relSizeAnchor>
  <cdr:relSizeAnchor xmlns:cdr="http://schemas.openxmlformats.org/drawingml/2006/chartDrawing">
    <cdr:from>
      <cdr:x>0.06691</cdr:x>
      <cdr:y>0.89246</cdr:y>
    </cdr:from>
    <cdr:to>
      <cdr:x>0.66011</cdr:x>
      <cdr:y>0.95651</cdr:y>
    </cdr:to>
    <cdr:sp macro="" textlink="">
      <cdr:nvSpPr>
        <cdr:cNvPr id="5" name="TextBox 1"/>
        <cdr:cNvSpPr txBox="1"/>
      </cdr:nvSpPr>
      <cdr:spPr>
        <a:xfrm xmlns:a="http://schemas.openxmlformats.org/drawingml/2006/main">
          <a:off x="602201" y="4819279"/>
          <a:ext cx="5338800" cy="34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latin typeface="Calibri Light" pitchFamily="34" charset="0"/>
            </a:rPr>
            <a:t>Forecast</a:t>
          </a:r>
          <a:r>
            <a:rPr lang="en-NZ" sz="2400" baseline="0">
              <a:latin typeface="Calibri Light" pitchFamily="34" charset="0"/>
            </a:rPr>
            <a:t> as at July 2015</a:t>
          </a:r>
          <a:endParaRPr lang="en-NZ" sz="2400">
            <a:latin typeface="Calibri Light" pitchFamily="34" charset="0"/>
          </a:endParaRPr>
        </a:p>
      </cdr:txBody>
    </cdr:sp>
  </cdr:relSizeAnchor>
  <cdr:relSizeAnchor xmlns:cdr="http://schemas.openxmlformats.org/drawingml/2006/chartDrawing">
    <cdr:from>
      <cdr:x>0.01619</cdr:x>
      <cdr:y>0</cdr:y>
    </cdr:from>
    <cdr:to>
      <cdr:x>0.50776</cdr:x>
      <cdr:y>0.0948</cdr:y>
    </cdr:to>
    <cdr:sp macro="" textlink="">
      <cdr:nvSpPr>
        <cdr:cNvPr id="6" name="TextBox 1"/>
        <cdr:cNvSpPr txBox="1"/>
      </cdr:nvSpPr>
      <cdr:spPr>
        <a:xfrm xmlns:a="http://schemas.openxmlformats.org/drawingml/2006/main">
          <a:off x="145676" y="0"/>
          <a:ext cx="4424130" cy="511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800">
              <a:latin typeface="Calibri Light" pitchFamily="34" charset="0"/>
            </a:rPr>
            <a:t>Monetary penalties ($m)</a:t>
          </a:r>
        </a:p>
      </cdr:txBody>
    </cdr:sp>
  </cdr:relSizeAnchor>
  <cdr:relSizeAnchor xmlns:cdr="http://schemas.openxmlformats.org/drawingml/2006/chartDrawing">
    <cdr:from>
      <cdr:x>0.27723</cdr:x>
      <cdr:y>0.54033</cdr:y>
    </cdr:from>
    <cdr:to>
      <cdr:x>0.95499</cdr:x>
      <cdr:y>0.60726</cdr:y>
    </cdr:to>
    <cdr:sp macro="" textlink="">
      <cdr:nvSpPr>
        <cdr:cNvPr id="7" name="TextBox 1"/>
        <cdr:cNvSpPr txBox="1"/>
      </cdr:nvSpPr>
      <cdr:spPr>
        <a:xfrm xmlns:a="http://schemas.openxmlformats.org/drawingml/2006/main">
          <a:off x="2495053" y="2917808"/>
          <a:ext cx="6099840" cy="3614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2800">
              <a:solidFill>
                <a:sysClr val="windowText" lastClr="000000"/>
              </a:solidFill>
              <a:latin typeface="Calibri Light" pitchFamily="34" charset="0"/>
            </a:rPr>
            <a:t>Difference = imposed </a:t>
          </a:r>
          <a:r>
            <a:rPr lang="en-NZ" sz="2800">
              <a:solidFill>
                <a:sysClr val="windowText" lastClr="000000"/>
              </a:solidFill>
              <a:latin typeface="Calibri Light" pitchFamily="34" charset="0"/>
              <a:ea typeface="+mn-ea"/>
              <a:cs typeface="+mn-cs"/>
            </a:rPr>
            <a:t>– </a:t>
          </a:r>
          <a:r>
            <a:rPr lang="en-NZ" sz="2800">
              <a:solidFill>
                <a:sysClr val="windowText" lastClr="000000"/>
              </a:solidFill>
              <a:latin typeface="Calibri Light" pitchFamily="34" charset="0"/>
            </a:rPr>
            <a:t>paid</a:t>
          </a:r>
        </a:p>
      </cdr:txBody>
    </cdr:sp>
  </cdr:relSizeAnchor>
</c:userShapes>
</file>

<file path=xl/drawings/drawing6.xml><?xml version="1.0" encoding="utf-8"?>
<xdr:wsDr xmlns:xdr="http://schemas.openxmlformats.org/drawingml/2006/spreadsheetDrawing" xmlns:a="http://schemas.openxmlformats.org/drawingml/2006/main">
  <xdr:twoCellAnchor>
    <xdr:from>
      <xdr:col>19</xdr:col>
      <xdr:colOff>323850</xdr:colOff>
      <xdr:row>5</xdr:row>
      <xdr:rowOff>0</xdr:rowOff>
    </xdr:from>
    <xdr:to>
      <xdr:col>24</xdr:col>
      <xdr:colOff>676275</xdr:colOff>
      <xdr:row>17</xdr:row>
      <xdr:rowOff>85725</xdr:rowOff>
    </xdr:to>
    <xdr:sp macro="" textlink="">
      <xdr:nvSpPr>
        <xdr:cNvPr id="2" name="TextBox 1"/>
        <xdr:cNvSpPr txBox="1"/>
      </xdr:nvSpPr>
      <xdr:spPr>
        <a:xfrm>
          <a:off x="17859375" y="819150"/>
          <a:ext cx="4667250" cy="2038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The table includes active criminal cases on hand for</a:t>
          </a:r>
          <a:r>
            <a:rPr lang="en-NZ" sz="1100" baseline="0">
              <a:solidFill>
                <a:schemeClr val="dk1"/>
              </a:solidFill>
              <a:latin typeface="+mn-lt"/>
              <a:ea typeface="+mn-ea"/>
              <a:cs typeface="+mn-cs"/>
            </a:rPr>
            <a:t> District Court, Youth Court and  High Court </a:t>
          </a:r>
          <a:r>
            <a:rPr lang="en-NZ" sz="1100">
              <a:solidFill>
                <a:schemeClr val="dk1"/>
              </a:solidFill>
              <a:latin typeface="+mn-lt"/>
              <a:ea typeface="+mn-ea"/>
              <a:cs typeface="+mn-cs"/>
            </a:rPr>
            <a:t>between 2003 and 2015.</a:t>
          </a:r>
        </a:p>
        <a:p>
          <a:endParaRPr lang="en-NZ" sz="1100">
            <a:solidFill>
              <a:schemeClr val="dk1"/>
            </a:solidFill>
            <a:latin typeface="+mn-lt"/>
            <a:ea typeface="+mn-ea"/>
            <a:cs typeface="+mn-cs"/>
          </a:endParaRPr>
        </a:p>
        <a:p>
          <a:r>
            <a:rPr lang="en-NZ" sz="1100">
              <a:solidFill>
                <a:schemeClr val="dk1"/>
              </a:solidFill>
              <a:latin typeface="+mn-lt"/>
              <a:ea typeface="+mn-ea"/>
              <a:cs typeface="+mn-cs"/>
            </a:rPr>
            <a:t>Active cases on hand  includes:</a:t>
          </a:r>
        </a:p>
        <a:p>
          <a:r>
            <a:rPr lang="en-NZ" sz="1100">
              <a:solidFill>
                <a:schemeClr val="dk1"/>
              </a:solidFill>
              <a:latin typeface="+mn-lt"/>
              <a:ea typeface="+mn-ea"/>
              <a:cs typeface="+mn-cs"/>
            </a:rPr>
            <a:t>Category1</a:t>
          </a:r>
          <a:r>
            <a:rPr lang="en-NZ" sz="1100" baseline="0">
              <a:solidFill>
                <a:schemeClr val="dk1"/>
              </a:solidFill>
              <a:latin typeface="+mn-lt"/>
              <a:ea typeface="+mn-ea"/>
              <a:cs typeface="+mn-cs"/>
            </a:rPr>
            <a:t> criminal cases</a:t>
          </a: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latin typeface="+mn-lt"/>
              <a:ea typeface="+mn-ea"/>
              <a:cs typeface="+mn-cs"/>
            </a:rPr>
            <a:t>Category2</a:t>
          </a:r>
          <a:r>
            <a:rPr lang="en-NZ" sz="1100" baseline="0">
              <a:solidFill>
                <a:schemeClr val="dk1"/>
              </a:solidFill>
              <a:latin typeface="+mn-lt"/>
              <a:ea typeface="+mn-ea"/>
              <a:cs typeface="+mn-cs"/>
            </a:rPr>
            <a:t>criminal cases</a:t>
          </a:r>
          <a:endParaRPr lang="en-NZ"/>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latin typeface="+mn-lt"/>
              <a:ea typeface="+mn-ea"/>
              <a:cs typeface="+mn-cs"/>
            </a:rPr>
            <a:t>Category3</a:t>
          </a:r>
          <a:r>
            <a:rPr lang="en-NZ" sz="1100" baseline="0">
              <a:solidFill>
                <a:schemeClr val="dk1"/>
              </a:solidFill>
              <a:latin typeface="+mn-lt"/>
              <a:ea typeface="+mn-ea"/>
              <a:cs typeface="+mn-cs"/>
            </a:rPr>
            <a:t> criminal cases</a:t>
          </a:r>
          <a:endParaRPr lang="en-NZ"/>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latin typeface="+mn-lt"/>
              <a:ea typeface="+mn-ea"/>
              <a:cs typeface="+mn-cs"/>
            </a:rPr>
            <a:t>Category4</a:t>
          </a:r>
          <a:r>
            <a:rPr lang="en-NZ" sz="1100" baseline="0">
              <a:solidFill>
                <a:schemeClr val="dk1"/>
              </a:solidFill>
              <a:latin typeface="+mn-lt"/>
              <a:ea typeface="+mn-ea"/>
              <a:cs typeface="+mn-cs"/>
            </a:rPr>
            <a:t> criminal cases</a:t>
          </a:r>
          <a:endParaRPr lang="en-NZ"/>
        </a:p>
        <a:p>
          <a:endParaRPr lang="en-NZ" sz="1100" baseline="0">
            <a:solidFill>
              <a:schemeClr val="dk1"/>
            </a:solidFill>
            <a:latin typeface="+mn-lt"/>
            <a:ea typeface="+mn-ea"/>
            <a:cs typeface="+mn-cs"/>
          </a:endParaRPr>
        </a:p>
        <a:p>
          <a:endParaRPr lang="en-NZ" sz="1100"/>
        </a:p>
      </xdr:txBody>
    </xdr:sp>
    <xdr:clientData/>
  </xdr:twoCellAnchor>
</xdr:wsDr>
</file>

<file path=xl/drawings/drawing60.xml><?xml version="1.0" encoding="utf-8"?>
<c:userShapes xmlns:c="http://schemas.openxmlformats.org/drawingml/2006/chart">
  <cdr:relSizeAnchor xmlns:cdr="http://schemas.openxmlformats.org/drawingml/2006/chartDrawing">
    <cdr:from>
      <cdr:x>0.03286</cdr:x>
      <cdr:y>0</cdr:y>
    </cdr:from>
    <cdr:to>
      <cdr:x>0.82861</cdr:x>
      <cdr:y>0.09657</cdr:y>
    </cdr:to>
    <cdr:sp macro="" textlink="">
      <cdr:nvSpPr>
        <cdr:cNvPr id="3" name="TextBox 2"/>
        <cdr:cNvSpPr txBox="1"/>
      </cdr:nvSpPr>
      <cdr:spPr>
        <a:xfrm xmlns:a="http://schemas.openxmlformats.org/drawingml/2006/main">
          <a:off x="295722" y="0"/>
          <a:ext cx="7161750" cy="5214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NZ" sz="2800">
              <a:solidFill>
                <a:sysClr val="windowText" lastClr="000000"/>
              </a:solidFill>
              <a:latin typeface="Calibri Light" pitchFamily="34" charset="0"/>
            </a:rPr>
            <a:t>Number of remittals to Community Work</a:t>
          </a:r>
        </a:p>
      </cdr:txBody>
    </cdr:sp>
  </cdr:relSizeAnchor>
  <cdr:relSizeAnchor xmlns:cdr="http://schemas.openxmlformats.org/drawingml/2006/chartDrawing">
    <cdr:from>
      <cdr:x>0.07168</cdr:x>
      <cdr:y>0.89646</cdr:y>
    </cdr:from>
    <cdr:to>
      <cdr:x>0.69689</cdr:x>
      <cdr:y>0.95717</cdr:y>
    </cdr:to>
    <cdr:sp macro="" textlink="">
      <cdr:nvSpPr>
        <cdr:cNvPr id="5" name="TextBox 1"/>
        <cdr:cNvSpPr txBox="1"/>
      </cdr:nvSpPr>
      <cdr:spPr>
        <a:xfrm xmlns:a="http://schemas.openxmlformats.org/drawingml/2006/main">
          <a:off x="645099" y="4840879"/>
          <a:ext cx="5626890" cy="3278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latin typeface="Calibri Light" pitchFamily="34" charset="0"/>
            </a:rPr>
            <a:t>Forecast</a:t>
          </a:r>
          <a:r>
            <a:rPr lang="en-NZ" sz="2400" baseline="0">
              <a:latin typeface="Calibri Light" pitchFamily="34" charset="0"/>
            </a:rPr>
            <a:t> as at July 2015</a:t>
          </a:r>
          <a:endParaRPr lang="en-NZ" sz="2400">
            <a:latin typeface="Calibri Light" pitchFamily="34" charset="0"/>
          </a:endParaRPr>
        </a:p>
      </cdr:txBody>
    </cdr:sp>
  </cdr:relSizeAnchor>
</c:userShapes>
</file>

<file path=xl/drawings/drawing61.xml><?xml version="1.0" encoding="utf-8"?>
<c:userShapes xmlns:c="http://schemas.openxmlformats.org/drawingml/2006/chart">
  <cdr:relSizeAnchor xmlns:cdr="http://schemas.openxmlformats.org/drawingml/2006/chartDrawing">
    <cdr:from>
      <cdr:x>0.08707</cdr:x>
      <cdr:y>0.92499</cdr:y>
    </cdr:from>
    <cdr:to>
      <cdr:x>0.67112</cdr:x>
      <cdr:y>0.96867</cdr:y>
    </cdr:to>
    <cdr:sp macro="" textlink="">
      <cdr:nvSpPr>
        <cdr:cNvPr id="2" name="TextBox 1"/>
        <cdr:cNvSpPr txBox="1"/>
      </cdr:nvSpPr>
      <cdr:spPr>
        <a:xfrm xmlns:a="http://schemas.openxmlformats.org/drawingml/2006/main">
          <a:off x="783599" y="4994970"/>
          <a:ext cx="5256450" cy="2358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latin typeface="Calibri Light" pitchFamily="34" charset="0"/>
            </a:rPr>
            <a:t>Forecast</a:t>
          </a:r>
          <a:r>
            <a:rPr lang="en-NZ" sz="2400" baseline="0">
              <a:latin typeface="Calibri Light" pitchFamily="34" charset="0"/>
            </a:rPr>
            <a:t> as at July 2015</a:t>
          </a:r>
          <a:endParaRPr lang="en-NZ" sz="2400">
            <a:latin typeface="Calibri Light" pitchFamily="34" charset="0"/>
          </a:endParaRPr>
        </a:p>
      </cdr:txBody>
    </cdr:sp>
  </cdr:relSizeAnchor>
  <cdr:relSizeAnchor xmlns:cdr="http://schemas.openxmlformats.org/drawingml/2006/chartDrawing">
    <cdr:from>
      <cdr:x>0.46205</cdr:x>
      <cdr:y>0.19133</cdr:y>
    </cdr:from>
    <cdr:to>
      <cdr:x>0.84174</cdr:x>
      <cdr:y>0.30141</cdr:y>
    </cdr:to>
    <cdr:sp macro="" textlink="">
      <cdr:nvSpPr>
        <cdr:cNvPr id="3" name="TextBox 1"/>
        <cdr:cNvSpPr txBox="1"/>
      </cdr:nvSpPr>
      <cdr:spPr>
        <a:xfrm xmlns:a="http://schemas.openxmlformats.org/drawingml/2006/main">
          <a:off x="4158416" y="1033198"/>
          <a:ext cx="3417210" cy="5944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800">
              <a:solidFill>
                <a:schemeClr val="tx1">
                  <a:lumMod val="65000"/>
                  <a:lumOff val="35000"/>
                </a:schemeClr>
              </a:solidFill>
              <a:latin typeface="Calibri Light" pitchFamily="34" charset="0"/>
            </a:rPr>
            <a:t>Muster</a:t>
          </a:r>
        </a:p>
      </cdr:txBody>
    </cdr:sp>
  </cdr:relSizeAnchor>
  <cdr:relSizeAnchor xmlns:cdr="http://schemas.openxmlformats.org/drawingml/2006/chartDrawing">
    <cdr:from>
      <cdr:x>0.47568</cdr:x>
      <cdr:y>0.48626</cdr:y>
    </cdr:from>
    <cdr:to>
      <cdr:x>0.85537</cdr:x>
      <cdr:y>0.59634</cdr:y>
    </cdr:to>
    <cdr:sp macro="" textlink="">
      <cdr:nvSpPr>
        <cdr:cNvPr id="4" name="TextBox 1"/>
        <cdr:cNvSpPr txBox="1"/>
      </cdr:nvSpPr>
      <cdr:spPr>
        <a:xfrm xmlns:a="http://schemas.openxmlformats.org/drawingml/2006/main">
          <a:off x="4281091" y="2625789"/>
          <a:ext cx="3417210" cy="5944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800">
              <a:solidFill>
                <a:schemeClr val="tx2"/>
              </a:solidFill>
              <a:latin typeface="Calibri Light" pitchFamily="34" charset="0"/>
            </a:rPr>
            <a:t> Starts</a:t>
          </a:r>
        </a:p>
      </cdr:txBody>
    </cdr:sp>
  </cdr:relSizeAnchor>
  <cdr:relSizeAnchor xmlns:cdr="http://schemas.openxmlformats.org/drawingml/2006/chartDrawing">
    <cdr:from>
      <cdr:x>0.02</cdr:x>
      <cdr:y>0</cdr:y>
    </cdr:from>
    <cdr:to>
      <cdr:x>0.82581</cdr:x>
      <cdr:y>0.10556</cdr:y>
    </cdr:to>
    <cdr:sp macro="" textlink="">
      <cdr:nvSpPr>
        <cdr:cNvPr id="6" name="TextBox 3"/>
        <cdr:cNvSpPr txBox="1"/>
      </cdr:nvSpPr>
      <cdr:spPr>
        <a:xfrm xmlns:a="http://schemas.openxmlformats.org/drawingml/2006/main">
          <a:off x="180037" y="0"/>
          <a:ext cx="7252290" cy="5700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800">
              <a:latin typeface="Calibri Light" pitchFamily="34" charset="0"/>
            </a:rPr>
            <a:t>Community-based sentence muster and starts</a:t>
          </a:r>
        </a:p>
      </cdr:txBody>
    </cdr:sp>
  </cdr:relSizeAnchor>
</c:userShapes>
</file>

<file path=xl/drawings/drawing62.xml><?xml version="1.0" encoding="utf-8"?>
<c:userShapes xmlns:c="http://schemas.openxmlformats.org/drawingml/2006/chart">
  <cdr:relSizeAnchor xmlns:cdr="http://schemas.openxmlformats.org/drawingml/2006/chartDrawing">
    <cdr:from>
      <cdr:x>0.09001</cdr:x>
      <cdr:y>0.91144</cdr:y>
    </cdr:from>
    <cdr:to>
      <cdr:x>0.72108</cdr:x>
      <cdr:y>0.96232</cdr:y>
    </cdr:to>
    <cdr:sp macro="" textlink="">
      <cdr:nvSpPr>
        <cdr:cNvPr id="3" name="TextBox 1"/>
        <cdr:cNvSpPr txBox="1"/>
      </cdr:nvSpPr>
      <cdr:spPr>
        <a:xfrm xmlns:a="http://schemas.openxmlformats.org/drawingml/2006/main">
          <a:off x="802490" y="4770895"/>
          <a:ext cx="5626419" cy="2663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latin typeface="Calibri Light" pitchFamily="34" charset="0"/>
            </a:rPr>
            <a:t>Forecast</a:t>
          </a:r>
          <a:r>
            <a:rPr lang="en-NZ" sz="2400" baseline="0">
              <a:latin typeface="Calibri Light" pitchFamily="34" charset="0"/>
            </a:rPr>
            <a:t> as at July 2015</a:t>
          </a:r>
          <a:endParaRPr lang="en-NZ" sz="2400">
            <a:latin typeface="Calibri Light" pitchFamily="34" charset="0"/>
          </a:endParaRPr>
        </a:p>
      </cdr:txBody>
    </cdr:sp>
  </cdr:relSizeAnchor>
  <cdr:relSizeAnchor xmlns:cdr="http://schemas.openxmlformats.org/drawingml/2006/chartDrawing">
    <cdr:from>
      <cdr:x>0.03612</cdr:x>
      <cdr:y>0.00123</cdr:y>
    </cdr:from>
    <cdr:to>
      <cdr:x>0.70499</cdr:x>
      <cdr:y>0.10066</cdr:y>
    </cdr:to>
    <cdr:sp macro="" textlink="">
      <cdr:nvSpPr>
        <cdr:cNvPr id="4" name="TextBox 3"/>
        <cdr:cNvSpPr txBox="1"/>
      </cdr:nvSpPr>
      <cdr:spPr>
        <a:xfrm xmlns:a="http://schemas.openxmlformats.org/drawingml/2006/main">
          <a:off x="322041" y="6423"/>
          <a:ext cx="5963431" cy="5204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800">
              <a:latin typeface="Calibri Light" pitchFamily="34" charset="0"/>
            </a:rPr>
            <a:t>Number of Community Work starts</a:t>
          </a:r>
        </a:p>
      </cdr:txBody>
    </cdr:sp>
  </cdr:relSizeAnchor>
</c:userShapes>
</file>

<file path=xl/drawings/drawing63.xml><?xml version="1.0" encoding="utf-8"?>
<c:userShapes xmlns:c="http://schemas.openxmlformats.org/drawingml/2006/chart">
  <cdr:relSizeAnchor xmlns:cdr="http://schemas.openxmlformats.org/drawingml/2006/chartDrawing">
    <cdr:from>
      <cdr:x>0.08747</cdr:x>
      <cdr:y>0.92411</cdr:y>
    </cdr:from>
    <cdr:to>
      <cdr:x>0.69316</cdr:x>
      <cdr:y>0.97499</cdr:y>
    </cdr:to>
    <cdr:sp macro="" textlink="">
      <cdr:nvSpPr>
        <cdr:cNvPr id="4" name="TextBox 1"/>
        <cdr:cNvSpPr txBox="1"/>
      </cdr:nvSpPr>
      <cdr:spPr>
        <a:xfrm xmlns:a="http://schemas.openxmlformats.org/drawingml/2006/main">
          <a:off x="779420" y="4841890"/>
          <a:ext cx="5397424" cy="2665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latin typeface="Calibri Light" pitchFamily="34" charset="0"/>
            </a:rPr>
            <a:t>Forecast</a:t>
          </a:r>
          <a:r>
            <a:rPr lang="en-NZ" sz="2400" baseline="0">
              <a:latin typeface="Calibri Light" pitchFamily="34" charset="0"/>
            </a:rPr>
            <a:t> as at July 2015</a:t>
          </a:r>
          <a:endParaRPr lang="en-NZ" sz="2400">
            <a:latin typeface="Calibri Light" pitchFamily="34" charset="0"/>
          </a:endParaRPr>
        </a:p>
      </cdr:txBody>
    </cdr:sp>
  </cdr:relSizeAnchor>
  <cdr:relSizeAnchor xmlns:cdr="http://schemas.openxmlformats.org/drawingml/2006/chartDrawing">
    <cdr:from>
      <cdr:x>0.01761</cdr:x>
      <cdr:y>0.00017</cdr:y>
    </cdr:from>
    <cdr:to>
      <cdr:x>0.94671</cdr:x>
      <cdr:y>0.09695</cdr:y>
    </cdr:to>
    <cdr:sp macro="" textlink="">
      <cdr:nvSpPr>
        <cdr:cNvPr id="5" name="TextBox 3"/>
        <cdr:cNvSpPr txBox="1"/>
      </cdr:nvSpPr>
      <cdr:spPr>
        <a:xfrm xmlns:a="http://schemas.openxmlformats.org/drawingml/2006/main">
          <a:off x="156882" y="911"/>
          <a:ext cx="8279395" cy="5070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800">
              <a:latin typeface="Calibri Light" pitchFamily="34" charset="0"/>
            </a:rPr>
            <a:t>Average</a:t>
          </a:r>
          <a:r>
            <a:rPr lang="en-NZ" sz="2800" baseline="0">
              <a:latin typeface="Calibri Light" pitchFamily="34" charset="0"/>
            </a:rPr>
            <a:t> d</a:t>
          </a:r>
          <a:r>
            <a:rPr lang="en-NZ" sz="2800">
              <a:latin typeface="Calibri Light" pitchFamily="34" charset="0"/>
            </a:rPr>
            <a:t>ays to complete Community Work sentences</a:t>
          </a:r>
        </a:p>
      </cdr:txBody>
    </cdr:sp>
  </cdr:relSizeAnchor>
</c:userShapes>
</file>

<file path=xl/drawings/drawing64.xml><?xml version="1.0" encoding="utf-8"?>
<c:userShapes xmlns:c="http://schemas.openxmlformats.org/drawingml/2006/chart">
  <cdr:relSizeAnchor xmlns:cdr="http://schemas.openxmlformats.org/drawingml/2006/chartDrawing">
    <cdr:from>
      <cdr:x>0.08155</cdr:x>
      <cdr:y>0.89626</cdr:y>
    </cdr:from>
    <cdr:to>
      <cdr:x>0.70989</cdr:x>
      <cdr:y>0.96016</cdr:y>
    </cdr:to>
    <cdr:sp macro="" textlink="">
      <cdr:nvSpPr>
        <cdr:cNvPr id="5" name="TextBox 1"/>
        <cdr:cNvSpPr txBox="1"/>
      </cdr:nvSpPr>
      <cdr:spPr>
        <a:xfrm xmlns:a="http://schemas.openxmlformats.org/drawingml/2006/main">
          <a:off x="733993" y="4839821"/>
          <a:ext cx="5655060" cy="3450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latin typeface="Calibri Light" pitchFamily="34" charset="0"/>
            </a:rPr>
            <a:t>Long term forecast</a:t>
          </a:r>
          <a:r>
            <a:rPr lang="en-NZ" sz="2400" baseline="0">
              <a:latin typeface="Calibri Light" pitchFamily="34" charset="0"/>
            </a:rPr>
            <a:t> as at October 2015</a:t>
          </a:r>
          <a:endParaRPr lang="en-NZ" sz="2400">
            <a:latin typeface="Calibri Light" pitchFamily="34" charset="0"/>
          </a:endParaRPr>
        </a:p>
      </cdr:txBody>
    </cdr:sp>
  </cdr:relSizeAnchor>
  <cdr:relSizeAnchor xmlns:cdr="http://schemas.openxmlformats.org/drawingml/2006/chartDrawing">
    <cdr:from>
      <cdr:x>0.16322</cdr:x>
      <cdr:y>0.31375</cdr:y>
    </cdr:from>
    <cdr:to>
      <cdr:x>0.55412</cdr:x>
      <cdr:y>0.4673</cdr:y>
    </cdr:to>
    <cdr:sp macro="" textlink="">
      <cdr:nvSpPr>
        <cdr:cNvPr id="6" name="TextBox 1"/>
        <cdr:cNvSpPr txBox="1"/>
      </cdr:nvSpPr>
      <cdr:spPr>
        <a:xfrm xmlns:a="http://schemas.openxmlformats.org/drawingml/2006/main">
          <a:off x="1469005" y="1694256"/>
          <a:ext cx="3518089" cy="82917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marL="0" indent="0" algn="r"/>
          <a:r>
            <a:rPr lang="en-NZ" sz="2800">
              <a:solidFill>
                <a:schemeClr val="tx2"/>
              </a:solidFill>
              <a:latin typeface="Calibri Light" pitchFamily="34" charset="0"/>
              <a:ea typeface="+mn-ea"/>
              <a:cs typeface="+mn-cs"/>
            </a:rPr>
            <a:t>Total population</a:t>
          </a:r>
        </a:p>
      </cdr:txBody>
    </cdr:sp>
  </cdr:relSizeAnchor>
  <cdr:relSizeAnchor xmlns:cdr="http://schemas.openxmlformats.org/drawingml/2006/chartDrawing">
    <cdr:from>
      <cdr:x>0.10879</cdr:x>
      <cdr:y>0.43167</cdr:y>
    </cdr:from>
    <cdr:to>
      <cdr:x>0.46506</cdr:x>
      <cdr:y>0.51503</cdr:y>
    </cdr:to>
    <cdr:sp macro="" textlink="">
      <cdr:nvSpPr>
        <cdr:cNvPr id="7" name="TextBox 1"/>
        <cdr:cNvSpPr txBox="1"/>
      </cdr:nvSpPr>
      <cdr:spPr>
        <a:xfrm xmlns:a="http://schemas.openxmlformats.org/drawingml/2006/main">
          <a:off x="1018249" y="2175593"/>
          <a:ext cx="3334676" cy="42013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NZ" sz="2800">
              <a:solidFill>
                <a:srgbClr val="008000"/>
              </a:solidFill>
              <a:latin typeface="Calibri Light" pitchFamily="34" charset="0"/>
            </a:rPr>
            <a:t>Sentenced</a:t>
          </a:r>
        </a:p>
      </cdr:txBody>
    </cdr:sp>
  </cdr:relSizeAnchor>
  <cdr:relSizeAnchor xmlns:cdr="http://schemas.openxmlformats.org/drawingml/2006/chartDrawing">
    <cdr:from>
      <cdr:x>0.19193</cdr:x>
      <cdr:y>0.58631</cdr:y>
    </cdr:from>
    <cdr:to>
      <cdr:x>0.44179</cdr:x>
      <cdr:y>0.661</cdr:y>
    </cdr:to>
    <cdr:sp macro="" textlink="">
      <cdr:nvSpPr>
        <cdr:cNvPr id="8" name="TextBox 1"/>
        <cdr:cNvSpPr txBox="1"/>
      </cdr:nvSpPr>
      <cdr:spPr>
        <a:xfrm xmlns:a="http://schemas.openxmlformats.org/drawingml/2006/main">
          <a:off x="1727386" y="3166050"/>
          <a:ext cx="2248697" cy="40332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NZ" sz="2800">
              <a:solidFill>
                <a:schemeClr val="accent2"/>
              </a:solidFill>
              <a:latin typeface="Calibri Light" pitchFamily="34" charset="0"/>
            </a:rPr>
            <a:t>Remand</a:t>
          </a:r>
        </a:p>
      </cdr:txBody>
    </cdr:sp>
  </cdr:relSizeAnchor>
  <cdr:relSizeAnchor xmlns:cdr="http://schemas.openxmlformats.org/drawingml/2006/chartDrawing">
    <cdr:from>
      <cdr:x>0.04196</cdr:x>
      <cdr:y>0</cdr:y>
    </cdr:from>
    <cdr:to>
      <cdr:x>0.38119</cdr:x>
      <cdr:y>0.10569</cdr:y>
    </cdr:to>
    <cdr:sp macro="" textlink="">
      <cdr:nvSpPr>
        <cdr:cNvPr id="9" name="TextBox 5"/>
        <cdr:cNvSpPr txBox="1"/>
      </cdr:nvSpPr>
      <cdr:spPr>
        <a:xfrm xmlns:a="http://schemas.openxmlformats.org/drawingml/2006/main">
          <a:off x="377669" y="0"/>
          <a:ext cx="3053070" cy="570726"/>
        </a:xfrm>
        <a:prstGeom xmlns:a="http://schemas.openxmlformats.org/drawingml/2006/main" prst="rect">
          <a:avLst/>
        </a:prstGeom>
      </cdr:spPr>
      <cdr:txBody>
        <a:bodyPr xmlns:a="http://schemas.openxmlformats.org/drawingml/2006/main" vertOverflow="clip" wrap="square" lIns="0" tIns="0" rIns="0" bIns="0" rtlCol="0" anchor="t"/>
        <a:lstStyle xmlns:a="http://schemas.openxmlformats.org/drawingml/2006/main"/>
        <a:p xmlns:a="http://schemas.openxmlformats.org/drawingml/2006/main">
          <a:r>
            <a:rPr lang="en-NZ" sz="2800">
              <a:latin typeface="Calibri Light" pitchFamily="34" charset="0"/>
            </a:rPr>
            <a:t>Prison population</a:t>
          </a:r>
        </a:p>
      </cdr:txBody>
    </cdr:sp>
  </cdr:relSizeAnchor>
  <cdr:relSizeAnchor xmlns:cdr="http://schemas.openxmlformats.org/drawingml/2006/chartDrawing">
    <cdr:from>
      <cdr:x>0.3051</cdr:x>
      <cdr:y>0.09477</cdr:y>
    </cdr:from>
    <cdr:to>
      <cdr:x>0.56333</cdr:x>
      <cdr:y>0.17919</cdr:y>
    </cdr:to>
    <cdr:sp macro="" textlink="">
      <cdr:nvSpPr>
        <cdr:cNvPr id="12" name="TextBox 1"/>
        <cdr:cNvSpPr txBox="1"/>
      </cdr:nvSpPr>
      <cdr:spPr>
        <a:xfrm xmlns:a="http://schemas.openxmlformats.org/drawingml/2006/main">
          <a:off x="2745936" y="511760"/>
          <a:ext cx="2324070" cy="45586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indent="0" algn="l"/>
          <a:r>
            <a:rPr lang="en-NZ" sz="2800">
              <a:solidFill>
                <a:schemeClr val="accent6">
                  <a:lumMod val="75000"/>
                </a:schemeClr>
              </a:solidFill>
              <a:latin typeface="Calibri Light" pitchFamily="34" charset="0"/>
            </a:rPr>
            <a:t>Capacity</a:t>
          </a:r>
        </a:p>
      </cdr:txBody>
    </cdr:sp>
  </cdr:relSizeAnchor>
</c:userShapes>
</file>

<file path=xl/drawings/drawing65.xml><?xml version="1.0" encoding="utf-8"?>
<c:userShapes xmlns:c="http://schemas.openxmlformats.org/drawingml/2006/chart">
  <cdr:relSizeAnchor xmlns:cdr="http://schemas.openxmlformats.org/drawingml/2006/chartDrawing">
    <cdr:from>
      <cdr:x>0.09689</cdr:x>
      <cdr:y>0.88927</cdr:y>
    </cdr:from>
    <cdr:to>
      <cdr:x>0.57251</cdr:x>
      <cdr:y>0.9521</cdr:y>
    </cdr:to>
    <cdr:sp macro="" textlink="">
      <cdr:nvSpPr>
        <cdr:cNvPr id="5" name="TextBox 1"/>
        <cdr:cNvSpPr txBox="1"/>
      </cdr:nvSpPr>
      <cdr:spPr>
        <a:xfrm xmlns:a="http://schemas.openxmlformats.org/drawingml/2006/main">
          <a:off x="871987" y="4802084"/>
          <a:ext cx="4280580" cy="339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latin typeface="Calibri Light" pitchFamily="34" charset="0"/>
            </a:rPr>
            <a:t>Forecast</a:t>
          </a:r>
          <a:r>
            <a:rPr lang="en-NZ" sz="2400" baseline="0">
              <a:latin typeface="Calibri Light" pitchFamily="34" charset="0"/>
            </a:rPr>
            <a:t> as at July 2015</a:t>
          </a:r>
          <a:endParaRPr lang="en-NZ" sz="2400">
            <a:latin typeface="Calibri Light" pitchFamily="34" charset="0"/>
          </a:endParaRPr>
        </a:p>
      </cdr:txBody>
    </cdr:sp>
  </cdr:relSizeAnchor>
  <cdr:relSizeAnchor xmlns:cdr="http://schemas.openxmlformats.org/drawingml/2006/chartDrawing">
    <cdr:from>
      <cdr:x>0.03839</cdr:x>
      <cdr:y>0.00036</cdr:y>
    </cdr:from>
    <cdr:to>
      <cdr:x>0.6007</cdr:x>
      <cdr:y>0.07505</cdr:y>
    </cdr:to>
    <cdr:sp macro="" textlink="">
      <cdr:nvSpPr>
        <cdr:cNvPr id="8" name="TextBox 1"/>
        <cdr:cNvSpPr txBox="1"/>
      </cdr:nvSpPr>
      <cdr:spPr>
        <a:xfrm xmlns:a="http://schemas.openxmlformats.org/drawingml/2006/main">
          <a:off x="345471" y="1943"/>
          <a:ext cx="5060790" cy="40332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2800">
              <a:solidFill>
                <a:sysClr val="windowText" lastClr="000000"/>
              </a:solidFill>
              <a:latin typeface="Calibri Light" pitchFamily="34" charset="0"/>
            </a:rPr>
            <a:t>Time spent on custodial remand</a:t>
          </a:r>
        </a:p>
      </cdr:txBody>
    </cdr:sp>
  </cdr:relSizeAnchor>
</c:userShapes>
</file>

<file path=xl/drawings/drawing66.xml><?xml version="1.0" encoding="utf-8"?>
<c:userShapes xmlns:c="http://schemas.openxmlformats.org/drawingml/2006/chart">
  <cdr:relSizeAnchor xmlns:cdr="http://schemas.openxmlformats.org/drawingml/2006/chartDrawing">
    <cdr:from>
      <cdr:x>0.58491</cdr:x>
      <cdr:y>0.38338</cdr:y>
    </cdr:from>
    <cdr:to>
      <cdr:x>0.8367</cdr:x>
      <cdr:y>0.45602</cdr:y>
    </cdr:to>
    <cdr:sp macro="" textlink="">
      <cdr:nvSpPr>
        <cdr:cNvPr id="4" name="TextBox 1"/>
        <cdr:cNvSpPr txBox="1"/>
      </cdr:nvSpPr>
      <cdr:spPr>
        <a:xfrm xmlns:a="http://schemas.openxmlformats.org/drawingml/2006/main">
          <a:off x="5264145" y="2070231"/>
          <a:ext cx="2266110" cy="3922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800">
              <a:solidFill>
                <a:srgbClr val="008000"/>
              </a:solidFill>
              <a:latin typeface="Calibri Light" pitchFamily="34" charset="0"/>
            </a:rPr>
            <a:t>Monetary</a:t>
          </a:r>
        </a:p>
      </cdr:txBody>
    </cdr:sp>
  </cdr:relSizeAnchor>
  <cdr:relSizeAnchor xmlns:cdr="http://schemas.openxmlformats.org/drawingml/2006/chartDrawing">
    <cdr:from>
      <cdr:x>0.57207</cdr:x>
      <cdr:y>0.22674</cdr:y>
    </cdr:from>
    <cdr:to>
      <cdr:x>0.95123</cdr:x>
      <cdr:y>0.30815</cdr:y>
    </cdr:to>
    <cdr:sp macro="" textlink="">
      <cdr:nvSpPr>
        <cdr:cNvPr id="6" name="TextBox 1"/>
        <cdr:cNvSpPr txBox="1"/>
      </cdr:nvSpPr>
      <cdr:spPr>
        <a:xfrm xmlns:a="http://schemas.openxmlformats.org/drawingml/2006/main">
          <a:off x="5148653" y="1224422"/>
          <a:ext cx="3412440" cy="439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800">
              <a:solidFill>
                <a:schemeClr val="accent6"/>
              </a:solidFill>
              <a:latin typeface="Calibri Light" pitchFamily="34" charset="0"/>
            </a:rPr>
            <a:t>Community</a:t>
          </a:r>
        </a:p>
      </cdr:txBody>
    </cdr:sp>
  </cdr:relSizeAnchor>
  <cdr:relSizeAnchor xmlns:cdr="http://schemas.openxmlformats.org/drawingml/2006/chartDrawing">
    <cdr:from>
      <cdr:x>0.07144</cdr:x>
      <cdr:y>0.90597</cdr:y>
    </cdr:from>
    <cdr:to>
      <cdr:x>0.66321</cdr:x>
      <cdr:y>0.97678</cdr:y>
    </cdr:to>
    <cdr:sp macro="" textlink="">
      <cdr:nvSpPr>
        <cdr:cNvPr id="7" name="TextBox 1"/>
        <cdr:cNvSpPr txBox="1"/>
      </cdr:nvSpPr>
      <cdr:spPr>
        <a:xfrm xmlns:a="http://schemas.openxmlformats.org/drawingml/2006/main">
          <a:off x="642971" y="4892211"/>
          <a:ext cx="5325930" cy="382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baseline="0">
              <a:latin typeface="Calibri Light" pitchFamily="34" charset="0"/>
            </a:rPr>
            <a:t>Up to March 2016</a:t>
          </a:r>
          <a:endParaRPr lang="en-NZ" sz="2400">
            <a:latin typeface="Calibri Light" pitchFamily="34" charset="0"/>
          </a:endParaRPr>
        </a:p>
      </cdr:txBody>
    </cdr:sp>
  </cdr:relSizeAnchor>
  <cdr:relSizeAnchor xmlns:cdr="http://schemas.openxmlformats.org/drawingml/2006/chartDrawing">
    <cdr:from>
      <cdr:x>0</cdr:x>
      <cdr:y>0</cdr:y>
    </cdr:from>
    <cdr:to>
      <cdr:x>0.90331</cdr:x>
      <cdr:y>0.07081</cdr:y>
    </cdr:to>
    <cdr:sp macro="" textlink="">
      <cdr:nvSpPr>
        <cdr:cNvPr id="9" name="TextBox 1"/>
        <cdr:cNvSpPr txBox="1"/>
      </cdr:nvSpPr>
      <cdr:spPr>
        <a:xfrm xmlns:a="http://schemas.openxmlformats.org/drawingml/2006/main">
          <a:off x="0" y="0"/>
          <a:ext cx="8129790" cy="382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3200">
              <a:latin typeface="Calibri Light" pitchFamily="34" charset="0"/>
            </a:rPr>
            <a:t>Usage of Monetary and Community sentences</a:t>
          </a:r>
        </a:p>
      </cdr:txBody>
    </cdr:sp>
  </cdr:relSizeAnchor>
</c:userShapes>
</file>

<file path=xl/drawings/drawing67.xml><?xml version="1.0" encoding="utf-8"?>
<c:userShapes xmlns:c="http://schemas.openxmlformats.org/drawingml/2006/chart">
  <cdr:relSizeAnchor xmlns:cdr="http://schemas.openxmlformats.org/drawingml/2006/chartDrawing">
    <cdr:from>
      <cdr:x>0.10901</cdr:x>
      <cdr:y>0.92139</cdr:y>
    </cdr:from>
    <cdr:to>
      <cdr:x>0.69306</cdr:x>
      <cdr:y>0.96507</cdr:y>
    </cdr:to>
    <cdr:sp macro="" textlink="">
      <cdr:nvSpPr>
        <cdr:cNvPr id="2" name="TextBox 1"/>
        <cdr:cNvSpPr txBox="1"/>
      </cdr:nvSpPr>
      <cdr:spPr>
        <a:xfrm xmlns:a="http://schemas.openxmlformats.org/drawingml/2006/main">
          <a:off x="973762" y="4822162"/>
          <a:ext cx="5217180" cy="2286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latin typeface="Calibri Light" pitchFamily="34" charset="0"/>
            </a:rPr>
            <a:t>Forecast</a:t>
          </a:r>
          <a:r>
            <a:rPr lang="en-NZ" sz="2400" baseline="0">
              <a:latin typeface="Calibri Light" pitchFamily="34" charset="0"/>
            </a:rPr>
            <a:t> as at July 2015</a:t>
          </a:r>
          <a:endParaRPr lang="en-NZ" sz="2400">
            <a:latin typeface="Calibri Light" pitchFamily="34" charset="0"/>
          </a:endParaRPr>
        </a:p>
      </cdr:txBody>
    </cdr:sp>
  </cdr:relSizeAnchor>
</c:userShapes>
</file>

<file path=xl/drawings/drawing68.xml><?xml version="1.0" encoding="utf-8"?>
<c:userShapes xmlns:c="http://schemas.openxmlformats.org/drawingml/2006/chart">
  <cdr:relSizeAnchor xmlns:cdr="http://schemas.openxmlformats.org/drawingml/2006/chartDrawing">
    <cdr:from>
      <cdr:x>0.26643</cdr:x>
      <cdr:y>0.11265</cdr:y>
    </cdr:from>
    <cdr:to>
      <cdr:x>0.60113</cdr:x>
      <cdr:y>0.19609</cdr:y>
    </cdr:to>
    <cdr:sp macro="" textlink="">
      <cdr:nvSpPr>
        <cdr:cNvPr id="2" name="TextBox 1"/>
        <cdr:cNvSpPr txBox="1"/>
      </cdr:nvSpPr>
      <cdr:spPr>
        <a:xfrm xmlns:a="http://schemas.openxmlformats.org/drawingml/2006/main">
          <a:off x="2397885" y="608316"/>
          <a:ext cx="3012316" cy="4505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2400" b="0" i="0" baseline="0">
              <a:solidFill>
                <a:schemeClr val="tx2"/>
              </a:solidFill>
              <a:latin typeface="Calibri Light" pitchFamily="34" charset="0"/>
            </a:rPr>
            <a:t>Total proceedings</a:t>
          </a:r>
          <a:endParaRPr lang="en-NZ" sz="2400">
            <a:solidFill>
              <a:schemeClr val="tx2"/>
            </a:solidFill>
            <a:latin typeface="Calibri Light" pitchFamily="34" charset="0"/>
          </a:endParaRPr>
        </a:p>
        <a:p xmlns:a="http://schemas.openxmlformats.org/drawingml/2006/main">
          <a:endParaRPr lang="en-NZ" sz="2400">
            <a:solidFill>
              <a:schemeClr val="tx2"/>
            </a:solidFill>
            <a:latin typeface="Calibri Light" pitchFamily="34" charset="0"/>
          </a:endParaRPr>
        </a:p>
      </cdr:txBody>
    </cdr:sp>
  </cdr:relSizeAnchor>
  <cdr:relSizeAnchor xmlns:cdr="http://schemas.openxmlformats.org/drawingml/2006/chartDrawing">
    <cdr:from>
      <cdr:x>0.20581</cdr:x>
      <cdr:y>0.3189</cdr:y>
    </cdr:from>
    <cdr:to>
      <cdr:x>0.57418</cdr:x>
      <cdr:y>0.44071</cdr:y>
    </cdr:to>
    <cdr:sp macro="" textlink="">
      <cdr:nvSpPr>
        <cdr:cNvPr id="3" name="TextBox 1"/>
        <cdr:cNvSpPr txBox="1"/>
      </cdr:nvSpPr>
      <cdr:spPr>
        <a:xfrm xmlns:a="http://schemas.openxmlformats.org/drawingml/2006/main">
          <a:off x="1852247" y="1722081"/>
          <a:ext cx="3315330" cy="657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NZ" sz="2400" b="0" i="0" baseline="0">
              <a:solidFill>
                <a:srgbClr val="C0504D"/>
              </a:solidFill>
              <a:latin typeface="Calibri Light" pitchFamily="34" charset="0"/>
            </a:rPr>
            <a:t>Court action</a:t>
          </a:r>
          <a:endParaRPr lang="en-NZ" sz="2400">
            <a:solidFill>
              <a:srgbClr val="C0504D"/>
            </a:solidFill>
            <a:latin typeface="Calibri Light" pitchFamily="34" charset="0"/>
          </a:endParaRPr>
        </a:p>
        <a:p xmlns:a="http://schemas.openxmlformats.org/drawingml/2006/main">
          <a:pPr algn="ctr"/>
          <a:endParaRPr lang="en-NZ" sz="2400">
            <a:solidFill>
              <a:srgbClr val="C0504D"/>
            </a:solidFill>
            <a:latin typeface="Calibri Light" pitchFamily="34" charset="0"/>
          </a:endParaRPr>
        </a:p>
      </cdr:txBody>
    </cdr:sp>
  </cdr:relSizeAnchor>
  <cdr:relSizeAnchor xmlns:cdr="http://schemas.openxmlformats.org/drawingml/2006/chartDrawing">
    <cdr:from>
      <cdr:x>0.78245</cdr:x>
      <cdr:y>0.2242</cdr:y>
    </cdr:from>
    <cdr:to>
      <cdr:x>0.78328</cdr:x>
      <cdr:y>0.34302</cdr:y>
    </cdr:to>
    <cdr:sp macro="" textlink="">
      <cdr:nvSpPr>
        <cdr:cNvPr id="5" name="Straight Arrow Connector 4"/>
        <cdr:cNvSpPr/>
      </cdr:nvSpPr>
      <cdr:spPr>
        <a:xfrm xmlns:a="http://schemas.openxmlformats.org/drawingml/2006/main">
          <a:off x="7042005" y="1210653"/>
          <a:ext cx="7470" cy="641628"/>
        </a:xfrm>
        <a:prstGeom xmlns:a="http://schemas.openxmlformats.org/drawingml/2006/main" prst="straightConnector1">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0.6797</cdr:x>
      <cdr:y>0.05133</cdr:y>
    </cdr:from>
    <cdr:to>
      <cdr:x>0.98343</cdr:x>
      <cdr:y>0.26308</cdr:y>
    </cdr:to>
    <cdr:sp macro="" textlink="">
      <cdr:nvSpPr>
        <cdr:cNvPr id="6" name="TextBox 5"/>
        <cdr:cNvSpPr txBox="1"/>
      </cdr:nvSpPr>
      <cdr:spPr>
        <a:xfrm xmlns:a="http://schemas.openxmlformats.org/drawingml/2006/main">
          <a:off x="6117255" y="277155"/>
          <a:ext cx="2733570" cy="1143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NZ" sz="2400">
              <a:latin typeface="Calibri Light" pitchFamily="34" charset="0"/>
            </a:rPr>
            <a:t>End of Policing Excellence</a:t>
          </a:r>
        </a:p>
      </cdr:txBody>
    </cdr:sp>
  </cdr:relSizeAnchor>
  <cdr:relSizeAnchor xmlns:cdr="http://schemas.openxmlformats.org/drawingml/2006/chartDrawing">
    <cdr:from>
      <cdr:x>0.14705</cdr:x>
      <cdr:y>0.50935</cdr:y>
    </cdr:from>
    <cdr:to>
      <cdr:x>0.62436</cdr:x>
      <cdr:y>0.63116</cdr:y>
    </cdr:to>
    <cdr:sp macro="" textlink="">
      <cdr:nvSpPr>
        <cdr:cNvPr id="7" name="TextBox 1"/>
        <cdr:cNvSpPr txBox="1"/>
      </cdr:nvSpPr>
      <cdr:spPr>
        <a:xfrm xmlns:a="http://schemas.openxmlformats.org/drawingml/2006/main">
          <a:off x="1323415" y="2750493"/>
          <a:ext cx="4295790" cy="657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NZ" sz="2400" b="0" i="0" baseline="0">
              <a:solidFill>
                <a:schemeClr val="accent3">
                  <a:lumMod val="75000"/>
                </a:schemeClr>
              </a:solidFill>
              <a:latin typeface="Calibri Light" pitchFamily="34" charset="0"/>
            </a:rPr>
            <a:t>Non-court action</a:t>
          </a:r>
          <a:endParaRPr lang="en-NZ" sz="2400">
            <a:solidFill>
              <a:schemeClr val="accent3">
                <a:lumMod val="75000"/>
              </a:schemeClr>
            </a:solidFill>
            <a:latin typeface="Calibri Light" pitchFamily="34" charset="0"/>
          </a:endParaRPr>
        </a:p>
        <a:p xmlns:a="http://schemas.openxmlformats.org/drawingml/2006/main">
          <a:pPr algn="ctr"/>
          <a:endParaRPr lang="en-NZ" sz="2400">
            <a:solidFill>
              <a:schemeClr val="accent3">
                <a:lumMod val="75000"/>
              </a:schemeClr>
            </a:solidFill>
            <a:latin typeface="Calibri Light" pitchFamily="34" charset="0"/>
          </a:endParaRPr>
        </a:p>
      </cdr:txBody>
    </cdr:sp>
  </cdr:relSizeAnchor>
  <cdr:relSizeAnchor xmlns:cdr="http://schemas.openxmlformats.org/drawingml/2006/chartDrawing">
    <cdr:from>
      <cdr:x>0.03362</cdr:x>
      <cdr:y>0</cdr:y>
    </cdr:from>
    <cdr:to>
      <cdr:x>0.79985</cdr:x>
      <cdr:y>0.12181</cdr:y>
    </cdr:to>
    <cdr:sp macro="" textlink="">
      <cdr:nvSpPr>
        <cdr:cNvPr id="8" name="TextBox 1"/>
        <cdr:cNvSpPr txBox="1"/>
      </cdr:nvSpPr>
      <cdr:spPr>
        <a:xfrm xmlns:a="http://schemas.openxmlformats.org/drawingml/2006/main">
          <a:off x="302559" y="0"/>
          <a:ext cx="6896070" cy="657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NZ" sz="2400" b="0" i="0" baseline="0">
              <a:solidFill>
                <a:sysClr val="windowText" lastClr="000000"/>
              </a:solidFill>
              <a:latin typeface="Calibri Light" pitchFamily="34" charset="0"/>
            </a:rPr>
            <a:t>Police proceedings against apprehended offenders</a:t>
          </a:r>
          <a:endParaRPr lang="en-NZ" sz="2400">
            <a:solidFill>
              <a:sysClr val="windowText" lastClr="000000"/>
            </a:solidFill>
            <a:latin typeface="Calibri Light" pitchFamily="34" charset="0"/>
          </a:endParaRPr>
        </a:p>
        <a:p xmlns:a="http://schemas.openxmlformats.org/drawingml/2006/main">
          <a:pPr algn="l"/>
          <a:endParaRPr lang="en-NZ" sz="2400">
            <a:solidFill>
              <a:sysClr val="windowText" lastClr="000000"/>
            </a:solidFill>
            <a:latin typeface="Calibri Light" pitchFamily="34" charset="0"/>
          </a:endParaRPr>
        </a:p>
      </cdr:txBody>
    </cdr:sp>
  </cdr:relSizeAnchor>
</c:userShapes>
</file>

<file path=xl/drawings/drawing69.xml><?xml version="1.0" encoding="utf-8"?>
<c:userShapes xmlns:c="http://schemas.openxmlformats.org/drawingml/2006/chart">
  <cdr:relSizeAnchor xmlns:cdr="http://schemas.openxmlformats.org/drawingml/2006/chartDrawing">
    <cdr:from>
      <cdr:x>0.04569</cdr:x>
      <cdr:y>0</cdr:y>
    </cdr:from>
    <cdr:to>
      <cdr:x>0.608</cdr:x>
      <cdr:y>0.07469</cdr:y>
    </cdr:to>
    <cdr:sp macro="" textlink="">
      <cdr:nvSpPr>
        <cdr:cNvPr id="2" name="TextBox 1"/>
        <cdr:cNvSpPr txBox="1"/>
      </cdr:nvSpPr>
      <cdr:spPr>
        <a:xfrm xmlns:a="http://schemas.openxmlformats.org/drawingml/2006/main">
          <a:off x="411246" y="0"/>
          <a:ext cx="5060790" cy="40332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2800">
              <a:solidFill>
                <a:sysClr val="windowText" lastClr="000000"/>
              </a:solidFill>
              <a:latin typeface="Calibri Light" pitchFamily="34" charset="0"/>
            </a:rPr>
            <a:t>Active criminal court cases on hand</a:t>
          </a:r>
        </a:p>
      </cdr:txBody>
    </cdr:sp>
  </cdr:relSizeAnchor>
</c:userShapes>
</file>

<file path=xl/drawings/drawing7.xml><?xml version="1.0" encoding="utf-8"?>
<xdr:wsDr xmlns:xdr="http://schemas.openxmlformats.org/drawingml/2006/spreadsheetDrawing" xmlns:a="http://schemas.openxmlformats.org/drawingml/2006/main">
  <xdr:absoluteAnchor>
    <xdr:pos x="523875" y="600075"/>
    <xdr:ext cx="9284939" cy="520390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2</xdr:col>
      <xdr:colOff>200025</xdr:colOff>
      <xdr:row>34</xdr:row>
      <xdr:rowOff>114300</xdr:rowOff>
    </xdr:from>
    <xdr:to>
      <xdr:col>17</xdr:col>
      <xdr:colOff>56025</xdr:colOff>
      <xdr:row>68</xdr:row>
      <xdr:rowOff>8850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438149</xdr:colOff>
      <xdr:row>2</xdr:row>
      <xdr:rowOff>76201</xdr:rowOff>
    </xdr:from>
    <xdr:to>
      <xdr:col>12</xdr:col>
      <xdr:colOff>76200</xdr:colOff>
      <xdr:row>5</xdr:row>
      <xdr:rowOff>76200</xdr:rowOff>
    </xdr:to>
    <xdr:sp macro="" textlink="">
      <xdr:nvSpPr>
        <xdr:cNvPr id="5" name="TextBox 4"/>
        <xdr:cNvSpPr txBox="1"/>
      </xdr:nvSpPr>
      <xdr:spPr>
        <a:xfrm>
          <a:off x="1657349" y="476251"/>
          <a:ext cx="5734051" cy="485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2800">
              <a:latin typeface="Calibri Light" pitchFamily="34" charset="0"/>
            </a:rPr>
            <a:t>Court</a:t>
          </a:r>
          <a:r>
            <a:rPr lang="en-NZ" sz="2800" baseline="0">
              <a:latin typeface="Calibri Light" pitchFamily="34" charset="0"/>
            </a:rPr>
            <a:t> workload-inflow vs. disposals</a:t>
          </a:r>
          <a:endParaRPr lang="en-NZ" sz="2800">
            <a:latin typeface="Calibri Light"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0.46974</cdr:x>
      <cdr:y>0.23515</cdr:y>
    </cdr:from>
    <cdr:to>
      <cdr:x>0.70861</cdr:x>
      <cdr:y>0.30232</cdr:y>
    </cdr:to>
    <cdr:sp macro="" textlink="">
      <cdr:nvSpPr>
        <cdr:cNvPr id="2" name="TextBox 1"/>
        <cdr:cNvSpPr txBox="1"/>
      </cdr:nvSpPr>
      <cdr:spPr>
        <a:xfrm xmlns:a="http://schemas.openxmlformats.org/drawingml/2006/main">
          <a:off x="4361531" y="1223698"/>
          <a:ext cx="2217893" cy="3495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2400" b="0" i="0" baseline="0">
              <a:solidFill>
                <a:srgbClr val="C0504D"/>
              </a:solidFill>
              <a:latin typeface="Calibri Light" pitchFamily="34" charset="0"/>
            </a:rPr>
            <a:t>Disposals</a:t>
          </a:r>
          <a:endParaRPr lang="en-NZ" sz="2400">
            <a:solidFill>
              <a:srgbClr val="C0504D"/>
            </a:solidFill>
            <a:latin typeface="Calibri Light" pitchFamily="34" charset="0"/>
          </a:endParaRPr>
        </a:p>
        <a:p xmlns:a="http://schemas.openxmlformats.org/drawingml/2006/main">
          <a:endParaRPr lang="en-NZ" sz="2400">
            <a:solidFill>
              <a:srgbClr val="C0504D"/>
            </a:solidFill>
            <a:latin typeface="Calibri Light" pitchFamily="34" charset="0"/>
          </a:endParaRPr>
        </a:p>
      </cdr:txBody>
    </cdr:sp>
  </cdr:relSizeAnchor>
  <cdr:relSizeAnchor xmlns:cdr="http://schemas.openxmlformats.org/drawingml/2006/chartDrawing">
    <cdr:from>
      <cdr:x>0.22523</cdr:x>
      <cdr:y>0.34911</cdr:y>
    </cdr:from>
    <cdr:to>
      <cdr:x>0.42649</cdr:x>
      <cdr:y>0.43213</cdr:y>
    </cdr:to>
    <cdr:sp macro="" textlink="">
      <cdr:nvSpPr>
        <cdr:cNvPr id="3" name="TextBox 1"/>
        <cdr:cNvSpPr txBox="1"/>
      </cdr:nvSpPr>
      <cdr:spPr>
        <a:xfrm xmlns:a="http://schemas.openxmlformats.org/drawingml/2006/main">
          <a:off x="2091217" y="1816751"/>
          <a:ext cx="1868687" cy="4320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2400" b="0" i="0" baseline="0">
              <a:solidFill>
                <a:sysClr val="windowText" lastClr="000000"/>
              </a:solidFill>
              <a:latin typeface="Calibri Light" pitchFamily="34" charset="0"/>
            </a:rPr>
            <a:t>Inflow</a:t>
          </a:r>
          <a:endParaRPr lang="en-NZ" sz="2400">
            <a:solidFill>
              <a:sysClr val="windowText" lastClr="000000"/>
            </a:solidFill>
            <a:latin typeface="Calibri Light" pitchFamily="34" charset="0"/>
          </a:endParaRPr>
        </a:p>
        <a:p xmlns:a="http://schemas.openxmlformats.org/drawingml/2006/main">
          <a:endParaRPr lang="en-NZ" sz="2400">
            <a:solidFill>
              <a:sysClr val="windowText" lastClr="000000"/>
            </a:solidFill>
            <a:latin typeface="Calibri Light" pitchFamily="34" charset="0"/>
          </a:endParaRPr>
        </a:p>
      </cdr:txBody>
    </cdr:sp>
  </cdr:relSizeAnchor>
  <cdr:relSizeAnchor xmlns:cdr="http://schemas.openxmlformats.org/drawingml/2006/chartDrawing">
    <cdr:from>
      <cdr:x>0.07165</cdr:x>
      <cdr:y>0.90134</cdr:y>
    </cdr:from>
    <cdr:to>
      <cdr:x>0.65345</cdr:x>
      <cdr:y>0.99055</cdr:y>
    </cdr:to>
    <cdr:sp macro="" textlink="">
      <cdr:nvSpPr>
        <cdr:cNvPr id="5" name="TextBox 4"/>
        <cdr:cNvSpPr txBox="1"/>
      </cdr:nvSpPr>
      <cdr:spPr>
        <a:xfrm xmlns:a="http://schemas.openxmlformats.org/drawingml/2006/main">
          <a:off x="665266" y="4690463"/>
          <a:ext cx="5401984" cy="4642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a:latin typeface="Calibri Light" pitchFamily="34" charset="0"/>
            </a:rPr>
            <a:t>Forecast</a:t>
          </a:r>
          <a:r>
            <a:rPr lang="en-NZ" sz="1800" baseline="0">
              <a:latin typeface="Calibri Light" pitchFamily="34" charset="0"/>
            </a:rPr>
            <a:t> as at July 2015</a:t>
          </a:r>
          <a:endParaRPr lang="en-NZ" sz="1800">
            <a:latin typeface="Calibri Light"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0.1204</cdr:x>
      <cdr:y>0.01588</cdr:y>
    </cdr:from>
    <cdr:to>
      <cdr:x>0.68271</cdr:x>
      <cdr:y>0.09057</cdr:y>
    </cdr:to>
    <cdr:sp macro="" textlink="">
      <cdr:nvSpPr>
        <cdr:cNvPr id="2" name="TextBox 1"/>
        <cdr:cNvSpPr txBox="1"/>
      </cdr:nvSpPr>
      <cdr:spPr>
        <a:xfrm xmlns:a="http://schemas.openxmlformats.org/drawingml/2006/main">
          <a:off x="1083570" y="85725"/>
          <a:ext cx="5060790" cy="40332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2800">
              <a:solidFill>
                <a:sysClr val="windowText" lastClr="000000"/>
              </a:solidFill>
              <a:latin typeface="Calibri Light" pitchFamily="34" charset="0"/>
            </a:rPr>
            <a:t>Active criminal court cases on hand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Monthly_Monitor/Dec_2015/output_datatemplateDe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Forecast_2014_CPS/Input_Output/04%20CPS%20NewStarts%20and%20Muster%20Forecast%20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Forecasting%20and%20Modelling\Justice%20Sector%20Forecast\2014%20forecast%20docs\Forecast_2014_CPS\Input_Output\04%20CPS%20NewStarts%20and%20Muster%20Forecast%20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okMark"/>
      <sheetName val="References"/>
      <sheetName val="Tables1 Drivers"/>
      <sheetName val="Tables3 Crown Law "/>
      <sheetName val="Tables4 Pre-sent reports "/>
      <sheetName val="Tables5 Collections "/>
      <sheetName val="Tables6 Comm sentence starts "/>
      <sheetName val="Tables7 Comm sentence muster "/>
      <sheetName val="Tables8 Postsent order starts "/>
      <sheetName val="Tables9 Postsent order musters "/>
      <sheetName val="Tables10 PoI "/>
      <sheetName val="Tables11 Prison "/>
      <sheetName val="Tables12 Legal Aid "/>
      <sheetName val="Drivers table text"/>
      <sheetName val="Section 3 comments"/>
      <sheetName val="Historic prison pop"/>
      <sheetName val="Incarceration rates"/>
      <sheetName val="Incarrates data"/>
      <sheetName val="Prison population"/>
      <sheetName val="Section 4 comments"/>
      <sheetName val="Section 5 main"/>
      <sheetName val="Court disposals"/>
      <sheetName val="Proportion remanded"/>
      <sheetName val="Numbers remanded"/>
      <sheetName val="Labels"/>
      <sheetName val="Ave remand time"/>
      <sheetName val="Proportion convicted"/>
      <sheetName val="Sentence distribution"/>
      <sheetName val="Sentence distrib chart"/>
      <sheetName val="Proportion Other"/>
      <sheetName val="Proportion fined"/>
      <sheetName val="Proportion Community"/>
      <sheetName val="Proportion jailed"/>
      <sheetName val="Average sentence lengths"/>
      <sheetName val="Proportion served"/>
      <sheetName val="Section 6 comments"/>
      <sheetName val="Section 6 data"/>
      <sheetName val="CL case disposals"/>
      <sheetName val="C Law case inflow"/>
      <sheetName val="C Law cases on hand"/>
      <sheetName val="Section 7 comments"/>
      <sheetName val="Section 7"/>
      <sheetName val="Written reports"/>
      <sheetName val="Oral reports"/>
      <sheetName val="Section 8"/>
      <sheetName val="Impositions"/>
      <sheetName val="Receipts"/>
      <sheetName val="Remittals"/>
      <sheetName val="Section 9 comment"/>
      <sheetName val="Labels2"/>
      <sheetName val="Section 9 starts"/>
      <sheetName val="Section 9 LP &amp; ES"/>
      <sheetName val="Section 9 musters etc"/>
      <sheetName val="Section 9 Times"/>
      <sheetName val="Total community sentences"/>
      <sheetName val="Home D starts"/>
      <sheetName val="Home D muster"/>
      <sheetName val="HD Time"/>
      <sheetName val="Comm D starts"/>
      <sheetName val="Comm D muster"/>
      <sheetName val="CD Time"/>
      <sheetName val="Int Sup starts"/>
      <sheetName val="Int Sup muster"/>
      <sheetName val="IS Time"/>
      <sheetName val="Supervision starts"/>
      <sheetName val="Supervision muster"/>
      <sheetName val="Supervision Time"/>
      <sheetName val="Community Work starts"/>
      <sheetName val="Community Work muster"/>
      <sheetName val="Community Time"/>
      <sheetName val="Parole starts"/>
      <sheetName val="Parole muster"/>
      <sheetName val="Parole Time"/>
      <sheetName val="Release on conditions starts"/>
      <sheetName val="Release on conditions muster"/>
      <sheetName val="PRC Time"/>
      <sheetName val="PDC conditions starts"/>
      <sheetName val="PDC conditions muster"/>
      <sheetName val="PDC Time"/>
      <sheetName val="LPES musters"/>
      <sheetName val="LPES starts table"/>
      <sheetName val="Life parole Time"/>
      <sheetName val="ext sup Time"/>
      <sheetName val="Court Servicing Hours"/>
      <sheetName val="Pre-release enquiries"/>
      <sheetName val="Home Leave Reports"/>
      <sheetName val="Parole Progress Reports"/>
      <sheetName val="Section 10"/>
      <sheetName val="Total prison(shortterm)"/>
      <sheetName val="Remand(shortterm)"/>
      <sheetName val="Sentenced(shortterm)"/>
      <sheetName val="Totalprison(longterm)"/>
      <sheetName val="Remand(longterm)"/>
      <sheetName val="Sentenced(longterm)"/>
      <sheetName val="Prison_Sent_Remand(shortterm)"/>
      <sheetName val="Prison_Sent_Remand (longterm)"/>
      <sheetName val="Section 11"/>
      <sheetName val="Legal Aid"/>
      <sheetName val="2013 numbers"/>
      <sheetName val="2014 numbers"/>
      <sheetName val="2015 numbers "/>
      <sheetName val="LAS Monitoring data"/>
    </sheetNames>
    <sheetDataSet>
      <sheetData sheetId="0">
        <row r="2">
          <cell r="E2">
            <v>42369</v>
          </cell>
          <cell r="F2">
            <v>42308</v>
          </cell>
          <cell r="G2">
            <v>42216</v>
          </cell>
          <cell r="J2">
            <v>6</v>
          </cell>
        </row>
        <row r="3">
          <cell r="E3">
            <v>42004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ow r="4">
          <cell r="O4" t="str">
            <v>Fiscal Year</v>
          </cell>
          <cell r="P4" t="str">
            <v xml:space="preserve">Sentenced </v>
          </cell>
          <cell r="Q4" t="str">
            <v>SentencedForecast</v>
          </cell>
          <cell r="R4" t="str">
            <v xml:space="preserve">Remand </v>
          </cell>
          <cell r="S4" t="str">
            <v>RemandForecast</v>
          </cell>
          <cell r="T4" t="str">
            <v xml:space="preserve">Total </v>
          </cell>
          <cell r="U4" t="str">
            <v>TotalForecast</v>
          </cell>
        </row>
        <row r="5">
          <cell r="O5">
            <v>2001</v>
          </cell>
          <cell r="P5">
            <v>5124</v>
          </cell>
          <cell r="Q5">
            <v>0</v>
          </cell>
          <cell r="R5">
            <v>984</v>
          </cell>
          <cell r="S5">
            <v>0</v>
          </cell>
          <cell r="T5">
            <v>6024</v>
          </cell>
          <cell r="U5">
            <v>0</v>
          </cell>
        </row>
        <row r="6">
          <cell r="O6">
            <v>2002</v>
          </cell>
          <cell r="P6">
            <v>5095</v>
          </cell>
          <cell r="Q6">
            <v>0</v>
          </cell>
          <cell r="R6">
            <v>989</v>
          </cell>
          <cell r="S6">
            <v>0</v>
          </cell>
          <cell r="T6">
            <v>5950</v>
          </cell>
          <cell r="U6">
            <v>0</v>
          </cell>
        </row>
        <row r="7">
          <cell r="O7">
            <v>2003</v>
          </cell>
          <cell r="P7">
            <v>5026</v>
          </cell>
          <cell r="Q7">
            <v>0</v>
          </cell>
          <cell r="R7">
            <v>1113</v>
          </cell>
          <cell r="S7">
            <v>0</v>
          </cell>
          <cell r="T7">
            <v>6135</v>
          </cell>
          <cell r="U7">
            <v>0</v>
          </cell>
        </row>
        <row r="8">
          <cell r="O8">
            <v>2004</v>
          </cell>
          <cell r="P8">
            <v>5345</v>
          </cell>
          <cell r="Q8">
            <v>0</v>
          </cell>
          <cell r="R8">
            <v>1364</v>
          </cell>
          <cell r="S8">
            <v>0</v>
          </cell>
          <cell r="T8">
            <v>6613</v>
          </cell>
          <cell r="U8">
            <v>0</v>
          </cell>
        </row>
        <row r="9">
          <cell r="O9">
            <v>2005</v>
          </cell>
          <cell r="P9">
            <v>5734</v>
          </cell>
          <cell r="Q9">
            <v>0</v>
          </cell>
          <cell r="R9">
            <v>1456</v>
          </cell>
          <cell r="S9">
            <v>0</v>
          </cell>
          <cell r="T9">
            <v>7081</v>
          </cell>
          <cell r="U9">
            <v>0</v>
          </cell>
        </row>
        <row r="10">
          <cell r="O10">
            <v>2006</v>
          </cell>
          <cell r="P10">
            <v>6056</v>
          </cell>
          <cell r="Q10">
            <v>0</v>
          </cell>
          <cell r="R10">
            <v>1687</v>
          </cell>
          <cell r="S10">
            <v>0</v>
          </cell>
          <cell r="T10">
            <v>7664</v>
          </cell>
          <cell r="U10">
            <v>0</v>
          </cell>
        </row>
        <row r="11">
          <cell r="O11">
            <v>2007</v>
          </cell>
          <cell r="P11">
            <v>6409</v>
          </cell>
          <cell r="Q11">
            <v>0</v>
          </cell>
          <cell r="R11">
            <v>1794</v>
          </cell>
          <cell r="S11">
            <v>0</v>
          </cell>
          <cell r="T11">
            <v>8148</v>
          </cell>
          <cell r="U11">
            <v>0</v>
          </cell>
        </row>
        <row r="12">
          <cell r="O12">
            <v>2008</v>
          </cell>
          <cell r="P12">
            <v>6623</v>
          </cell>
          <cell r="Q12">
            <v>0</v>
          </cell>
          <cell r="R12">
            <v>1831</v>
          </cell>
          <cell r="S12">
            <v>0</v>
          </cell>
          <cell r="T12">
            <v>8427</v>
          </cell>
          <cell r="U12">
            <v>0</v>
          </cell>
        </row>
        <row r="13">
          <cell r="O13">
            <v>2009</v>
          </cell>
          <cell r="P13">
            <v>6462</v>
          </cell>
          <cell r="Q13">
            <v>0</v>
          </cell>
          <cell r="R13">
            <v>1972</v>
          </cell>
          <cell r="S13">
            <v>0</v>
          </cell>
          <cell r="T13">
            <v>8373</v>
          </cell>
          <cell r="U13">
            <v>0</v>
          </cell>
        </row>
        <row r="14">
          <cell r="O14">
            <v>2010</v>
          </cell>
          <cell r="P14">
            <v>6832</v>
          </cell>
          <cell r="Q14">
            <v>0</v>
          </cell>
          <cell r="R14">
            <v>1952</v>
          </cell>
          <cell r="S14">
            <v>0</v>
          </cell>
          <cell r="T14">
            <v>8753</v>
          </cell>
          <cell r="U14">
            <v>0</v>
          </cell>
        </row>
        <row r="15">
          <cell r="O15">
            <v>2011</v>
          </cell>
          <cell r="P15">
            <v>6986</v>
          </cell>
          <cell r="Q15">
            <v>0</v>
          </cell>
          <cell r="R15">
            <v>2046</v>
          </cell>
          <cell r="S15">
            <v>0</v>
          </cell>
          <cell r="T15">
            <v>8845</v>
          </cell>
          <cell r="U15">
            <v>0</v>
          </cell>
        </row>
        <row r="16">
          <cell r="O16">
            <v>2012</v>
          </cell>
          <cell r="P16">
            <v>6818</v>
          </cell>
          <cell r="Q16">
            <v>0</v>
          </cell>
          <cell r="R16">
            <v>2053</v>
          </cell>
          <cell r="S16">
            <v>0</v>
          </cell>
          <cell r="T16">
            <v>8690</v>
          </cell>
          <cell r="U16">
            <v>0</v>
          </cell>
        </row>
        <row r="17">
          <cell r="O17">
            <v>2013</v>
          </cell>
          <cell r="P17">
            <v>6919</v>
          </cell>
          <cell r="Q17">
            <v>0</v>
          </cell>
          <cell r="R17">
            <v>1926</v>
          </cell>
          <cell r="S17">
            <v>0</v>
          </cell>
          <cell r="T17">
            <v>8743</v>
          </cell>
          <cell r="U17">
            <v>0</v>
          </cell>
        </row>
        <row r="18">
          <cell r="O18">
            <v>2014</v>
          </cell>
          <cell r="P18">
            <v>6960</v>
          </cell>
          <cell r="Q18">
            <v>0</v>
          </cell>
          <cell r="R18">
            <v>1874</v>
          </cell>
          <cell r="S18">
            <v>0</v>
          </cell>
          <cell r="T18">
            <v>8640</v>
          </cell>
          <cell r="U18">
            <v>0</v>
          </cell>
        </row>
        <row r="19">
          <cell r="O19">
            <v>2015</v>
          </cell>
          <cell r="P19">
            <v>6933</v>
          </cell>
          <cell r="Q19">
            <v>6933</v>
          </cell>
          <cell r="R19">
            <v>2198</v>
          </cell>
          <cell r="S19">
            <v>2198</v>
          </cell>
          <cell r="T19">
            <v>8906</v>
          </cell>
          <cell r="U19">
            <v>8906</v>
          </cell>
        </row>
        <row r="20">
          <cell r="O20">
            <v>2016</v>
          </cell>
          <cell r="P20">
            <v>6897</v>
          </cell>
          <cell r="Q20">
            <v>6902.8198234181373</v>
          </cell>
          <cell r="R20">
            <v>2300</v>
          </cell>
          <cell r="S20">
            <v>2425.4094093481262</v>
          </cell>
          <cell r="T20">
            <v>9171</v>
          </cell>
          <cell r="U20">
            <v>9253.4714442834538</v>
          </cell>
        </row>
        <row r="21">
          <cell r="O21">
            <v>2017</v>
          </cell>
          <cell r="P21">
            <v>0</v>
          </cell>
          <cell r="Q21">
            <v>7095.6448529141917</v>
          </cell>
          <cell r="R21">
            <v>0</v>
          </cell>
          <cell r="S21">
            <v>2463.2777246000032</v>
          </cell>
          <cell r="T21">
            <v>0</v>
          </cell>
          <cell r="U21">
            <v>9436.9417450757446</v>
          </cell>
        </row>
        <row r="22">
          <cell r="O22">
            <v>2018</v>
          </cell>
          <cell r="P22">
            <v>0</v>
          </cell>
          <cell r="Q22">
            <v>7176.9142093732016</v>
          </cell>
          <cell r="R22">
            <v>0</v>
          </cell>
          <cell r="S22">
            <v>2539.4370246751805</v>
          </cell>
          <cell r="T22">
            <v>0</v>
          </cell>
          <cell r="U22">
            <v>9626.663215038152</v>
          </cell>
        </row>
        <row r="23">
          <cell r="O23">
            <v>2019</v>
          </cell>
          <cell r="P23">
            <v>0</v>
          </cell>
          <cell r="Q23">
            <v>7274.5790519255715</v>
          </cell>
          <cell r="R23">
            <v>0</v>
          </cell>
          <cell r="S23">
            <v>2516.6555145654356</v>
          </cell>
          <cell r="T23">
            <v>0</v>
          </cell>
          <cell r="U23">
            <v>9729.1074588404754</v>
          </cell>
        </row>
        <row r="24">
          <cell r="O24">
            <v>2020</v>
          </cell>
          <cell r="P24">
            <v>0</v>
          </cell>
          <cell r="Q24">
            <v>7318.925391320673</v>
          </cell>
          <cell r="R24">
            <v>0</v>
          </cell>
          <cell r="S24">
            <v>2502.9079049515376</v>
          </cell>
          <cell r="T24">
            <v>0</v>
          </cell>
          <cell r="U24">
            <v>9785.1758479439923</v>
          </cell>
        </row>
        <row r="25">
          <cell r="O25">
            <v>2021</v>
          </cell>
          <cell r="P25">
            <v>0</v>
          </cell>
          <cell r="Q25">
            <v>7326.774035205035</v>
          </cell>
          <cell r="R25">
            <v>0</v>
          </cell>
          <cell r="S25">
            <v>2520.5065629157471</v>
          </cell>
          <cell r="T25">
            <v>0</v>
          </cell>
          <cell r="U25">
            <v>9794.6321781059305</v>
          </cell>
        </row>
        <row r="26">
          <cell r="O26">
            <v>2022</v>
          </cell>
          <cell r="P26">
            <v>0</v>
          </cell>
          <cell r="Q26">
            <v>7399.4503900197415</v>
          </cell>
          <cell r="R26">
            <v>0</v>
          </cell>
          <cell r="S26">
            <v>2535.3123672681559</v>
          </cell>
          <cell r="T26">
            <v>0</v>
          </cell>
          <cell r="U26">
            <v>9865.4952706307067</v>
          </cell>
        </row>
        <row r="27">
          <cell r="O27">
            <v>2023</v>
          </cell>
          <cell r="P27">
            <v>0</v>
          </cell>
          <cell r="Q27">
            <v>7477.8633453269867</v>
          </cell>
          <cell r="R27">
            <v>0</v>
          </cell>
          <cell r="S27">
            <v>2535.0547547305505</v>
          </cell>
          <cell r="T27">
            <v>0</v>
          </cell>
          <cell r="U27">
            <v>9946.8455837981037</v>
          </cell>
        </row>
        <row r="28">
          <cell r="O28">
            <v>2024</v>
          </cell>
          <cell r="P28">
            <v>0</v>
          </cell>
          <cell r="Q28">
            <v>7560.9501500819588</v>
          </cell>
          <cell r="R28">
            <v>0</v>
          </cell>
          <cell r="S28">
            <v>2513.4383789849089</v>
          </cell>
          <cell r="T28">
            <v>0</v>
          </cell>
          <cell r="U28">
            <v>10034.781320118114</v>
          </cell>
        </row>
      </sheetData>
      <sheetData sheetId="96"/>
      <sheetData sheetId="97"/>
      <sheetData sheetId="98"/>
      <sheetData sheetId="99"/>
      <sheetData sheetId="100"/>
      <sheetData sheetId="10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Time, HD"/>
      <sheetName val="Chart Muster, HD"/>
      <sheetName val="Chart Time, CD"/>
      <sheetName val="Chart Muster, CD"/>
      <sheetName val="Chart Time, IS"/>
      <sheetName val="Chart Muster, IS"/>
      <sheetName val="Chart Time, CommW"/>
      <sheetName val="Chart Muster, CommW"/>
      <sheetName val="Chart Time, Super"/>
      <sheetName val="Chart Muster, Super"/>
      <sheetName val="Chart Time, Parole"/>
      <sheetName val="Chart Muster, Parole"/>
      <sheetName val="Chart Time, PDC"/>
      <sheetName val="Chart Muster, PDC"/>
      <sheetName val="Chart Time, PRC"/>
      <sheetName val="Chart Muster, PRC"/>
      <sheetName val="Chart Time, ExtSuper"/>
      <sheetName val="Chart Muster, ExtSuper"/>
      <sheetName val="Est Time Waiting, SimMuster"/>
      <sheetName val="CPS Sim Data"/>
      <sheetName val="Remittal Fcast"/>
      <sheetName val="Month"/>
      <sheetName val="CPS Sim Data2"/>
      <sheetName val="Month2"/>
      <sheetName val="CPS Sim Data3"/>
      <sheetName val="Month3"/>
      <sheetName val="CPS Data4"/>
      <sheetName val="Reports"/>
      <sheetName val="Annual Summary_2012"/>
      <sheetName val="Annual Summary_2013"/>
      <sheetName val="Chart_Inflow_Indicator"/>
      <sheetName val="Chart_CPS_InflowFcast"/>
      <sheetName val="Annual Summary_2014"/>
      <sheetName val="NewStarts"/>
      <sheetName val="Times on"/>
      <sheetName val="Musters"/>
      <sheetName val="Ratio_CPS_Starts"/>
      <sheetName val="Ratio_CPS_Muster"/>
      <sheetName val="Chart_ComInflowFcast"/>
      <sheetName val="Chart_CPS_SubInflowFcast"/>
      <sheetName val="Chart_ComMusterFcast"/>
      <sheetName val="Chart_ComSubMusterFcast"/>
      <sheetName val="Chart NewStart Total"/>
      <sheetName val="Chart NewStart SubT"/>
      <sheetName val="Chart Musters SubT"/>
      <sheetName val="Chart OtherNewStart"/>
      <sheetName val="Chart Times On"/>
      <sheetName val="Chart Tomes On (2)"/>
      <sheetName val="ChartTotalMuster"/>
      <sheetName val="ChartOtherMuster"/>
      <sheetName val="ChartTotalStartComp1"/>
      <sheetName val="ChartOtherStartComp2"/>
      <sheetName val="ChartOtherStartComp3"/>
      <sheetName val="ChartOtherStartComp4"/>
      <sheetName val="ChartOtherStartComp5"/>
      <sheetName val="ChartRemitStart"/>
      <sheetName val="ChartTimesComp1"/>
      <sheetName val="ChartTimesComp2"/>
      <sheetName val="ChartTimesComp3"/>
      <sheetName val="ChartMusterComp1"/>
      <sheetName val="ChartMusterComp2"/>
      <sheetName val="ChartMusterComp3"/>
      <sheetName val="ChartMusterComp4"/>
      <sheetName val="ChartReportsComp1"/>
      <sheetName val="ChartReportsComp2"/>
      <sheetName val="ChartCourtServiceHoursComp"/>
      <sheetName val="Chart Time, Life Parole"/>
      <sheetName val="Chart Muster, LifeParole"/>
      <sheetName val="Sim_Muster_HD"/>
      <sheetName val="Chart_HD_Inflow"/>
      <sheetName val="Chart_HD_Time"/>
      <sheetName val="Chart_HD_Muster"/>
      <sheetName val="Sim_Muster_CD"/>
      <sheetName val="Chart_CD_Inflow"/>
      <sheetName val="Chart_CD_Time"/>
      <sheetName val="Chart_CD_Muster"/>
      <sheetName val="Sim_Muster_IS"/>
      <sheetName val="Chart_IS_Inflow"/>
      <sheetName val="Chart_IS_Time"/>
      <sheetName val="Chart_IS_Muster"/>
      <sheetName val="Sim_Muster_Comm"/>
      <sheetName val="Chart_Comm_Inflow"/>
      <sheetName val="Chart_Comm_Time"/>
      <sheetName val="Chart_Comm_Muster"/>
      <sheetName val="Chart_Comm_ratio"/>
      <sheetName val="Comm_Inflow_Fcast"/>
      <sheetName val="Sim_Muster_Super"/>
      <sheetName val="Chart_Super_Inflow"/>
      <sheetName val="Chart_Super_Time"/>
      <sheetName val="Chart_Super_Muster"/>
      <sheetName val="Sim_Muster_ExtSuper"/>
      <sheetName val="Chart_ExtSuper_Inflow"/>
      <sheetName val="Chart_ExtSuper_Time"/>
      <sheetName val="Chart_ExtSuper_Muster"/>
      <sheetName val="Sim_Muster_Parole"/>
      <sheetName val="Chart_Parole_Inflow"/>
      <sheetName val="Chart_Parole_Time"/>
      <sheetName val="Chart_Parole_Muster"/>
      <sheetName val="Sim_Muster_PDC"/>
      <sheetName val="Chart_PDC_Inflow"/>
      <sheetName val="Chart_PDC_Time"/>
      <sheetName val="Chart_PDC_Muster"/>
      <sheetName val="Chart_Inflow_Indi"/>
      <sheetName val="Chart_Ratio"/>
      <sheetName val="PDC_Inflow_Ratio_Fcast"/>
      <sheetName val="Sim_Muster_PRC"/>
      <sheetName val="Chart_PRC_Inflow"/>
      <sheetName val="Chart_PRC_Time"/>
      <sheetName val="Chart_PRC_Muster"/>
      <sheetName val="Chart_PRC_Ratio"/>
      <sheetName val="PRC_Inflow_Fcast"/>
      <sheetName val="Sim_Muster_LifeParole"/>
      <sheetName val="Chart_LifeP_Inflow"/>
      <sheetName val="Chart_LifeP_Time"/>
      <sheetName val="Chart_LifeP_Muster"/>
      <sheetName val="Chart HD"/>
      <sheetName val="Chart CD"/>
      <sheetName val="Chart IS"/>
      <sheetName val="Chart CPS"/>
      <sheetName val="Chart Super"/>
      <sheetName val="CPS_Data"/>
      <sheetName val="Chart WReport"/>
      <sheetName val="Chart_Written_ratio"/>
      <sheetName val="WReport_Fcast_Indi"/>
      <sheetName val="Chart OralReport"/>
      <sheetName val="Chart_Oral_ratio"/>
      <sheetName val="OralReport_Fcast"/>
      <sheetName val="Chart CSHours"/>
      <sheetName val="Chart_CourtS_ratio"/>
      <sheetName val="CourtServ_Hours_Fcast"/>
      <sheetName val="Chart PreRelease_Enq"/>
      <sheetName val="PreRelease_Enq_Fcast"/>
      <sheetName val="Chart HL Report"/>
      <sheetName val="HomeLeave_Report_Fcast"/>
      <sheetName val="HomeLeave_Report_Fcast2"/>
      <sheetName val="Chart ParoleConProg Report"/>
      <sheetName val="ParoleConProg_Report_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K2">
            <v>229.87177280550773</v>
          </cell>
          <cell r="N2">
            <v>287.92954179138843</v>
          </cell>
          <cell r="T2">
            <v>413.11481218993623</v>
          </cell>
          <cell r="AC2">
            <v>272.48532184217612</v>
          </cell>
        </row>
        <row r="3">
          <cell r="K3">
            <v>221.38035023879917</v>
          </cell>
          <cell r="N3">
            <v>278.21891950531568</v>
          </cell>
          <cell r="T3">
            <v>421.84861717612807</v>
          </cell>
          <cell r="AC3">
            <v>272.7568721643982</v>
          </cell>
        </row>
        <row r="4">
          <cell r="K4">
            <v>213.12035885592468</v>
          </cell>
          <cell r="N4">
            <v>264.28749222153078</v>
          </cell>
          <cell r="T4">
            <v>422.87241887905606</v>
          </cell>
          <cell r="AC4">
            <v>275.35471698113207</v>
          </cell>
        </row>
        <row r="5">
          <cell r="K5">
            <v>212.60697784878448</v>
          </cell>
          <cell r="N5">
            <v>266.39630596265812</v>
          </cell>
          <cell r="T5">
            <v>427.61730205278593</v>
          </cell>
          <cell r="AC5">
            <v>273.28789876087529</v>
          </cell>
        </row>
        <row r="6">
          <cell r="K6">
            <v>211.04148574867804</v>
          </cell>
          <cell r="N6">
            <v>266.95905511811026</v>
          </cell>
          <cell r="T6">
            <v>434.80291970802921</v>
          </cell>
          <cell r="AC6">
            <v>272.78110359187923</v>
          </cell>
        </row>
        <row r="7">
          <cell r="K7">
            <v>225.98062483818072</v>
          </cell>
          <cell r="N7">
            <v>265.511407579273</v>
          </cell>
          <cell r="T7">
            <v>427.51822157434401</v>
          </cell>
          <cell r="AC7">
            <v>269.40488301119024</v>
          </cell>
        </row>
        <row r="8">
          <cell r="E8">
            <v>89.307317073170736</v>
          </cell>
          <cell r="K8">
            <v>237.88444562146893</v>
          </cell>
          <cell r="N8">
            <v>271.78098438426565</v>
          </cell>
          <cell r="T8">
            <v>425.61928219563686</v>
          </cell>
          <cell r="AC8">
            <v>269.3381780430833</v>
          </cell>
        </row>
        <row r="9">
          <cell r="E9">
            <v>98.355658198614321</v>
          </cell>
          <cell r="K9">
            <v>239.56208464498076</v>
          </cell>
          <cell r="N9">
            <v>272.36989746566064</v>
          </cell>
          <cell r="T9">
            <v>425.26198749131339</v>
          </cell>
          <cell r="AC9">
            <v>274.82013605442177</v>
          </cell>
        </row>
        <row r="10">
          <cell r="E10">
            <v>110.72727272727273</v>
          </cell>
          <cell r="K10">
            <v>243.83931158624929</v>
          </cell>
          <cell r="N10">
            <v>273.7549706494982</v>
          </cell>
          <cell r="T10">
            <v>423.16430020283974</v>
          </cell>
          <cell r="AC10">
            <v>269.58691433324094</v>
          </cell>
        </row>
        <row r="11">
          <cell r="B11">
            <v>152.34910783553141</v>
          </cell>
          <cell r="E11">
            <v>112.58964143426294</v>
          </cell>
          <cell r="K11">
            <v>247.09825652707201</v>
          </cell>
          <cell r="N11">
            <v>272.5267246162382</v>
          </cell>
          <cell r="T11">
            <v>415.06865284974094</v>
          </cell>
          <cell r="AC11">
            <v>274.54242081447961</v>
          </cell>
        </row>
        <row r="12">
          <cell r="B12">
            <v>160.07472527472527</v>
          </cell>
          <cell r="E12">
            <v>114.18439716312056</v>
          </cell>
          <cell r="K12">
            <v>244.91772449459333</v>
          </cell>
          <cell r="N12">
            <v>267.27344309234076</v>
          </cell>
          <cell r="T12">
            <v>404.30504148053603</v>
          </cell>
          <cell r="AC12">
            <v>277.45614549721324</v>
          </cell>
        </row>
        <row r="13">
          <cell r="B13">
            <v>165.15745856353593</v>
          </cell>
          <cell r="E13">
            <v>110.12828438948995</v>
          </cell>
          <cell r="K13">
            <v>245.38002967988129</v>
          </cell>
          <cell r="N13">
            <v>264.37009247949749</v>
          </cell>
          <cell r="T13">
            <v>398.94451294697905</v>
          </cell>
          <cell r="AC13">
            <v>278.06848484848484</v>
          </cell>
        </row>
        <row r="14">
          <cell r="B14">
            <v>162.47553324968632</v>
          </cell>
          <cell r="E14">
            <v>115.7296551724138</v>
          </cell>
          <cell r="K14">
            <v>243.72708065785659</v>
          </cell>
          <cell r="N14">
            <v>263.52661919294678</v>
          </cell>
          <cell r="T14">
            <v>392.22089552238805</v>
          </cell>
          <cell r="AC14">
            <v>285.17314930991216</v>
          </cell>
        </row>
        <row r="15">
          <cell r="B15">
            <v>167.39678615574783</v>
          </cell>
          <cell r="E15">
            <v>116.3598971722365</v>
          </cell>
          <cell r="K15">
            <v>236.43471625366482</v>
          </cell>
          <cell r="N15">
            <v>253.00264725347452</v>
          </cell>
          <cell r="T15">
            <v>386.6888111888112</v>
          </cell>
          <cell r="AC15">
            <v>288.27647248149339</v>
          </cell>
        </row>
        <row r="16">
          <cell r="B16">
            <v>166.21787383177571</v>
          </cell>
          <cell r="E16">
            <v>117.39467312348668</v>
          </cell>
          <cell r="K16">
            <v>230.02762732338385</v>
          </cell>
          <cell r="N16">
            <v>245.00762631077217</v>
          </cell>
          <cell r="T16">
            <v>377.26468942361498</v>
          </cell>
          <cell r="AC16">
            <v>299.35685752330227</v>
          </cell>
        </row>
        <row r="17">
          <cell r="B17">
            <v>169.59234907352061</v>
          </cell>
          <cell r="E17">
            <v>123.04856787048568</v>
          </cell>
          <cell r="H17">
            <v>312.25439503619441</v>
          </cell>
          <cell r="K17">
            <v>226.61347313438569</v>
          </cell>
          <cell r="N17">
            <v>245.50323905830305</v>
          </cell>
          <cell r="T17">
            <v>374.18334264952489</v>
          </cell>
          <cell r="AC17">
            <v>292.39165852069078</v>
          </cell>
        </row>
        <row r="18">
          <cell r="B18">
            <v>169.49364791288565</v>
          </cell>
          <cell r="E18">
            <v>122.90297542043984</v>
          </cell>
          <cell r="H18">
            <v>321.23609022556388</v>
          </cell>
          <cell r="K18">
            <v>224.38695900857959</v>
          </cell>
          <cell r="N18">
            <v>244.9220595181861</v>
          </cell>
          <cell r="T18">
            <v>374.95163979988882</v>
          </cell>
          <cell r="AC18">
            <v>292.09141729694181</v>
          </cell>
        </row>
        <row r="19">
          <cell r="B19">
            <v>168.13600485731632</v>
          </cell>
          <cell r="E19">
            <v>123.11052631578947</v>
          </cell>
          <cell r="H19">
            <v>327.76904647819839</v>
          </cell>
          <cell r="K19">
            <v>229.0270717806531</v>
          </cell>
          <cell r="N19">
            <v>248.953506949992</v>
          </cell>
          <cell r="T19">
            <v>365.40455531453364</v>
          </cell>
          <cell r="AC19">
            <v>285.45762165646147</v>
          </cell>
        </row>
        <row r="20">
          <cell r="B20">
            <v>173.16923076923078</v>
          </cell>
          <cell r="E20">
            <v>127.28023598820059</v>
          </cell>
          <cell r="H20">
            <v>328.2573320719016</v>
          </cell>
          <cell r="K20">
            <v>235.55507525445043</v>
          </cell>
          <cell r="N20">
            <v>249.6689276485788</v>
          </cell>
          <cell r="T20">
            <v>367.4170353982301</v>
          </cell>
          <cell r="AC20">
            <v>292.80476505625415</v>
          </cell>
        </row>
        <row r="21">
          <cell r="B21">
            <v>172.09441489361703</v>
          </cell>
          <cell r="E21">
            <v>121.48648648648648</v>
          </cell>
          <cell r="H21">
            <v>326.81589767016902</v>
          </cell>
          <cell r="K21">
            <v>236.44574368568755</v>
          </cell>
          <cell r="N21">
            <v>249.3496312920808</v>
          </cell>
          <cell r="T21">
            <v>357.38330587589235</v>
          </cell>
          <cell r="AC21">
            <v>294.45851528384281</v>
          </cell>
        </row>
        <row r="22">
          <cell r="B22">
            <v>177.16701607267646</v>
          </cell>
          <cell r="E22">
            <v>120.49924357034796</v>
          </cell>
          <cell r="H22">
            <v>322.24650349650352</v>
          </cell>
          <cell r="K22">
            <v>237.92388635566468</v>
          </cell>
          <cell r="N22">
            <v>248.45279692258376</v>
          </cell>
          <cell r="Q22">
            <v>1582.4</v>
          </cell>
          <cell r="T22">
            <v>352.80668127053667</v>
          </cell>
          <cell r="AC22">
            <v>291.62733333333335</v>
          </cell>
        </row>
        <row r="23">
          <cell r="B23">
            <v>168.53478566408995</v>
          </cell>
          <cell r="E23">
            <v>110.63921568627451</v>
          </cell>
          <cell r="H23">
            <v>321.67929292929296</v>
          </cell>
          <cell r="K23">
            <v>236.04857621440536</v>
          </cell>
          <cell r="N23">
            <v>244.88690949578495</v>
          </cell>
          <cell r="Q23">
            <v>1563.4491017964071</v>
          </cell>
          <cell r="T23">
            <v>359.296875</v>
          </cell>
          <cell r="AC23">
            <v>292.69268774703556</v>
          </cell>
        </row>
        <row r="24">
          <cell r="B24">
            <v>170.49354180829368</v>
          </cell>
          <cell r="E24">
            <v>113.15449101796408</v>
          </cell>
          <cell r="H24">
            <v>323.35469202149648</v>
          </cell>
          <cell r="K24">
            <v>234.42824977484239</v>
          </cell>
          <cell r="N24">
            <v>247.34745762711864</v>
          </cell>
          <cell r="Q24">
            <v>1533.2426035502958</v>
          </cell>
          <cell r="T24">
            <v>350.12283640424346</v>
          </cell>
          <cell r="AC24">
            <v>289.4137146571336</v>
          </cell>
        </row>
        <row r="25">
          <cell r="B25">
            <v>170.91777188328913</v>
          </cell>
          <cell r="E25">
            <v>109.18076109936575</v>
          </cell>
          <cell r="H25">
            <v>329.82106547376981</v>
          </cell>
          <cell r="K25">
            <v>231.16790797138853</v>
          </cell>
          <cell r="N25">
            <v>248.28474261864275</v>
          </cell>
          <cell r="Q25">
            <v>1565.6011560693642</v>
          </cell>
          <cell r="T25">
            <v>347.65837104072398</v>
          </cell>
          <cell r="AC25">
            <v>289.79864690721649</v>
          </cell>
        </row>
        <row r="26">
          <cell r="B26">
            <v>159.80975609756098</v>
          </cell>
          <cell r="E26">
            <v>111.20780487804878</v>
          </cell>
          <cell r="H26">
            <v>337.57394084732215</v>
          </cell>
          <cell r="K26">
            <v>226.09934696499303</v>
          </cell>
          <cell r="N26">
            <v>248.66467423789601</v>
          </cell>
          <cell r="Q26">
            <v>1529.2272727272727</v>
          </cell>
          <cell r="T26">
            <v>357.06975414522583</v>
          </cell>
          <cell r="AC26">
            <v>288.53020134228188</v>
          </cell>
        </row>
        <row r="27">
          <cell r="B27">
            <v>165.83546617915906</v>
          </cell>
          <cell r="E27">
            <v>108.8928892889289</v>
          </cell>
          <cell r="H27">
            <v>336.52482269503548</v>
          </cell>
          <cell r="K27">
            <v>220.20926439972243</v>
          </cell>
          <cell r="N27">
            <v>246.83665338645417</v>
          </cell>
          <cell r="Q27">
            <v>1530.7182320441989</v>
          </cell>
          <cell r="T27">
            <v>358.48214285714283</v>
          </cell>
          <cell r="AC27">
            <v>282.37293420642345</v>
          </cell>
        </row>
        <row r="28">
          <cell r="B28">
            <v>164.03513996426443</v>
          </cell>
          <cell r="E28">
            <v>113.65678346810422</v>
          </cell>
          <cell r="H28">
            <v>338.25126017836368</v>
          </cell>
          <cell r="K28">
            <v>209.16659994662396</v>
          </cell>
          <cell r="N28">
            <v>243.10850271972515</v>
          </cell>
          <cell r="Q28">
            <v>1486.9834254143645</v>
          </cell>
          <cell r="T28">
            <v>362.05983889528193</v>
          </cell>
          <cell r="AC28">
            <v>284.89470499243572</v>
          </cell>
        </row>
        <row r="29">
          <cell r="B29">
            <v>159.77262180974478</v>
          </cell>
          <cell r="E29">
            <v>115.22979109900091</v>
          </cell>
          <cell r="H29">
            <v>344.80851063829789</v>
          </cell>
          <cell r="K29">
            <v>209.2272832907274</v>
          </cell>
          <cell r="N29">
            <v>249.31227821149753</v>
          </cell>
          <cell r="Q29">
            <v>1540.4108108108107</v>
          </cell>
          <cell r="T29">
            <v>357.34265734265733</v>
          </cell>
          <cell r="AC29">
            <v>280.04929577464787</v>
          </cell>
        </row>
        <row r="30">
          <cell r="B30">
            <v>162.43227665706053</v>
          </cell>
          <cell r="E30">
            <v>116.10062893081761</v>
          </cell>
          <cell r="H30">
            <v>351.08586830958797</v>
          </cell>
          <cell r="K30">
            <v>205.79339414495999</v>
          </cell>
          <cell r="N30">
            <v>250.06062307044624</v>
          </cell>
          <cell r="Q30">
            <v>1562.3684210526317</v>
          </cell>
          <cell r="T30">
            <v>354.71535365152386</v>
          </cell>
          <cell r="AC30">
            <v>277.52004581901491</v>
          </cell>
        </row>
        <row r="31">
          <cell r="B31">
            <v>167.0385064177363</v>
          </cell>
          <cell r="E31">
            <v>113.7469244288225</v>
          </cell>
          <cell r="H31">
            <v>351.1869266055046</v>
          </cell>
          <cell r="K31">
            <v>208.79020699310024</v>
          </cell>
          <cell r="N31">
            <v>248.42465753424656</v>
          </cell>
          <cell r="Q31">
            <v>1599.6062176165804</v>
          </cell>
          <cell r="T31">
            <v>353.31179775280901</v>
          </cell>
          <cell r="AC31">
            <v>274.09737417943109</v>
          </cell>
        </row>
        <row r="32">
          <cell r="B32">
            <v>170.84079601990049</v>
          </cell>
          <cell r="E32">
            <v>117.49714285714286</v>
          </cell>
          <cell r="H32">
            <v>345.91234010534237</v>
          </cell>
          <cell r="K32">
            <v>217.70651050637272</v>
          </cell>
          <cell r="N32">
            <v>251.71911085450347</v>
          </cell>
          <cell r="Q32">
            <v>1562.9025641025642</v>
          </cell>
          <cell r="T32">
            <v>357.67068273092372</v>
          </cell>
          <cell r="AC32">
            <v>281.59459459459458</v>
          </cell>
        </row>
        <row r="33">
          <cell r="B33">
            <v>167.15548589341694</v>
          </cell>
          <cell r="E33">
            <v>118.57862903225806</v>
          </cell>
          <cell r="H33">
            <v>343.00376647834275</v>
          </cell>
          <cell r="K33">
            <v>218.63907653736334</v>
          </cell>
          <cell r="N33">
            <v>248.42332613390928</v>
          </cell>
          <cell r="Q33">
            <v>1520.0050251256282</v>
          </cell>
          <cell r="T33">
            <v>351.79207352096495</v>
          </cell>
          <cell r="AC33">
            <v>281.80645161290323</v>
          </cell>
        </row>
        <row r="34">
          <cell r="B34">
            <v>166.87932080048515</v>
          </cell>
          <cell r="E34">
            <v>117.64044943820225</v>
          </cell>
          <cell r="H34">
            <v>339.11156261544147</v>
          </cell>
          <cell r="K34">
            <v>217.51547245316866</v>
          </cell>
          <cell r="N34">
            <v>249.78461538461539</v>
          </cell>
          <cell r="Q34">
            <v>1534.3880597014925</v>
          </cell>
          <cell r="T34">
            <v>352.88807649043872</v>
          </cell>
          <cell r="AC34">
            <v>282.99123055162659</v>
          </cell>
        </row>
        <row r="35">
          <cell r="B35">
            <v>165.71652593486127</v>
          </cell>
          <cell r="E35">
            <v>106.59041211101766</v>
          </cell>
          <cell r="H35">
            <v>340.80260707635011</v>
          </cell>
          <cell r="K35">
            <v>218.18991243432575</v>
          </cell>
          <cell r="N35">
            <v>247.97657352526107</v>
          </cell>
          <cell r="Q35">
            <v>1560.2794117647059</v>
          </cell>
          <cell r="T35">
            <v>348.18539325842698</v>
          </cell>
          <cell r="AC35">
            <v>285.27319884726222</v>
          </cell>
        </row>
        <row r="36">
          <cell r="B36">
            <v>171.5661938534279</v>
          </cell>
          <cell r="E36">
            <v>108.23529411764706</v>
          </cell>
          <cell r="H36">
            <v>340.38123167155425</v>
          </cell>
          <cell r="K36">
            <v>218.58451553411831</v>
          </cell>
          <cell r="N36">
            <v>249.20802919708029</v>
          </cell>
          <cell r="Q36">
            <v>1602.7135922330096</v>
          </cell>
          <cell r="T36">
            <v>344.96078431372547</v>
          </cell>
          <cell r="AC36">
            <v>288.17114986698198</v>
          </cell>
        </row>
        <row r="37">
          <cell r="B37">
            <v>170.16657255787692</v>
          </cell>
          <cell r="E37">
            <v>112.10722100656456</v>
          </cell>
          <cell r="H37">
            <v>342.6885065885798</v>
          </cell>
          <cell r="K37">
            <v>216.16505977632087</v>
          </cell>
          <cell r="N37">
            <v>250.44812239221142</v>
          </cell>
          <cell r="Q37">
            <v>1573.1262135922329</v>
          </cell>
          <cell r="T37">
            <v>338.09680968096808</v>
          </cell>
          <cell r="AC37">
            <v>294.25988530033203</v>
          </cell>
        </row>
        <row r="38">
          <cell r="B38">
            <v>162.72640080767289</v>
          </cell>
          <cell r="E38">
            <v>111.8754141815772</v>
          </cell>
          <cell r="H38">
            <v>348.63288370397373</v>
          </cell>
          <cell r="K38">
            <v>213.05213022087301</v>
          </cell>
          <cell r="N38">
            <v>255.34392782789729</v>
          </cell>
          <cell r="Q38">
            <v>1585.1213592233009</v>
          </cell>
          <cell r="T38">
            <v>344.80156512017885</v>
          </cell>
          <cell r="W38">
            <v>3272.5</v>
          </cell>
          <cell r="AC38">
            <v>298.36065573770492</v>
          </cell>
        </row>
        <row r="39">
          <cell r="B39">
            <v>162.89386006663494</v>
          </cell>
          <cell r="E39">
            <v>113.03030303030303</v>
          </cell>
          <cell r="H39">
            <v>348.89511754068718</v>
          </cell>
          <cell r="K39">
            <v>208.56907693354194</v>
          </cell>
          <cell r="N39">
            <v>252.09838753757856</v>
          </cell>
          <cell r="Q39">
            <v>1620.063725490196</v>
          </cell>
          <cell r="T39">
            <v>344.87567567567567</v>
          </cell>
          <cell r="W39">
            <v>3278.8156424581007</v>
          </cell>
          <cell r="AC39">
            <v>299.40788662969811</v>
          </cell>
        </row>
        <row r="40">
          <cell r="B40">
            <v>162.42448785135778</v>
          </cell>
          <cell r="E40">
            <v>111.5522984676882</v>
          </cell>
          <cell r="H40">
            <v>351.81204379562041</v>
          </cell>
          <cell r="K40">
            <v>199.07735315398276</v>
          </cell>
          <cell r="N40">
            <v>246.12806718278441</v>
          </cell>
          <cell r="Q40">
            <v>1641.1219512195121</v>
          </cell>
          <cell r="T40">
            <v>348.84781435509984</v>
          </cell>
          <cell r="W40">
            <v>3140.8870967741937</v>
          </cell>
          <cell r="AC40">
            <v>307.53201506591336</v>
          </cell>
        </row>
        <row r="41">
          <cell r="B41">
            <v>160.69906542056074</v>
          </cell>
          <cell r="E41">
            <v>114.95025234318673</v>
          </cell>
          <cell r="H41">
            <v>351.2822402358143</v>
          </cell>
          <cell r="K41">
            <v>197.91728578504211</v>
          </cell>
          <cell r="N41">
            <v>249.90904297389929</v>
          </cell>
          <cell r="Q41">
            <v>1660.429268292683</v>
          </cell>
          <cell r="T41">
            <v>345.47404661016947</v>
          </cell>
          <cell r="W41">
            <v>3157.864864864865</v>
          </cell>
          <cell r="AC41">
            <v>299.60736386138615</v>
          </cell>
        </row>
        <row r="42">
          <cell r="B42">
            <v>158.1078799249531</v>
          </cell>
          <cell r="E42">
            <v>113.41092973740241</v>
          </cell>
          <cell r="H42">
            <v>350.94113372093022</v>
          </cell>
          <cell r="K42">
            <v>197.68545154444706</v>
          </cell>
          <cell r="N42">
            <v>250.46035125066524</v>
          </cell>
          <cell r="Q42">
            <v>1661.9757281553398</v>
          </cell>
          <cell r="T42">
            <v>348.04118268215416</v>
          </cell>
          <cell r="W42">
            <v>3076.0105263157893</v>
          </cell>
          <cell r="AC42">
            <v>298.38635668400121</v>
          </cell>
        </row>
        <row r="43">
          <cell r="B43">
            <v>155.97350993377484</v>
          </cell>
          <cell r="E43">
            <v>111.96288365453248</v>
          </cell>
          <cell r="H43">
            <v>354.00362976406535</v>
          </cell>
          <cell r="K43">
            <v>196.97699386503066</v>
          </cell>
          <cell r="N43">
            <v>249.32700026759431</v>
          </cell>
          <cell r="Q43">
            <v>1670.0829268292682</v>
          </cell>
          <cell r="T43">
            <v>354.14498141263942</v>
          </cell>
          <cell r="W43">
            <v>3108.7340425531916</v>
          </cell>
          <cell r="AC43">
            <v>301.16261398176295</v>
          </cell>
        </row>
        <row r="44">
          <cell r="B44">
            <v>160.69398616285258</v>
          </cell>
          <cell r="E44">
            <v>111.32288401253919</v>
          </cell>
          <cell r="H44">
            <v>351.54562043795619</v>
          </cell>
          <cell r="K44">
            <v>204.90156024372203</v>
          </cell>
          <cell r="N44">
            <v>253.94260239621065</v>
          </cell>
          <cell r="Q44">
            <v>1652.3689320388351</v>
          </cell>
          <cell r="T44">
            <v>350.96883116883117</v>
          </cell>
          <cell r="W44">
            <v>3196.489247311828</v>
          </cell>
          <cell r="AC44">
            <v>302.41920590951059</v>
          </cell>
        </row>
        <row r="45">
          <cell r="B45">
            <v>165.3228346456693</v>
          </cell>
          <cell r="E45">
            <v>114.3142144638404</v>
          </cell>
          <cell r="H45">
            <v>348.60144927536231</v>
          </cell>
          <cell r="K45">
            <v>206.96541445194657</v>
          </cell>
          <cell r="N45">
            <v>252.12867956265771</v>
          </cell>
          <cell r="Q45">
            <v>1636.1379310344828</v>
          </cell>
          <cell r="T45">
            <v>347.80395136778117</v>
          </cell>
          <cell r="W45">
            <v>3168</v>
          </cell>
          <cell r="AC45">
            <v>295.27707105181508</v>
          </cell>
        </row>
        <row r="46">
          <cell r="B46">
            <v>164.14457831325302</v>
          </cell>
          <cell r="E46">
            <v>113.98514851485149</v>
          </cell>
          <cell r="H46">
            <v>350.54455445544556</v>
          </cell>
          <cell r="K46">
            <v>207.96184702508441</v>
          </cell>
          <cell r="N46">
            <v>252.364161849711</v>
          </cell>
          <cell r="Q46">
            <v>1649.1073170731706</v>
          </cell>
          <cell r="T46">
            <v>355.79677256681794</v>
          </cell>
          <cell r="W46">
            <v>3136.0994764397906</v>
          </cell>
          <cell r="AC46">
            <v>299.92007492975335</v>
          </cell>
        </row>
        <row r="47">
          <cell r="B47">
            <v>160.55048076923077</v>
          </cell>
          <cell r="E47">
            <v>103.69969969969969</v>
          </cell>
          <cell r="H47">
            <v>347.77286135693214</v>
          </cell>
          <cell r="K47">
            <v>212.49405888140467</v>
          </cell>
          <cell r="N47">
            <v>250.55301455301455</v>
          </cell>
          <cell r="Q47">
            <v>1675.9340101522844</v>
          </cell>
          <cell r="T47">
            <v>354.06093906093906</v>
          </cell>
          <cell r="W47">
            <v>3169.8333333333335</v>
          </cell>
          <cell r="AC47">
            <v>302.30217186024549</v>
          </cell>
        </row>
        <row r="48">
          <cell r="B48">
            <v>163.80000000000001</v>
          </cell>
          <cell r="E48">
            <v>108.31623931623932</v>
          </cell>
          <cell r="H48">
            <v>346.58753709198811</v>
          </cell>
          <cell r="K48">
            <v>212.67799438671017</v>
          </cell>
          <cell r="N48">
            <v>250.8515337423313</v>
          </cell>
          <cell r="Q48">
            <v>1685.969543147208</v>
          </cell>
          <cell r="T48">
            <v>351.60882498760537</v>
          </cell>
          <cell r="W48">
            <v>3191.7098445595857</v>
          </cell>
          <cell r="AC48">
            <v>296.75399061032863</v>
          </cell>
        </row>
        <row r="49">
          <cell r="B49">
            <v>169.14669286182055</v>
          </cell>
          <cell r="E49">
            <v>110.17171717171718</v>
          </cell>
          <cell r="H49">
            <v>349.70059880239523</v>
          </cell>
          <cell r="K49">
            <v>208.34716124148372</v>
          </cell>
          <cell r="N49">
            <v>250.70691281498449</v>
          </cell>
          <cell r="Q49">
            <v>1729</v>
          </cell>
          <cell r="T49">
            <v>354.36017786561263</v>
          </cell>
          <cell r="W49">
            <v>3213.3608247422681</v>
          </cell>
          <cell r="AC49">
            <v>298.31751021691292</v>
          </cell>
        </row>
        <row r="50">
          <cell r="B50">
            <v>159.35990190067443</v>
          </cell>
          <cell r="E50">
            <v>109.03234686854783</v>
          </cell>
          <cell r="H50">
            <v>355.00192901234567</v>
          </cell>
          <cell r="K50">
            <v>208.6178764938708</v>
          </cell>
          <cell r="N50">
            <v>256.84447144592951</v>
          </cell>
          <cell r="Q50">
            <v>1907.2227979274612</v>
          </cell>
          <cell r="T50">
            <v>352.18673817649926</v>
          </cell>
          <cell r="W50">
            <v>3217.2435233160622</v>
          </cell>
          <cell r="AC50">
            <v>296.43199747554434</v>
          </cell>
        </row>
        <row r="51">
          <cell r="B51">
            <v>162.10047846889952</v>
          </cell>
          <cell r="E51">
            <v>110.1949860724234</v>
          </cell>
          <cell r="H51">
            <v>360.01560671088566</v>
          </cell>
          <cell r="K51">
            <v>201.89073634204274</v>
          </cell>
          <cell r="N51">
            <v>251.10747725174733</v>
          </cell>
          <cell r="Q51">
            <v>1879.0505050505051</v>
          </cell>
          <cell r="T51">
            <v>362.65794669299112</v>
          </cell>
          <cell r="W51">
            <v>3171.0552763819096</v>
          </cell>
          <cell r="AC51">
            <v>298.81574016239853</v>
          </cell>
        </row>
        <row r="52">
          <cell r="B52">
            <v>162.54380664652567</v>
          </cell>
          <cell r="E52">
            <v>108.57218543046358</v>
          </cell>
          <cell r="H52">
            <v>357.80718701700152</v>
          </cell>
          <cell r="K52">
            <v>191.22719154364862</v>
          </cell>
          <cell r="N52">
            <v>244.26827105763141</v>
          </cell>
          <cell r="Q52">
            <v>1897.8102564102564</v>
          </cell>
          <cell r="T52">
            <v>367.51600196947317</v>
          </cell>
          <cell r="W52">
            <v>3166.24</v>
          </cell>
          <cell r="AC52">
            <v>305.10738255033556</v>
          </cell>
        </row>
        <row r="53">
          <cell r="B53">
            <v>159.7350680070964</v>
          </cell>
          <cell r="E53">
            <v>107.23376623376623</v>
          </cell>
          <cell r="H53">
            <v>358.7404725609756</v>
          </cell>
          <cell r="K53">
            <v>191.9381412967526</v>
          </cell>
          <cell r="N53">
            <v>250.21276595744681</v>
          </cell>
          <cell r="Q53">
            <v>1918.4183673469388</v>
          </cell>
          <cell r="T53">
            <v>368.37798343886993</v>
          </cell>
          <cell r="W53">
            <v>3201.9492385786803</v>
          </cell>
          <cell r="AC53">
            <v>301.06218274111677</v>
          </cell>
        </row>
        <row r="54">
          <cell r="B54">
            <v>160.46041055718476</v>
          </cell>
          <cell r="E54">
            <v>108.47154471544715</v>
          </cell>
          <cell r="H54">
            <v>359.83753822629967</v>
          </cell>
          <cell r="K54">
            <v>189.87438752783964</v>
          </cell>
          <cell r="N54">
            <v>251.46748278500382</v>
          </cell>
          <cell r="Q54">
            <v>2010.4126984126983</v>
          </cell>
          <cell r="T54">
            <v>370.33365806137363</v>
          </cell>
          <cell r="W54">
            <v>3177.5820895522388</v>
          </cell>
          <cell r="AC54">
            <v>299.73724884080372</v>
          </cell>
        </row>
        <row r="55">
          <cell r="B55">
            <v>158.24638519375361</v>
          </cell>
          <cell r="E55">
            <v>113.70576271186441</v>
          </cell>
          <cell r="H55">
            <v>361.59409020217731</v>
          </cell>
          <cell r="K55">
            <v>188.39307116104868</v>
          </cell>
          <cell r="N55">
            <v>249.41611947985066</v>
          </cell>
          <cell r="Q55">
            <v>2074.7580645161293</v>
          </cell>
          <cell r="T55">
            <v>374.13843888070693</v>
          </cell>
          <cell r="W55">
            <v>3139.6390243902438</v>
          </cell>
          <cell r="AC55">
            <v>302.33967474685488</v>
          </cell>
        </row>
        <row r="56">
          <cell r="B56">
            <v>158.3698296836983</v>
          </cell>
          <cell r="E56">
            <v>114.46269781461945</v>
          </cell>
          <cell r="H56">
            <v>358.92137877614255</v>
          </cell>
          <cell r="K56">
            <v>198.21396493146406</v>
          </cell>
          <cell r="N56">
            <v>257.27640086206895</v>
          </cell>
          <cell r="Q56">
            <v>2121.9277777777779</v>
          </cell>
          <cell r="T56">
            <v>366.61108386463951</v>
          </cell>
          <cell r="W56">
            <v>3077.7621359223299</v>
          </cell>
          <cell r="AC56">
            <v>305.07996237064913</v>
          </cell>
        </row>
        <row r="57">
          <cell r="B57">
            <v>161.615099009901</v>
          </cell>
          <cell r="E57">
            <v>120.19005613472333</v>
          </cell>
          <cell r="H57">
            <v>360.01634877384197</v>
          </cell>
          <cell r="K57">
            <v>197.11757131150739</v>
          </cell>
          <cell r="N57">
            <v>251.37811078405139</v>
          </cell>
          <cell r="Q57">
            <v>2110.6033519553071</v>
          </cell>
          <cell r="T57">
            <v>374.69702970297027</v>
          </cell>
          <cell r="W57">
            <v>3048.5024154589373</v>
          </cell>
          <cell r="AC57">
            <v>302.66144691512682</v>
          </cell>
        </row>
        <row r="58">
          <cell r="B58">
            <v>166.36363636363637</v>
          </cell>
          <cell r="E58">
            <v>111.25888324873097</v>
          </cell>
          <cell r="H58">
            <v>361.13716295427901</v>
          </cell>
          <cell r="K58">
            <v>193.37642204311442</v>
          </cell>
          <cell r="N58">
            <v>248.52205690420257</v>
          </cell>
          <cell r="Q58">
            <v>2124.1022727272725</v>
          </cell>
          <cell r="T58">
            <v>376.18209408194235</v>
          </cell>
          <cell r="W58">
            <v>2998.5633802816901</v>
          </cell>
          <cell r="AC58">
            <v>305.57524975829841</v>
          </cell>
        </row>
        <row r="59">
          <cell r="B59">
            <v>166.66879387364389</v>
          </cell>
          <cell r="E59">
            <v>104.68354430379746</v>
          </cell>
          <cell r="H59">
            <v>365.8535414165666</v>
          </cell>
          <cell r="K59">
            <v>196.6730121833921</v>
          </cell>
          <cell r="N59">
            <v>249.6257891202149</v>
          </cell>
          <cell r="Q59">
            <v>2124.1022727272725</v>
          </cell>
          <cell r="T59">
            <v>374.02791625124627</v>
          </cell>
          <cell r="W59">
            <v>2985.7746478873241</v>
          </cell>
          <cell r="AC59">
            <v>304.1284463185209</v>
          </cell>
        </row>
        <row r="60">
          <cell r="B60">
            <v>171.76813391196529</v>
          </cell>
          <cell r="E60">
            <v>106.33838690115222</v>
          </cell>
          <cell r="H60">
            <v>366</v>
          </cell>
          <cell r="K60">
            <v>193.9251929546804</v>
          </cell>
          <cell r="N60">
            <v>248.45243949786462</v>
          </cell>
          <cell r="Q60">
            <v>2207.4917127071822</v>
          </cell>
          <cell r="T60">
            <v>367.77929022848809</v>
          </cell>
          <cell r="W60">
            <v>2971.5068493150684</v>
          </cell>
          <cell r="AC60">
            <v>302.14150635800456</v>
          </cell>
        </row>
        <row r="61">
          <cell r="B61">
            <v>169.20660146699265</v>
          </cell>
          <cell r="E61">
            <v>110.20546244568591</v>
          </cell>
          <cell r="H61">
            <v>364.97355769230768</v>
          </cell>
          <cell r="K61">
            <v>189.45320392983572</v>
          </cell>
          <cell r="N61">
            <v>252.67351686700272</v>
          </cell>
          <cell r="Q61">
            <v>2174.6999999999998</v>
          </cell>
          <cell r="T61">
            <v>367.09253731343284</v>
          </cell>
          <cell r="W61">
            <v>2935.590909090909</v>
          </cell>
          <cell r="AC61">
            <v>304.27323850479655</v>
          </cell>
        </row>
        <row r="62">
          <cell r="B62">
            <v>160.47761194029852</v>
          </cell>
          <cell r="E62">
            <v>105.88776655443323</v>
          </cell>
          <cell r="H62">
            <v>363.70892018779341</v>
          </cell>
          <cell r="K62">
            <v>188.49303114773966</v>
          </cell>
          <cell r="N62">
            <v>255.06504275719098</v>
          </cell>
          <cell r="Q62">
            <v>2156.9832402234638</v>
          </cell>
          <cell r="T62">
            <v>364.20676139147474</v>
          </cell>
          <cell r="W62">
            <v>2892.716894977169</v>
          </cell>
          <cell r="AC62">
            <v>303.43801652892563</v>
          </cell>
        </row>
        <row r="63">
          <cell r="B63">
            <v>164.01343784994401</v>
          </cell>
          <cell r="E63">
            <v>112.78251121076234</v>
          </cell>
          <cell r="H63">
            <v>359.46428571428572</v>
          </cell>
          <cell r="K63">
            <v>179.75032245456322</v>
          </cell>
          <cell r="N63">
            <v>247.76903273262229</v>
          </cell>
          <cell r="Q63">
            <v>2211</v>
          </cell>
          <cell r="T63">
            <v>367.81098466105885</v>
          </cell>
          <cell r="W63">
            <v>2853.0403587443948</v>
          </cell>
          <cell r="AC63">
            <v>305.98333333333335</v>
          </cell>
        </row>
        <row r="64">
          <cell r="B64">
            <v>167.70752089136491</v>
          </cell>
          <cell r="E64">
            <v>110.96646509070918</v>
          </cell>
          <cell r="H64">
            <v>366</v>
          </cell>
          <cell r="K64">
            <v>173.33107642873537</v>
          </cell>
          <cell r="N64">
            <v>242.56725632197555</v>
          </cell>
          <cell r="Q64">
            <v>2194.0540540540542</v>
          </cell>
          <cell r="T64">
            <v>368.70843611248148</v>
          </cell>
          <cell r="W64">
            <v>2861.1607142857142</v>
          </cell>
          <cell r="AC64">
            <v>311.37217272104181</v>
          </cell>
        </row>
        <row r="65">
          <cell r="B65">
            <v>164.28571428571428</v>
          </cell>
          <cell r="E65">
            <v>111.49499443826474</v>
          </cell>
          <cell r="H65">
            <v>362.94393638170976</v>
          </cell>
          <cell r="K65">
            <v>173.60650658404339</v>
          </cell>
          <cell r="N65">
            <v>246.12730061349694</v>
          </cell>
          <cell r="Q65">
            <v>2222.2340425531916</v>
          </cell>
          <cell r="T65">
            <v>370.46341463414632</v>
          </cell>
          <cell r="W65">
            <v>2875.8333333333335</v>
          </cell>
          <cell r="AC65">
            <v>302.60086985613918</v>
          </cell>
        </row>
        <row r="66">
          <cell r="B66">
            <v>164.90109890109889</v>
          </cell>
          <cell r="E66">
            <v>114.80083983203359</v>
          </cell>
          <cell r="H66">
            <v>367.32502011263074</v>
          </cell>
          <cell r="K66">
            <v>171.89623049408436</v>
          </cell>
          <cell r="N66">
            <v>247.72696897374701</v>
          </cell>
          <cell r="Q66">
            <v>2261.311475409836</v>
          </cell>
          <cell r="T66">
            <v>386.07213438735175</v>
          </cell>
          <cell r="W66">
            <v>2816.3097345132742</v>
          </cell>
          <cell r="AC66">
            <v>306.39946109801281</v>
          </cell>
        </row>
        <row r="67">
          <cell r="B67">
            <v>164.72380952380954</v>
          </cell>
          <cell r="E67">
            <v>115.43004513217279</v>
          </cell>
          <cell r="H67">
            <v>364.96149169031213</v>
          </cell>
          <cell r="K67">
            <v>170.65739192739431</v>
          </cell>
          <cell r="N67">
            <v>243.18192698982645</v>
          </cell>
          <cell r="Q67">
            <v>2282.9508196721313</v>
          </cell>
          <cell r="T67">
            <v>389.22657411998017</v>
          </cell>
          <cell r="W67">
            <v>2865.2600896860986</v>
          </cell>
          <cell r="AC67">
            <v>303.55631510416669</v>
          </cell>
        </row>
        <row r="68">
          <cell r="B68">
            <v>162.40088593576965</v>
          </cell>
          <cell r="E68">
            <v>117.00780695528744</v>
          </cell>
          <cell r="H68">
            <v>362.86029411764707</v>
          </cell>
          <cell r="K68">
            <v>181.43013976269899</v>
          </cell>
          <cell r="N68">
            <v>253.69384673461684</v>
          </cell>
          <cell r="Q68">
            <v>2295.4945054945056</v>
          </cell>
          <cell r="T68">
            <v>406.10712530712533</v>
          </cell>
          <cell r="W68">
            <v>2820.5714285714284</v>
          </cell>
          <cell r="AC68">
            <v>304.46475195822455</v>
          </cell>
        </row>
        <row r="69">
          <cell r="B69">
            <v>164.91575302942874</v>
          </cell>
          <cell r="E69">
            <v>120.32085561497327</v>
          </cell>
          <cell r="H69">
            <v>362.01431492842534</v>
          </cell>
          <cell r="K69">
            <v>182.64719456433485</v>
          </cell>
          <cell r="N69">
            <v>248.75075528700907</v>
          </cell>
          <cell r="Q69">
            <v>2333.5955056179773</v>
          </cell>
          <cell r="T69">
            <v>405.35267633816909</v>
          </cell>
          <cell r="W69">
            <v>2735.2850877192982</v>
          </cell>
          <cell r="AC69">
            <v>308.52988047808765</v>
          </cell>
        </row>
        <row r="70">
          <cell r="B70">
            <v>162.08870490833826</v>
          </cell>
          <cell r="E70">
            <v>110.48410404624278</v>
          </cell>
          <cell r="H70">
            <v>365.1502057613169</v>
          </cell>
          <cell r="K70">
            <v>180.89460890702318</v>
          </cell>
          <cell r="N70">
            <v>247.88025767336111</v>
          </cell>
          <cell r="Q70">
            <v>2350.9942857142855</v>
          </cell>
          <cell r="T70">
            <v>403.51489985344409</v>
          </cell>
          <cell r="W70">
            <v>2699.844827586207</v>
          </cell>
          <cell r="AC70">
            <v>304.3028894055131</v>
          </cell>
        </row>
        <row r="71">
          <cell r="B71">
            <v>168.49849849849849</v>
          </cell>
          <cell r="E71">
            <v>105.64965986394557</v>
          </cell>
          <cell r="H71">
            <v>359.38688789963578</v>
          </cell>
          <cell r="K71">
            <v>184.15073779795688</v>
          </cell>
          <cell r="N71">
            <v>257.5810401579987</v>
          </cell>
          <cell r="Q71">
            <v>2319.0344827586205</v>
          </cell>
          <cell r="T71">
            <v>413.34555229716523</v>
          </cell>
          <cell r="W71">
            <v>2734.1048034934497</v>
          </cell>
          <cell r="AC71">
            <v>305.01512096774195</v>
          </cell>
        </row>
        <row r="72">
          <cell r="B72">
            <v>176.06521739130434</v>
          </cell>
          <cell r="E72">
            <v>109.94553514882837</v>
          </cell>
          <cell r="H72">
            <v>363.20197044334975</v>
          </cell>
          <cell r="K72">
            <v>185.13491627779302</v>
          </cell>
          <cell r="N72">
            <v>254.91731366459626</v>
          </cell>
          <cell r="Q72">
            <v>2416.2395209580836</v>
          </cell>
          <cell r="T72">
            <v>423.34092058674759</v>
          </cell>
          <cell r="W72">
            <v>2727.2340425531916</v>
          </cell>
          <cell r="AC72">
            <v>304.88914626075444</v>
          </cell>
        </row>
        <row r="73">
          <cell r="B73">
            <v>176.59610705596108</v>
          </cell>
          <cell r="E73">
            <v>110.68208469055375</v>
          </cell>
          <cell r="H73">
            <v>363.7838400666389</v>
          </cell>
          <cell r="K73">
            <v>185.87912860154603</v>
          </cell>
          <cell r="N73">
            <v>259.33985904463589</v>
          </cell>
          <cell r="Q73">
            <v>2543.5792682926831</v>
          </cell>
          <cell r="T73">
            <v>410.33035270740191</v>
          </cell>
          <cell r="W73">
            <v>2789.3421052631579</v>
          </cell>
          <cell r="AC73">
            <v>303.08314087759817</v>
          </cell>
        </row>
        <row r="74">
          <cell r="B74">
            <v>167.95402951191826</v>
          </cell>
          <cell r="E74">
            <v>112.25846925972397</v>
          </cell>
          <cell r="H74">
            <v>366.52528207271206</v>
          </cell>
          <cell r="K74">
            <v>186.9257329607351</v>
          </cell>
          <cell r="N74">
            <v>263.89641693811075</v>
          </cell>
          <cell r="Q74">
            <v>2594.4207317073169</v>
          </cell>
          <cell r="T74">
            <v>406.23280943025543</v>
          </cell>
          <cell r="W74">
            <v>2915.1304347826085</v>
          </cell>
          <cell r="AC74">
            <v>302.44379276637341</v>
          </cell>
        </row>
        <row r="75">
          <cell r="B75">
            <v>171.7130242825607</v>
          </cell>
          <cell r="E75">
            <v>117.09664153529815</v>
          </cell>
          <cell r="H75">
            <v>371.36808510638298</v>
          </cell>
          <cell r="K75">
            <v>178.89971267031237</v>
          </cell>
          <cell r="N75">
            <v>254.17098710254118</v>
          </cell>
          <cell r="Q75">
            <v>2563.1626506024095</v>
          </cell>
          <cell r="T75">
            <v>407.6160234489497</v>
          </cell>
          <cell r="W75">
            <v>2903.6883116883118</v>
          </cell>
          <cell r="AC75">
            <v>306.92743009320907</v>
          </cell>
        </row>
        <row r="76">
          <cell r="B76">
            <v>169.44072447859494</v>
          </cell>
          <cell r="E76">
            <v>116.76203389830509</v>
          </cell>
          <cell r="H76">
            <v>368.87802804929879</v>
          </cell>
          <cell r="K76">
            <v>173.64944767841592</v>
          </cell>
          <cell r="N76">
            <v>251.77407547646095</v>
          </cell>
          <cell r="Q76">
            <v>2696.3874999999998</v>
          </cell>
          <cell r="T76">
            <v>400.43008169149448</v>
          </cell>
          <cell r="W76">
            <v>2881.1688311688313</v>
          </cell>
          <cell r="AC76">
            <v>312.66826593557232</v>
          </cell>
        </row>
        <row r="77">
          <cell r="B77">
            <v>172.59829059829059</v>
          </cell>
          <cell r="E77">
            <v>119.25452016689847</v>
          </cell>
          <cell r="H77">
            <v>373.97033898305085</v>
          </cell>
          <cell r="K77">
            <v>175.93734290023309</v>
          </cell>
          <cell r="N77">
            <v>253.55949367088607</v>
          </cell>
          <cell r="Q77">
            <v>2762.8896103896104</v>
          </cell>
          <cell r="T77">
            <v>398.52567121997174</v>
          </cell>
          <cell r="W77">
            <v>2904.413043478261</v>
          </cell>
          <cell r="AC77">
            <v>308.77492497499168</v>
          </cell>
        </row>
        <row r="78">
          <cell r="B78">
            <v>175.12686155543298</v>
          </cell>
          <cell r="E78">
            <v>111.97067039106145</v>
          </cell>
          <cell r="H78">
            <v>376.24037639007702</v>
          </cell>
          <cell r="K78">
            <v>173.65383382925154</v>
          </cell>
          <cell r="N78">
            <v>250.77691425659319</v>
          </cell>
          <cell r="Q78">
            <v>2770.6</v>
          </cell>
          <cell r="T78">
            <v>390.67329939842665</v>
          </cell>
          <cell r="W78">
            <v>2897.4127659574469</v>
          </cell>
          <cell r="AC78">
            <v>310.87357478202551</v>
          </cell>
        </row>
        <row r="79">
          <cell r="B79">
            <v>173.10592069527431</v>
          </cell>
          <cell r="E79">
            <v>113.99852398523986</v>
          </cell>
          <cell r="H79">
            <v>376.59957627118644</v>
          </cell>
          <cell r="K79">
            <v>176.79445274561076</v>
          </cell>
          <cell r="N79">
            <v>251.61298735167557</v>
          </cell>
          <cell r="Q79">
            <v>2706.7612903225809</v>
          </cell>
          <cell r="T79">
            <v>385.37053979871911</v>
          </cell>
          <cell r="W79">
            <v>2872.9620253164558</v>
          </cell>
          <cell r="AC79">
            <v>307.86163522012578</v>
          </cell>
        </row>
        <row r="80">
          <cell r="B80">
            <v>174.66743515850143</v>
          </cell>
          <cell r="E80">
            <v>121.49501661129568</v>
          </cell>
          <cell r="H80">
            <v>371.0781383432963</v>
          </cell>
          <cell r="K80">
            <v>186.38058618688333</v>
          </cell>
          <cell r="N80">
            <v>256.54397705544932</v>
          </cell>
          <cell r="Q80">
            <v>2786.2236842105262</v>
          </cell>
          <cell r="T80">
            <v>384.66771441400988</v>
          </cell>
          <cell r="W80">
            <v>2872.4201680672268</v>
          </cell>
          <cell r="AC80">
            <v>304.12387612387613</v>
          </cell>
        </row>
        <row r="81">
          <cell r="B81">
            <v>174.3447860156721</v>
          </cell>
          <cell r="E81">
            <v>121.01298701298701</v>
          </cell>
          <cell r="H81">
            <v>371.01213697442569</v>
          </cell>
          <cell r="K81">
            <v>187.78513850212516</v>
          </cell>
          <cell r="N81">
            <v>254.14177215189872</v>
          </cell>
          <cell r="Q81">
            <v>2796.4144736842104</v>
          </cell>
          <cell r="T81">
            <v>377.84645842498901</v>
          </cell>
          <cell r="W81">
            <v>2801.5863453815259</v>
          </cell>
          <cell r="AC81">
            <v>307.46826222684706</v>
          </cell>
        </row>
        <row r="82">
          <cell r="B82">
            <v>170.32325724861198</v>
          </cell>
          <cell r="E82">
            <v>116.68604651162791</v>
          </cell>
          <cell r="H82">
            <v>374.76106970626915</v>
          </cell>
          <cell r="K82">
            <v>190.41885625965998</v>
          </cell>
          <cell r="N82">
            <v>256.38382099827885</v>
          </cell>
          <cell r="Q82">
            <v>2873.24</v>
          </cell>
          <cell r="T82">
            <v>374.78806228373702</v>
          </cell>
          <cell r="W82">
            <v>2814.0241935483873</v>
          </cell>
          <cell r="AC82">
            <v>305.96827634825519</v>
          </cell>
        </row>
        <row r="83">
          <cell r="B83">
            <v>175.23490378234905</v>
          </cell>
          <cell r="E83">
            <v>108.29370629370629</v>
          </cell>
          <cell r="H83">
            <v>368.4958641706574</v>
          </cell>
          <cell r="K83">
            <v>194.6611686613698</v>
          </cell>
          <cell r="N83">
            <v>253.48856851609145</v>
          </cell>
          <cell r="Q83">
            <v>2938.7837837837837</v>
          </cell>
          <cell r="T83">
            <v>372.04935622317595</v>
          </cell>
          <cell r="W83">
            <v>2800.24</v>
          </cell>
          <cell r="AC83">
            <v>310.16024486856321</v>
          </cell>
        </row>
        <row r="84">
          <cell r="B84">
            <v>175.41880341880341</v>
          </cell>
          <cell r="E84">
            <v>108.02787456445994</v>
          </cell>
          <cell r="H84">
            <v>369.55660783469654</v>
          </cell>
          <cell r="K84">
            <v>195.69392453207888</v>
          </cell>
          <cell r="N84">
            <v>254.70574579222287</v>
          </cell>
          <cell r="Q84">
            <v>2946.1176470588234</v>
          </cell>
          <cell r="T84">
            <v>362.83014861995753</v>
          </cell>
          <cell r="W84">
            <v>2787.7976190476193</v>
          </cell>
          <cell r="AC84">
            <v>300.41666666666669</v>
          </cell>
        </row>
        <row r="85">
          <cell r="B85">
            <v>181</v>
          </cell>
          <cell r="E85">
            <v>111.24406047516199</v>
          </cell>
          <cell r="H85">
            <v>371.99531516183987</v>
          </cell>
          <cell r="K85">
            <v>198.79809660253787</v>
          </cell>
          <cell r="N85">
            <v>259.38536585365853</v>
          </cell>
          <cell r="Q85">
            <v>2875.3333333333335</v>
          </cell>
          <cell r="T85">
            <v>357.09166666666664</v>
          </cell>
          <cell r="W85">
            <v>2779.2629482071711</v>
          </cell>
          <cell r="AC85">
            <v>300.23216187433439</v>
          </cell>
        </row>
        <row r="86">
          <cell r="B86">
            <v>178.18944099378882</v>
          </cell>
          <cell r="E86">
            <v>111.28437917222963</v>
          </cell>
          <cell r="H86">
            <v>371.47928994082838</v>
          </cell>
          <cell r="K86">
            <v>198.80370911656505</v>
          </cell>
          <cell r="N86">
            <v>262.01830498702799</v>
          </cell>
          <cell r="Q86">
            <v>2911.0451612903225</v>
          </cell>
          <cell r="T86">
            <v>364.84740802675583</v>
          </cell>
          <cell r="W86">
            <v>2763.49609375</v>
          </cell>
          <cell r="AC86">
            <v>305.27156549520765</v>
          </cell>
        </row>
        <row r="87">
          <cell r="B87">
            <v>176.8254349130174</v>
          </cell>
          <cell r="E87">
            <v>118.74719101123596</v>
          </cell>
          <cell r="H87">
            <v>371.73940411246326</v>
          </cell>
          <cell r="K87">
            <v>191.89648012655724</v>
          </cell>
          <cell r="N87">
            <v>256.31836850304489</v>
          </cell>
          <cell r="Q87">
            <v>2943.1282051282051</v>
          </cell>
          <cell r="T87">
            <v>368.40254237288133</v>
          </cell>
          <cell r="W87">
            <v>2745.3515625</v>
          </cell>
          <cell r="AC87">
            <v>304.3036984352774</v>
          </cell>
        </row>
        <row r="88">
          <cell r="B88">
            <v>175.04796839729119</v>
          </cell>
          <cell r="E88">
            <v>112.74093605800923</v>
          </cell>
          <cell r="H88">
            <v>366.48133116883116</v>
          </cell>
          <cell r="K88">
            <v>188.03300169861683</v>
          </cell>
          <cell r="N88">
            <v>252.19407757542055</v>
          </cell>
          <cell r="Q88">
            <v>2968.5</v>
          </cell>
          <cell r="T88">
            <v>377.61843790012801</v>
          </cell>
          <cell r="W88">
            <v>2714.3774319066147</v>
          </cell>
          <cell r="AC88">
            <v>307.40763413755849</v>
          </cell>
        </row>
        <row r="89">
          <cell r="B89">
            <v>173.80581459133296</v>
          </cell>
          <cell r="E89">
            <v>119.84210526315789</v>
          </cell>
          <cell r="H89">
            <v>373.29876346230554</v>
          </cell>
          <cell r="K89">
            <v>188.49306883365202</v>
          </cell>
          <cell r="N89">
            <v>248.2995510814855</v>
          </cell>
          <cell r="Q89">
            <v>2911.0451612903225</v>
          </cell>
          <cell r="T89">
            <v>385.9878945092953</v>
          </cell>
          <cell r="W89">
            <v>2683.899613899614</v>
          </cell>
          <cell r="AC89">
            <v>302.63891779396459</v>
          </cell>
        </row>
        <row r="90">
          <cell r="B90">
            <v>172.07310267857142</v>
          </cell>
          <cell r="E90">
            <v>118.95979899497488</v>
          </cell>
          <cell r="H90">
            <v>376.24200000000002</v>
          </cell>
          <cell r="K90">
            <v>187.66697199055102</v>
          </cell>
          <cell r="N90">
            <v>251.18535846979498</v>
          </cell>
          <cell r="Q90">
            <v>2974.9673202614381</v>
          </cell>
          <cell r="T90">
            <v>386.52686762778507</v>
          </cell>
          <cell r="W90">
            <v>2636.7230769230769</v>
          </cell>
          <cell r="AC90">
            <v>299.50308430431801</v>
          </cell>
        </row>
        <row r="91">
          <cell r="B91">
            <v>170.57080610021785</v>
          </cell>
          <cell r="E91">
            <v>121.63427697016067</v>
          </cell>
          <cell r="H91">
            <v>376.81602842479276</v>
          </cell>
          <cell r="K91">
            <v>191.0901369728509</v>
          </cell>
          <cell r="N91">
            <v>249.13587934135879</v>
          </cell>
          <cell r="Q91">
            <v>3007.5592105263158</v>
          </cell>
          <cell r="T91">
            <v>386.21532364597095</v>
          </cell>
          <cell r="W91">
            <v>2638.7159533073932</v>
          </cell>
          <cell r="AC91">
            <v>298.39457133399537</v>
          </cell>
        </row>
        <row r="92">
          <cell r="B92">
            <v>175.60583941605839</v>
          </cell>
          <cell r="E92">
            <v>126.84601769911504</v>
          </cell>
          <cell r="H92">
            <v>375.35869136775722</v>
          </cell>
          <cell r="K92">
            <v>201.91905669121056</v>
          </cell>
          <cell r="N92">
            <v>253.46170520231215</v>
          </cell>
          <cell r="Q92">
            <v>3029.0816326530612</v>
          </cell>
          <cell r="T92">
            <v>394.1933272394881</v>
          </cell>
          <cell r="W92">
            <v>2627.6858237547895</v>
          </cell>
          <cell r="AC92">
            <v>302.18842530282637</v>
          </cell>
        </row>
        <row r="93">
          <cell r="B93">
            <v>172.3025974025974</v>
          </cell>
          <cell r="E93">
            <v>122.11267605633803</v>
          </cell>
          <cell r="H93">
            <v>371.25145971195019</v>
          </cell>
          <cell r="K93">
            <v>203.10428773362651</v>
          </cell>
          <cell r="N93">
            <v>251.6328947368421</v>
          </cell>
          <cell r="Q93">
            <v>3005.5743243243242</v>
          </cell>
          <cell r="T93">
            <v>398.79010082493124</v>
          </cell>
          <cell r="W93">
            <v>2630.7368421052633</v>
          </cell>
          <cell r="AC93">
            <v>298.56769596199524</v>
          </cell>
        </row>
        <row r="94">
          <cell r="B94">
            <v>170.7017543859649</v>
          </cell>
          <cell r="E94">
            <v>121.15068493150685</v>
          </cell>
          <cell r="H94">
            <v>362.91983282674772</v>
          </cell>
          <cell r="K94">
            <v>207.30766341096918</v>
          </cell>
          <cell r="N94">
            <v>256.51601898546426</v>
          </cell>
          <cell r="Q94">
            <v>3067.7586206896553</v>
          </cell>
          <cell r="T94">
            <v>410.90229079008884</v>
          </cell>
          <cell r="W94">
            <v>2621.3619402985073</v>
          </cell>
          <cell r="AC94">
            <v>300.37830508474576</v>
          </cell>
        </row>
        <row r="95">
          <cell r="B95">
            <v>175.68763102725367</v>
          </cell>
          <cell r="E95">
            <v>111.61287553648069</v>
          </cell>
          <cell r="H95">
            <v>365.27279521674143</v>
          </cell>
          <cell r="K95">
            <v>211.50180505415162</v>
          </cell>
          <cell r="N95">
            <v>255.83579638752053</v>
          </cell>
          <cell r="Q95">
            <v>3098.7021276595747</v>
          </cell>
          <cell r="T95">
            <v>410.625</v>
          </cell>
          <cell r="W95">
            <v>2630.1123595505619</v>
          </cell>
          <cell r="AC95">
            <v>304.13076135199725</v>
          </cell>
        </row>
        <row r="96">
          <cell r="B96">
            <v>180.3279151943463</v>
          </cell>
          <cell r="E96">
            <v>113.76259607173355</v>
          </cell>
          <cell r="H96">
            <v>365.55052790346906</v>
          </cell>
          <cell r="K96">
            <v>216.02270815811607</v>
          </cell>
          <cell r="N96">
            <v>262.13126599427972</v>
          </cell>
          <cell r="T96">
            <v>411.0749506903353</v>
          </cell>
          <cell r="W96">
            <v>2648.5692883895131</v>
          </cell>
          <cell r="AC96">
            <v>303.68460490463218</v>
          </cell>
        </row>
        <row r="97">
          <cell r="B97">
            <v>188.40338504936531</v>
          </cell>
          <cell r="E97">
            <v>114.5925925925926</v>
          </cell>
          <cell r="H97">
            <v>361.23711340206188</v>
          </cell>
          <cell r="K97">
            <v>218.0721909789969</v>
          </cell>
          <cell r="N97">
            <v>263.55289898386133</v>
          </cell>
          <cell r="T97">
            <v>418.01575578532743</v>
          </cell>
          <cell r="W97">
            <v>2689.709923664122</v>
          </cell>
          <cell r="AC97">
            <v>303.36372745490979</v>
          </cell>
        </row>
        <row r="98">
          <cell r="B98">
            <v>177.2245398773006</v>
          </cell>
          <cell r="E98">
            <v>111.68529411764706</v>
          </cell>
          <cell r="H98">
            <v>362.99743964886613</v>
          </cell>
          <cell r="K98">
            <v>216.79944913065933</v>
          </cell>
          <cell r="N98">
            <v>261.20370911214951</v>
          </cell>
          <cell r="T98">
            <v>424.58437656484728</v>
          </cell>
          <cell r="W98">
            <v>2624.695652173913</v>
          </cell>
          <cell r="AC98">
            <v>306.25934579439252</v>
          </cell>
        </row>
        <row r="99">
          <cell r="B99">
            <v>171.2815864022663</v>
          </cell>
          <cell r="E99">
            <v>106.91381668946649</v>
          </cell>
          <cell r="H99">
            <v>362.62042738138354</v>
          </cell>
          <cell r="K99">
            <v>211.48635036914095</v>
          </cell>
          <cell r="N99">
            <v>255.76560930099038</v>
          </cell>
          <cell r="T99">
            <v>421.71679197994985</v>
          </cell>
          <cell r="W99">
            <v>2643.623188405797</v>
          </cell>
          <cell r="AC99">
            <v>308.07914865314268</v>
          </cell>
        </row>
        <row r="100">
          <cell r="B100">
            <v>172.33781512605043</v>
          </cell>
          <cell r="E100">
            <v>109.4054054054054</v>
          </cell>
          <cell r="H100">
            <v>371.44969347277316</v>
          </cell>
          <cell r="K100">
            <v>204.86658506731945</v>
          </cell>
          <cell r="N100">
            <v>247.52783476952538</v>
          </cell>
          <cell r="T100">
            <v>423.38531187122737</v>
          </cell>
          <cell r="W100">
            <v>2641.2661870503598</v>
          </cell>
          <cell r="AC100">
            <v>309.22534745201853</v>
          </cell>
        </row>
        <row r="101">
          <cell r="B101">
            <v>169.83858898984499</v>
          </cell>
          <cell r="E101">
            <v>115.84225352112676</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 Time, HD"/>
      <sheetName val="Chart Muster, HD"/>
      <sheetName val="Chart Time, CD"/>
      <sheetName val="Chart Muster, CD"/>
      <sheetName val="Chart Time, IS"/>
      <sheetName val="Chart Muster, IS"/>
      <sheetName val="Chart Time, CommW"/>
      <sheetName val="Chart Muster, CommW"/>
      <sheetName val="Chart Time, Super"/>
      <sheetName val="Chart Muster, Super"/>
      <sheetName val="Chart Time, Parole"/>
      <sheetName val="Chart Muster, Parole"/>
      <sheetName val="Chart Time, PDC"/>
      <sheetName val="Chart Muster, PDC"/>
      <sheetName val="Chart Time, PRC"/>
      <sheetName val="Chart Muster, PRC"/>
      <sheetName val="Chart Time, ExtSuper"/>
      <sheetName val="Chart Muster, ExtSuper"/>
      <sheetName val="Est Time Waiting, SimMuster"/>
      <sheetName val="CPS Sim Data"/>
      <sheetName val="Remittal Fcast"/>
      <sheetName val="Month"/>
      <sheetName val="CPS Sim Data2"/>
      <sheetName val="Month2"/>
      <sheetName val="CPS Sim Data3"/>
      <sheetName val="Month3"/>
      <sheetName val="CPS Data4"/>
      <sheetName val="Reports"/>
      <sheetName val="Annual Summary_2012"/>
      <sheetName val="Annual Summary_2013"/>
      <sheetName val="Chart_Inflow_Indicator"/>
      <sheetName val="Chart_CPS_InflowFcast"/>
      <sheetName val="Annual Summary_2014"/>
      <sheetName val="NewStarts"/>
      <sheetName val="Times on"/>
      <sheetName val="Musters"/>
      <sheetName val="Ratio_CPS_Starts"/>
      <sheetName val="Ratio_CPS_Muster"/>
      <sheetName val="Chart_ComInflowFcast"/>
      <sheetName val="Chart_CPS_SubInflowFcast"/>
      <sheetName val="Chart_ComMusterFcast"/>
      <sheetName val="Chart_ComSubMusterFcast"/>
      <sheetName val="Chart NewStart Total"/>
      <sheetName val="Chart NewStart SubT"/>
      <sheetName val="Chart Musters SubT"/>
      <sheetName val="Chart OtherNewStart"/>
      <sheetName val="Chart Times On"/>
      <sheetName val="Chart Tomes On (2)"/>
      <sheetName val="ChartTotalMuster"/>
      <sheetName val="ChartOtherMuster"/>
      <sheetName val="ChartTotalStartComp1"/>
      <sheetName val="ChartOtherStartComp2"/>
      <sheetName val="ChartOtherStartComp3"/>
      <sheetName val="ChartOtherStartComp4"/>
      <sheetName val="ChartOtherStartComp5"/>
      <sheetName val="ChartRemitStart"/>
      <sheetName val="ChartTimesComp1"/>
      <sheetName val="ChartTimesComp2"/>
      <sheetName val="ChartTimesComp3"/>
      <sheetName val="ChartMusterComp1"/>
      <sheetName val="ChartMusterComp2"/>
      <sheetName val="ChartMusterComp3"/>
      <sheetName val="ChartMusterComp4"/>
      <sheetName val="ChartReportsComp1"/>
      <sheetName val="ChartReportsComp2"/>
      <sheetName val="ChartCourtServiceHoursComp"/>
      <sheetName val="Chart Time, Life Parole"/>
      <sheetName val="Chart Muster, LifeParole"/>
      <sheetName val="Sim_Muster_HD"/>
      <sheetName val="Chart_HD_Inflow"/>
      <sheetName val="Chart_HD_Time"/>
      <sheetName val="Chart_HD_Muster"/>
      <sheetName val="Sim_Muster_CD"/>
      <sheetName val="Chart_CD_Inflow"/>
      <sheetName val="Chart_CD_Time"/>
      <sheetName val="Chart_CD_Muster"/>
      <sheetName val="Sim_Muster_IS"/>
      <sheetName val="Chart_IS_Inflow"/>
      <sheetName val="Chart_IS_Time"/>
      <sheetName val="Chart_IS_Muster"/>
      <sheetName val="Sim_Muster_Comm"/>
      <sheetName val="Chart_Comm_Inflow"/>
      <sheetName val="Chart_Comm_Time"/>
      <sheetName val="Chart_Comm_Muster"/>
      <sheetName val="Chart_Comm_ratio"/>
      <sheetName val="Comm_Inflow_Fcast"/>
      <sheetName val="Sim_Muster_Super"/>
      <sheetName val="Chart_Super_Inflow"/>
      <sheetName val="Chart_Super_Time"/>
      <sheetName val="Chart_Super_Muster"/>
      <sheetName val="Sim_Muster_ExtSuper"/>
      <sheetName val="Chart_ExtSuper_Inflow"/>
      <sheetName val="Chart_ExtSuper_Time"/>
      <sheetName val="Chart_ExtSuper_Muster"/>
      <sheetName val="Sim_Muster_Parole"/>
      <sheetName val="Chart_Parole_Inflow"/>
      <sheetName val="Chart_Parole_Time"/>
      <sheetName val="Chart_Parole_Muster"/>
      <sheetName val="Sim_Muster_PDC"/>
      <sheetName val="Chart_PDC_Inflow"/>
      <sheetName val="Chart_PDC_Time"/>
      <sheetName val="Chart_PDC_Muster"/>
      <sheetName val="Chart_Inflow_Indi"/>
      <sheetName val="Chart_Ratio"/>
      <sheetName val="PDC_Inflow_Ratio_Fcast"/>
      <sheetName val="Sim_Muster_PRC"/>
      <sheetName val="Chart_PRC_Inflow"/>
      <sheetName val="Chart_PRC_Time"/>
      <sheetName val="Chart_PRC_Muster"/>
      <sheetName val="Chart_PRC_Ratio"/>
      <sheetName val="PRC_Inflow_Fcast"/>
      <sheetName val="Sim_Muster_LifeParole"/>
      <sheetName val="Chart_LifeP_Inflow"/>
      <sheetName val="Chart_LifeP_Time"/>
      <sheetName val="Chart_LifeP_Muster"/>
      <sheetName val="Chart HD"/>
      <sheetName val="Chart CD"/>
      <sheetName val="Chart IS"/>
      <sheetName val="Chart CPS"/>
      <sheetName val="Chart Super"/>
      <sheetName val="CPS_Data"/>
      <sheetName val="Chart WReport"/>
      <sheetName val="Chart_Written_ratio"/>
      <sheetName val="WReport_Fcast_Indi"/>
      <sheetName val="Chart OralReport"/>
      <sheetName val="Chart_Oral_ratio"/>
      <sheetName val="OralReport_Fcast"/>
      <sheetName val="Chart CSHours"/>
      <sheetName val="Chart_CourtS_ratio"/>
      <sheetName val="CourtServ_Hours_Fcast"/>
      <sheetName val="Chart PreRelease_Enq"/>
      <sheetName val="PreRelease_Enq_Fcast"/>
      <sheetName val="Chart HL Report"/>
      <sheetName val="HomeLeave_Report_Fcast"/>
      <sheetName val="HomeLeave_Report_Fcast2"/>
      <sheetName val="Chart ParoleConProg Report"/>
      <sheetName val="ParoleConProg_Report_Fca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96">
          <cell r="Q96">
            <v>3137.413043478261</v>
          </cell>
        </row>
        <row r="97">
          <cell r="Q97">
            <v>3028.905109489051</v>
          </cell>
        </row>
        <row r="98">
          <cell r="Q98">
            <v>3093.1037037037036</v>
          </cell>
        </row>
        <row r="99">
          <cell r="Q99">
            <v>3097.5652173913045</v>
          </cell>
        </row>
        <row r="100">
          <cell r="Q100">
            <v>3128.5661764705883</v>
          </cell>
        </row>
        <row r="101">
          <cell r="H101">
            <v>379.21732799417549</v>
          </cell>
          <cell r="K101">
            <v>203.89288854693339</v>
          </cell>
          <cell r="N101">
            <v>250.64274236743438</v>
          </cell>
          <cell r="Q101">
            <v>3199.1353383458645</v>
          </cell>
          <cell r="T101">
            <v>436.79048637092461</v>
          </cell>
          <cell r="W101">
            <v>2649.4623655913979</v>
          </cell>
          <cell r="AC101">
            <v>306.236328125</v>
          </cell>
        </row>
        <row r="102">
          <cell r="B102">
            <v>166.3200628601362</v>
          </cell>
          <cell r="E102">
            <v>114.69384835479256</v>
          </cell>
          <cell r="H102">
            <v>372.50975523235189</v>
          </cell>
          <cell r="K102">
            <v>204.05654978962133</v>
          </cell>
          <cell r="N102">
            <v>256.09348556077907</v>
          </cell>
          <cell r="Q102">
            <v>3137.0814814814817</v>
          </cell>
          <cell r="T102">
            <v>438.77866666666665</v>
          </cell>
          <cell r="W102">
            <v>2660.4516129032259</v>
          </cell>
          <cell r="Z102">
            <v>129.1137026239067</v>
          </cell>
          <cell r="AC102">
            <v>304.87220447284346</v>
          </cell>
        </row>
        <row r="103">
          <cell r="B103">
            <v>169.33983739837399</v>
          </cell>
          <cell r="E103">
            <v>117.04444444444445</v>
          </cell>
          <cell r="H103">
            <v>371.79248595505618</v>
          </cell>
          <cell r="K103">
            <v>206.03357396585309</v>
          </cell>
          <cell r="N103">
            <v>251.66173105397766</v>
          </cell>
          <cell r="Q103">
            <v>3234.3358208955224</v>
          </cell>
          <cell r="T103">
            <v>436.72404661016947</v>
          </cell>
          <cell r="W103">
            <v>2649.6382978723404</v>
          </cell>
          <cell r="Z103">
            <v>133.56956004756242</v>
          </cell>
          <cell r="AC103">
            <v>305.06756756756755</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usticeinfo@justice.govt.nz" TargetMode="External"/><Relationship Id="rId1" Type="http://schemas.openxmlformats.org/officeDocument/2006/relationships/hyperlink" Target="http://www.justice.govt.nz/justice-sector/statistics/forecast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O27"/>
  <sheetViews>
    <sheetView showGridLines="0" zoomScaleNormal="100" workbookViewId="0">
      <selection activeCell="H43" sqref="H43"/>
    </sheetView>
  </sheetViews>
  <sheetFormatPr defaultRowHeight="12.75"/>
  <sheetData>
    <row r="1" spans="2:15" ht="15">
      <c r="B1" s="82" t="s">
        <v>161</v>
      </c>
      <c r="H1" s="83" t="s">
        <v>156</v>
      </c>
    </row>
    <row r="2" spans="2:15" ht="15">
      <c r="B2" s="84" t="s">
        <v>225</v>
      </c>
      <c r="H2" s="85" t="s">
        <v>157</v>
      </c>
    </row>
    <row r="8" spans="2:15">
      <c r="O8" s="83"/>
    </row>
    <row r="24" spans="1:2" ht="15">
      <c r="B24" s="84" t="s">
        <v>158</v>
      </c>
    </row>
    <row r="25" spans="1:2" ht="15">
      <c r="A25" s="86"/>
      <c r="B25" s="86" t="s">
        <v>226</v>
      </c>
    </row>
    <row r="26" spans="1:2" ht="15">
      <c r="B26" s="86" t="s">
        <v>159</v>
      </c>
    </row>
    <row r="27" spans="1:2">
      <c r="B27" s="85" t="s">
        <v>160</v>
      </c>
    </row>
  </sheetData>
  <hyperlinks>
    <hyperlink ref="B27" r:id="rId1"/>
    <hyperlink ref="H2" r:id="rId2"/>
  </hyperlinks>
  <pageMargins left="0.39370078740157483" right="0.39370078740157483" top="0.39370078740157483" bottom="0.59055118110236227" header="0.31496062992125984" footer="0.31496062992125984"/>
  <pageSetup paperSize="9" scale="70" fitToHeight="0" orientation="portrait" r:id="rId3"/>
  <headerFooter>
    <oddFooter>&amp;L&amp;F&amp;CPage &amp;P of &amp;N&amp;R&amp;D</oddFooter>
  </headerFooter>
  <drawing r:id="rId4"/>
</worksheet>
</file>

<file path=xl/worksheets/sheet10.xml><?xml version="1.0" encoding="utf-8"?>
<worksheet xmlns="http://schemas.openxmlformats.org/spreadsheetml/2006/main" xmlns:r="http://schemas.openxmlformats.org/officeDocument/2006/relationships">
  <sheetPr>
    <pageSetUpPr fitToPage="1"/>
  </sheetPr>
  <dimension ref="A1:D1"/>
  <sheetViews>
    <sheetView workbookViewId="0"/>
  </sheetViews>
  <sheetFormatPr defaultRowHeight="12.75"/>
  <cols>
    <col min="1" max="16384" width="9.140625" style="87"/>
  </cols>
  <sheetData>
    <row r="1" spans="1:4" s="353" customFormat="1" ht="18.75">
      <c r="A1" s="96" t="s">
        <v>206</v>
      </c>
      <c r="D1" s="182" t="s">
        <v>272</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86" orientation="landscape" r:id="rId1"/>
  <headerFooter>
    <oddFooter>&amp;L&amp;F&amp;CPage &amp;P of &amp;N&amp;R&amp;D</oddFoot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A1:J96"/>
  <sheetViews>
    <sheetView workbookViewId="0">
      <pane ySplit="6" topLeftCell="A7" activePane="bottomLeft" state="frozen"/>
      <selection pane="bottomLeft" activeCell="A14" sqref="A14:XFD14"/>
    </sheetView>
  </sheetViews>
  <sheetFormatPr defaultRowHeight="12.75"/>
  <cols>
    <col min="1" max="1" width="13.28515625" style="145" customWidth="1"/>
    <col min="2" max="4" width="13.28515625" style="145" hidden="1" customWidth="1"/>
    <col min="5" max="5" width="13.28515625" style="157" customWidth="1"/>
    <col min="6" max="6" width="12.7109375" style="155" customWidth="1"/>
    <col min="7" max="7" width="12.7109375" style="146" customWidth="1"/>
    <col min="8" max="8" width="12.7109375" style="148" customWidth="1"/>
    <col min="9" max="10" width="12.7109375" style="102" customWidth="1"/>
    <col min="11" max="16384" width="9.140625" style="87"/>
  </cols>
  <sheetData>
    <row r="1" spans="1:10" ht="13.5" customHeight="1">
      <c r="A1" s="96" t="s">
        <v>206</v>
      </c>
      <c r="E1" s="146"/>
      <c r="F1" s="146"/>
      <c r="I1" s="87"/>
      <c r="J1" s="87"/>
    </row>
    <row r="2" spans="1:10" ht="13.5" customHeight="1">
      <c r="A2" s="352"/>
      <c r="E2" s="146"/>
      <c r="F2" s="146"/>
      <c r="I2" s="87"/>
      <c r="J2" s="87"/>
    </row>
    <row r="3" spans="1:10" ht="13.5" customHeight="1">
      <c r="A3" s="521" t="s">
        <v>242</v>
      </c>
      <c r="B3" s="520" t="s">
        <v>242</v>
      </c>
      <c r="C3" s="520" t="s">
        <v>242</v>
      </c>
      <c r="D3" s="520" t="s">
        <v>242</v>
      </c>
      <c r="E3" s="146"/>
      <c r="F3" s="146"/>
      <c r="I3" s="87"/>
      <c r="J3" s="87"/>
    </row>
    <row r="4" spans="1:10">
      <c r="A4" s="352"/>
      <c r="E4" s="146"/>
      <c r="F4" s="146"/>
      <c r="I4" s="87"/>
      <c r="J4" s="87"/>
    </row>
    <row r="5" spans="1:10" ht="13.5" thickBot="1">
      <c r="A5" s="519" t="s">
        <v>235</v>
      </c>
      <c r="E5" s="146"/>
      <c r="F5" s="146"/>
      <c r="H5" s="519" t="s">
        <v>236</v>
      </c>
      <c r="I5" s="87"/>
      <c r="J5" s="87"/>
    </row>
    <row r="6" spans="1:10" ht="26.25" thickBot="1">
      <c r="A6" s="229" t="s">
        <v>32</v>
      </c>
      <c r="B6" s="104" t="s">
        <v>8</v>
      </c>
      <c r="C6" s="150" t="s">
        <v>15</v>
      </c>
      <c r="D6" s="151" t="s">
        <v>14</v>
      </c>
      <c r="E6" s="526" t="s">
        <v>25</v>
      </c>
      <c r="F6" s="153" t="s">
        <v>7</v>
      </c>
      <c r="G6" s="154"/>
      <c r="H6" s="549" t="s">
        <v>239</v>
      </c>
      <c r="I6" s="526" t="s">
        <v>25</v>
      </c>
      <c r="J6" s="153" t="s">
        <v>7</v>
      </c>
    </row>
    <row r="7" spans="1:10">
      <c r="A7" s="509">
        <v>41485</v>
      </c>
      <c r="B7" s="155">
        <f>MONTH(MONTH(A7)&amp;0)</f>
        <v>3</v>
      </c>
      <c r="C7" s="129" t="str">
        <f>IF(B7=4,"dec",IF(B7=1,"Mar", IF(B7=2,"June",IF(B7=3,"Sep",""))))&amp;YEAR(A7)</f>
        <v>Sep2013</v>
      </c>
      <c r="D7" s="129">
        <f>DATEVALUE(C7)</f>
        <v>41518</v>
      </c>
      <c r="E7" s="524">
        <v>478</v>
      </c>
      <c r="F7" s="522"/>
      <c r="H7" s="509">
        <v>41426</v>
      </c>
      <c r="I7" s="195" t="e">
        <f t="shared" ref="I7:I18" si="0">IF(SUMIF($D$7:$D$84,H7,$E$7:$E$84)=0,NA(),SUMIF($D$7:$D$84,H7,$E$7:$E$84))</f>
        <v>#N/A</v>
      </c>
      <c r="J7" s="248" t="e">
        <f t="shared" ref="J7:J37" si="1">IF(SUMIF($D$7:$D$96,H7,$F$7:$F$96)=0,NA(),SUMIF($D$7:$D$96,H7,$F$7:$F$96))</f>
        <v>#N/A</v>
      </c>
    </row>
    <row r="8" spans="1:10">
      <c r="A8" s="509">
        <v>41516</v>
      </c>
      <c r="B8" s="155">
        <f t="shared" ref="B8:B71" si="2">MONTH(MONTH(A8)&amp;0)</f>
        <v>3</v>
      </c>
      <c r="C8" s="129" t="str">
        <f t="shared" ref="C8:C71" si="3">IF(B8=4,"dec",IF(B8=1,"Mar", IF(B8=2,"June",IF(B8=3,"Sep",""))))&amp;YEAR(A8)</f>
        <v>Sep2013</v>
      </c>
      <c r="D8" s="129">
        <f t="shared" ref="D8:D71" si="4">DATEVALUE(C8)</f>
        <v>41518</v>
      </c>
      <c r="E8" s="524">
        <v>530</v>
      </c>
      <c r="F8" s="522"/>
      <c r="H8" s="509">
        <v>41518</v>
      </c>
      <c r="I8" s="195">
        <f t="shared" si="0"/>
        <v>1456</v>
      </c>
      <c r="J8" s="248" t="e">
        <f t="shared" si="1"/>
        <v>#N/A</v>
      </c>
    </row>
    <row r="9" spans="1:10">
      <c r="A9" s="509">
        <v>41547</v>
      </c>
      <c r="B9" s="155">
        <f t="shared" si="2"/>
        <v>3</v>
      </c>
      <c r="C9" s="129" t="str">
        <f t="shared" si="3"/>
        <v>Sep2013</v>
      </c>
      <c r="D9" s="129">
        <f t="shared" si="4"/>
        <v>41518</v>
      </c>
      <c r="E9" s="524">
        <v>448</v>
      </c>
      <c r="F9" s="522"/>
      <c r="H9" s="509">
        <v>41609</v>
      </c>
      <c r="I9" s="195">
        <f t="shared" si="0"/>
        <v>1338</v>
      </c>
      <c r="J9" s="248" t="e">
        <f t="shared" si="1"/>
        <v>#N/A</v>
      </c>
    </row>
    <row r="10" spans="1:10">
      <c r="A10" s="509">
        <v>41577</v>
      </c>
      <c r="B10" s="155">
        <f t="shared" si="2"/>
        <v>4</v>
      </c>
      <c r="C10" s="129" t="str">
        <f t="shared" si="3"/>
        <v>dec2013</v>
      </c>
      <c r="D10" s="129">
        <f t="shared" si="4"/>
        <v>41609</v>
      </c>
      <c r="E10" s="524">
        <v>488</v>
      </c>
      <c r="F10" s="522"/>
      <c r="H10" s="509">
        <v>41699</v>
      </c>
      <c r="I10" s="195">
        <f t="shared" si="0"/>
        <v>977</v>
      </c>
      <c r="J10" s="248" t="e">
        <f t="shared" si="1"/>
        <v>#N/A</v>
      </c>
    </row>
    <row r="11" spans="1:10">
      <c r="A11" s="509">
        <v>41608</v>
      </c>
      <c r="B11" s="155">
        <f t="shared" si="2"/>
        <v>4</v>
      </c>
      <c r="C11" s="129" t="str">
        <f t="shared" si="3"/>
        <v>dec2013</v>
      </c>
      <c r="D11" s="129">
        <f t="shared" si="4"/>
        <v>41609</v>
      </c>
      <c r="E11" s="524">
        <v>459</v>
      </c>
      <c r="F11" s="522"/>
      <c r="H11" s="509">
        <v>41791</v>
      </c>
      <c r="I11" s="195">
        <f t="shared" si="0"/>
        <v>1163</v>
      </c>
      <c r="J11" s="248" t="e">
        <f t="shared" si="1"/>
        <v>#N/A</v>
      </c>
    </row>
    <row r="12" spans="1:10">
      <c r="A12" s="509">
        <v>41638</v>
      </c>
      <c r="B12" s="155">
        <f t="shared" si="2"/>
        <v>4</v>
      </c>
      <c r="C12" s="129" t="str">
        <f t="shared" si="3"/>
        <v>dec2013</v>
      </c>
      <c r="D12" s="129">
        <f t="shared" si="4"/>
        <v>41609</v>
      </c>
      <c r="E12" s="524">
        <v>391</v>
      </c>
      <c r="F12" s="522"/>
      <c r="H12" s="509">
        <v>41883</v>
      </c>
      <c r="I12" s="195">
        <f t="shared" si="0"/>
        <v>1289</v>
      </c>
      <c r="J12" s="248" t="e">
        <f t="shared" si="1"/>
        <v>#N/A</v>
      </c>
    </row>
    <row r="13" spans="1:10">
      <c r="A13" s="509">
        <v>41669</v>
      </c>
      <c r="B13" s="155">
        <f t="shared" si="2"/>
        <v>1</v>
      </c>
      <c r="C13" s="129" t="str">
        <f t="shared" si="3"/>
        <v>Mar2014</v>
      </c>
      <c r="D13" s="129">
        <f t="shared" si="4"/>
        <v>41699</v>
      </c>
      <c r="E13" s="524">
        <v>187</v>
      </c>
      <c r="F13" s="522"/>
      <c r="H13" s="509">
        <v>41974</v>
      </c>
      <c r="I13" s="195">
        <f t="shared" si="0"/>
        <v>1280</v>
      </c>
      <c r="J13" s="248" t="e">
        <f t="shared" si="1"/>
        <v>#N/A</v>
      </c>
    </row>
    <row r="14" spans="1:10">
      <c r="A14" s="509">
        <v>41698</v>
      </c>
      <c r="B14" s="155">
        <f t="shared" si="2"/>
        <v>1</v>
      </c>
      <c r="C14" s="129" t="str">
        <f t="shared" si="3"/>
        <v>Mar2014</v>
      </c>
      <c r="D14" s="129">
        <f t="shared" si="4"/>
        <v>41699</v>
      </c>
      <c r="E14" s="524">
        <v>391</v>
      </c>
      <c r="F14" s="522"/>
      <c r="H14" s="509">
        <v>42064</v>
      </c>
      <c r="I14" s="195">
        <f t="shared" si="0"/>
        <v>918</v>
      </c>
      <c r="J14" s="248" t="e">
        <f t="shared" si="1"/>
        <v>#N/A</v>
      </c>
    </row>
    <row r="15" spans="1:10">
      <c r="A15" s="509">
        <v>41728</v>
      </c>
      <c r="B15" s="155">
        <f t="shared" si="2"/>
        <v>1</v>
      </c>
      <c r="C15" s="129" t="str">
        <f t="shared" si="3"/>
        <v>Mar2014</v>
      </c>
      <c r="D15" s="129">
        <f t="shared" si="4"/>
        <v>41699</v>
      </c>
      <c r="E15" s="524">
        <v>399</v>
      </c>
      <c r="F15" s="522"/>
      <c r="H15" s="509">
        <v>42156</v>
      </c>
      <c r="I15" s="195">
        <f t="shared" si="0"/>
        <v>1096</v>
      </c>
      <c r="J15" s="248" t="e">
        <f t="shared" si="1"/>
        <v>#N/A</v>
      </c>
    </row>
    <row r="16" spans="1:10">
      <c r="A16" s="509">
        <v>41759</v>
      </c>
      <c r="B16" s="155">
        <f t="shared" si="2"/>
        <v>2</v>
      </c>
      <c r="C16" s="129" t="str">
        <f t="shared" si="3"/>
        <v>June2014</v>
      </c>
      <c r="D16" s="129">
        <f t="shared" si="4"/>
        <v>41791</v>
      </c>
      <c r="E16" s="524">
        <v>332</v>
      </c>
      <c r="F16" s="522"/>
      <c r="H16" s="509">
        <v>42248</v>
      </c>
      <c r="I16" s="195">
        <f t="shared" si="0"/>
        <v>1346</v>
      </c>
      <c r="J16" s="248" t="e">
        <f t="shared" si="1"/>
        <v>#N/A</v>
      </c>
    </row>
    <row r="17" spans="1:10">
      <c r="A17" s="509">
        <v>41789</v>
      </c>
      <c r="B17" s="155">
        <f t="shared" si="2"/>
        <v>2</v>
      </c>
      <c r="C17" s="129" t="str">
        <f t="shared" si="3"/>
        <v>June2014</v>
      </c>
      <c r="D17" s="129">
        <f t="shared" si="4"/>
        <v>41791</v>
      </c>
      <c r="E17" s="524">
        <v>469</v>
      </c>
      <c r="F17" s="522"/>
      <c r="H17" s="509">
        <v>42339</v>
      </c>
      <c r="I17" s="195">
        <f t="shared" si="0"/>
        <v>1342</v>
      </c>
      <c r="J17" s="248" t="e">
        <f t="shared" si="1"/>
        <v>#N/A</v>
      </c>
    </row>
    <row r="18" spans="1:10">
      <c r="A18" s="509">
        <v>41820</v>
      </c>
      <c r="B18" s="155">
        <f t="shared" si="2"/>
        <v>2</v>
      </c>
      <c r="C18" s="129" t="str">
        <f t="shared" si="3"/>
        <v>June2014</v>
      </c>
      <c r="D18" s="129">
        <f t="shared" si="4"/>
        <v>41791</v>
      </c>
      <c r="E18" s="524">
        <v>362</v>
      </c>
      <c r="F18" s="522"/>
      <c r="H18" s="509">
        <v>42430</v>
      </c>
      <c r="I18" s="195">
        <f t="shared" si="0"/>
        <v>1032</v>
      </c>
      <c r="J18" s="248">
        <f>I18</f>
        <v>1032</v>
      </c>
    </row>
    <row r="19" spans="1:10">
      <c r="A19" s="509">
        <v>41850</v>
      </c>
      <c r="B19" s="155">
        <f t="shared" si="2"/>
        <v>3</v>
      </c>
      <c r="C19" s="129" t="str">
        <f t="shared" si="3"/>
        <v>Sep2014</v>
      </c>
      <c r="D19" s="129">
        <f t="shared" si="4"/>
        <v>41883</v>
      </c>
      <c r="E19" s="524">
        <v>460</v>
      </c>
      <c r="F19" s="522"/>
      <c r="H19" s="509">
        <v>42522</v>
      </c>
      <c r="I19" s="195" t="e">
        <f t="shared" ref="I19:I37" si="5">IF(SUMIF($D$7:$D$84,H19,$E$7:$E$84)=0,NA(),SUMIF($D$7:$D$84,H19,$E$7:$E$84))</f>
        <v>#N/A</v>
      </c>
      <c r="J19" s="248">
        <f t="shared" si="1"/>
        <v>1146.752230042016</v>
      </c>
    </row>
    <row r="20" spans="1:10">
      <c r="A20" s="509">
        <v>41881</v>
      </c>
      <c r="B20" s="155">
        <f t="shared" si="2"/>
        <v>3</v>
      </c>
      <c r="C20" s="129" t="str">
        <f t="shared" si="3"/>
        <v>Sep2014</v>
      </c>
      <c r="D20" s="129">
        <f t="shared" si="4"/>
        <v>41883</v>
      </c>
      <c r="E20" s="524">
        <v>382</v>
      </c>
      <c r="F20" s="522"/>
      <c r="H20" s="509">
        <v>42614</v>
      </c>
      <c r="I20" s="195" t="e">
        <f t="shared" si="5"/>
        <v>#N/A</v>
      </c>
      <c r="J20" s="248">
        <f t="shared" si="1"/>
        <v>1394.1161808506613</v>
      </c>
    </row>
    <row r="21" spans="1:10">
      <c r="A21" s="509">
        <v>41912</v>
      </c>
      <c r="B21" s="155">
        <f t="shared" si="2"/>
        <v>3</v>
      </c>
      <c r="C21" s="129" t="str">
        <f t="shared" si="3"/>
        <v>Sep2014</v>
      </c>
      <c r="D21" s="129">
        <f t="shared" si="4"/>
        <v>41883</v>
      </c>
      <c r="E21" s="524">
        <v>447</v>
      </c>
      <c r="F21" s="522"/>
      <c r="H21" s="509">
        <v>42705</v>
      </c>
      <c r="I21" s="195" t="e">
        <f t="shared" si="5"/>
        <v>#N/A</v>
      </c>
      <c r="J21" s="248">
        <f t="shared" si="1"/>
        <v>1378.0805457878812</v>
      </c>
    </row>
    <row r="22" spans="1:10">
      <c r="A22" s="509">
        <v>41942</v>
      </c>
      <c r="B22" s="155">
        <f t="shared" si="2"/>
        <v>4</v>
      </c>
      <c r="C22" s="129" t="str">
        <f t="shared" si="3"/>
        <v>dec2014</v>
      </c>
      <c r="D22" s="129">
        <f t="shared" si="4"/>
        <v>41974</v>
      </c>
      <c r="E22" s="524">
        <v>460</v>
      </c>
      <c r="F22" s="522"/>
      <c r="H22" s="509">
        <v>42795</v>
      </c>
      <c r="I22" s="195" t="e">
        <f t="shared" si="5"/>
        <v>#N/A</v>
      </c>
      <c r="J22" s="248">
        <f t="shared" si="1"/>
        <v>987.65742870091196</v>
      </c>
    </row>
    <row r="23" spans="1:10">
      <c r="A23" s="509">
        <v>41973</v>
      </c>
      <c r="B23" s="155">
        <f t="shared" si="2"/>
        <v>4</v>
      </c>
      <c r="C23" s="129" t="str">
        <f t="shared" si="3"/>
        <v>dec2014</v>
      </c>
      <c r="D23" s="129">
        <f t="shared" si="4"/>
        <v>41974</v>
      </c>
      <c r="E23" s="524">
        <v>366</v>
      </c>
      <c r="F23" s="522"/>
      <c r="H23" s="509">
        <v>42887</v>
      </c>
      <c r="I23" s="195" t="e">
        <f t="shared" si="5"/>
        <v>#N/A</v>
      </c>
      <c r="J23" s="248">
        <f t="shared" si="1"/>
        <v>1147.2348845471784</v>
      </c>
    </row>
    <row r="24" spans="1:10">
      <c r="A24" s="509">
        <v>42003</v>
      </c>
      <c r="B24" s="155">
        <f t="shared" si="2"/>
        <v>4</v>
      </c>
      <c r="C24" s="129" t="str">
        <f t="shared" si="3"/>
        <v>dec2014</v>
      </c>
      <c r="D24" s="129">
        <f t="shared" si="4"/>
        <v>41974</v>
      </c>
      <c r="E24" s="524">
        <v>454</v>
      </c>
      <c r="F24" s="522"/>
      <c r="H24" s="509">
        <v>42979</v>
      </c>
      <c r="I24" s="195" t="e">
        <f t="shared" si="5"/>
        <v>#N/A</v>
      </c>
      <c r="J24" s="248">
        <f t="shared" si="1"/>
        <v>1394.3231595732132</v>
      </c>
    </row>
    <row r="25" spans="1:10">
      <c r="A25" s="509">
        <v>42034</v>
      </c>
      <c r="B25" s="155">
        <f t="shared" si="2"/>
        <v>1</v>
      </c>
      <c r="C25" s="129" t="str">
        <f t="shared" si="3"/>
        <v>Mar2015</v>
      </c>
      <c r="D25" s="129">
        <f t="shared" si="4"/>
        <v>42064</v>
      </c>
      <c r="E25" s="524">
        <v>153</v>
      </c>
      <c r="F25" s="522"/>
      <c r="H25" s="509">
        <v>43070</v>
      </c>
      <c r="I25" s="195" t="e">
        <f t="shared" si="5"/>
        <v>#N/A</v>
      </c>
      <c r="J25" s="248">
        <f t="shared" si="1"/>
        <v>1378.1693053273261</v>
      </c>
    </row>
    <row r="26" spans="1:10">
      <c r="A26" s="509">
        <v>42063</v>
      </c>
      <c r="B26" s="155">
        <f t="shared" si="2"/>
        <v>1</v>
      </c>
      <c r="C26" s="129" t="str">
        <f t="shared" si="3"/>
        <v>Mar2015</v>
      </c>
      <c r="D26" s="129">
        <f t="shared" si="4"/>
        <v>42064</v>
      </c>
      <c r="E26" s="524">
        <v>378</v>
      </c>
      <c r="F26" s="522"/>
      <c r="H26" s="509">
        <v>43160</v>
      </c>
      <c r="I26" s="195" t="e">
        <f t="shared" si="5"/>
        <v>#N/A</v>
      </c>
      <c r="J26" s="248">
        <f t="shared" si="1"/>
        <v>987.69549182037338</v>
      </c>
    </row>
    <row r="27" spans="1:10">
      <c r="A27" s="509">
        <v>42093</v>
      </c>
      <c r="B27" s="155">
        <f t="shared" si="2"/>
        <v>1</v>
      </c>
      <c r="C27" s="129" t="str">
        <f t="shared" si="3"/>
        <v>Mar2015</v>
      </c>
      <c r="D27" s="129">
        <f t="shared" si="4"/>
        <v>42064</v>
      </c>
      <c r="E27" s="524">
        <v>387</v>
      </c>
      <c r="F27" s="522"/>
      <c r="H27" s="509">
        <v>43252</v>
      </c>
      <c r="I27" s="195" t="e">
        <f t="shared" si="5"/>
        <v>#N/A</v>
      </c>
      <c r="J27" s="248">
        <f t="shared" si="1"/>
        <v>1147.2512073117196</v>
      </c>
    </row>
    <row r="28" spans="1:10">
      <c r="A28" s="509">
        <v>42124</v>
      </c>
      <c r="B28" s="155">
        <f t="shared" si="2"/>
        <v>2</v>
      </c>
      <c r="C28" s="129" t="str">
        <f t="shared" si="3"/>
        <v>June2015</v>
      </c>
      <c r="D28" s="129">
        <f t="shared" si="4"/>
        <v>42156</v>
      </c>
      <c r="E28" s="524">
        <v>324</v>
      </c>
      <c r="F28" s="522"/>
      <c r="H28" s="509">
        <v>43344</v>
      </c>
      <c r="I28" s="195" t="e">
        <f t="shared" si="5"/>
        <v>#N/A</v>
      </c>
      <c r="J28" s="248">
        <f t="shared" si="1"/>
        <v>1394.330159331668</v>
      </c>
    </row>
    <row r="29" spans="1:10">
      <c r="A29" s="509">
        <v>42154</v>
      </c>
      <c r="B29" s="155">
        <f t="shared" si="2"/>
        <v>2</v>
      </c>
      <c r="C29" s="129" t="str">
        <f t="shared" si="3"/>
        <v>June2015</v>
      </c>
      <c r="D29" s="129">
        <f t="shared" si="4"/>
        <v>42156</v>
      </c>
      <c r="E29" s="524">
        <v>372</v>
      </c>
      <c r="F29" s="522"/>
      <c r="H29" s="509">
        <v>43435</v>
      </c>
      <c r="I29" s="195" t="e">
        <f t="shared" si="5"/>
        <v>#N/A</v>
      </c>
      <c r="J29" s="248">
        <f t="shared" si="1"/>
        <v>1378.1723070626203</v>
      </c>
    </row>
    <row r="30" spans="1:10">
      <c r="A30" s="509">
        <v>42185</v>
      </c>
      <c r="B30" s="155">
        <f t="shared" si="2"/>
        <v>2</v>
      </c>
      <c r="C30" s="129" t="str">
        <f t="shared" si="3"/>
        <v>June2015</v>
      </c>
      <c r="D30" s="129">
        <f t="shared" si="4"/>
        <v>42156</v>
      </c>
      <c r="E30" s="524">
        <v>400</v>
      </c>
      <c r="F30" s="522"/>
      <c r="H30" s="509">
        <v>43525</v>
      </c>
      <c r="I30" s="195" t="e">
        <f t="shared" si="5"/>
        <v>#N/A</v>
      </c>
      <c r="J30" s="248">
        <f t="shared" si="1"/>
        <v>987.69677906690288</v>
      </c>
    </row>
    <row r="31" spans="1:10">
      <c r="A31" s="509">
        <v>42215</v>
      </c>
      <c r="B31" s="155">
        <f t="shared" si="2"/>
        <v>3</v>
      </c>
      <c r="C31" s="129" t="str">
        <f t="shared" si="3"/>
        <v>Sep2015</v>
      </c>
      <c r="D31" s="129">
        <f t="shared" si="4"/>
        <v>42248</v>
      </c>
      <c r="E31" s="524">
        <v>500</v>
      </c>
      <c r="F31" s="522"/>
      <c r="H31" s="509">
        <v>43617</v>
      </c>
      <c r="I31" s="195" t="e">
        <f t="shared" si="5"/>
        <v>#N/A</v>
      </c>
      <c r="J31" s="248">
        <f t="shared" si="1"/>
        <v>1147.251759326959</v>
      </c>
    </row>
    <row r="32" spans="1:10">
      <c r="A32" s="509">
        <v>42246</v>
      </c>
      <c r="B32" s="155">
        <f t="shared" si="2"/>
        <v>3</v>
      </c>
      <c r="C32" s="129" t="str">
        <f t="shared" si="3"/>
        <v>Sep2015</v>
      </c>
      <c r="D32" s="129">
        <f t="shared" si="4"/>
        <v>42248</v>
      </c>
      <c r="E32" s="524">
        <v>442</v>
      </c>
      <c r="F32" s="522"/>
      <c r="H32" s="509">
        <v>43709</v>
      </c>
      <c r="I32" s="195" t="e">
        <f t="shared" si="5"/>
        <v>#N/A</v>
      </c>
      <c r="J32" s="248">
        <f t="shared" si="1"/>
        <v>1394.3303960546405</v>
      </c>
    </row>
    <row r="33" spans="1:10">
      <c r="A33" s="509">
        <v>42277</v>
      </c>
      <c r="B33" s="155">
        <f t="shared" si="2"/>
        <v>3</v>
      </c>
      <c r="C33" s="129" t="str">
        <f t="shared" si="3"/>
        <v>Sep2015</v>
      </c>
      <c r="D33" s="129">
        <f t="shared" si="4"/>
        <v>42248</v>
      </c>
      <c r="E33" s="524">
        <v>404</v>
      </c>
      <c r="F33" s="522"/>
      <c r="H33" s="509">
        <v>43800</v>
      </c>
      <c r="I33" s="195" t="e">
        <f t="shared" si="5"/>
        <v>#N/A</v>
      </c>
      <c r="J33" s="248">
        <f t="shared" si="1"/>
        <v>1378.1724085775093</v>
      </c>
    </row>
    <row r="34" spans="1:10">
      <c r="A34" s="509">
        <v>42307</v>
      </c>
      <c r="B34" s="155">
        <f t="shared" si="2"/>
        <v>4</v>
      </c>
      <c r="C34" s="129" t="str">
        <f t="shared" si="3"/>
        <v>dec2015</v>
      </c>
      <c r="D34" s="129">
        <f t="shared" si="4"/>
        <v>42339</v>
      </c>
      <c r="E34" s="524">
        <v>475</v>
      </c>
      <c r="F34" s="522"/>
      <c r="H34" s="509">
        <v>43891</v>
      </c>
      <c r="I34" s="195" t="e">
        <f t="shared" si="5"/>
        <v>#N/A</v>
      </c>
      <c r="J34" s="248">
        <f t="shared" si="1"/>
        <v>987.69682259995136</v>
      </c>
    </row>
    <row r="35" spans="1:10">
      <c r="A35" s="509">
        <v>42338</v>
      </c>
      <c r="B35" s="155">
        <f t="shared" si="2"/>
        <v>4</v>
      </c>
      <c r="C35" s="129" t="str">
        <f t="shared" si="3"/>
        <v>dec2015</v>
      </c>
      <c r="D35" s="129">
        <f t="shared" si="4"/>
        <v>42339</v>
      </c>
      <c r="E35" s="524">
        <v>445</v>
      </c>
      <c r="F35" s="522"/>
      <c r="H35" s="509">
        <v>43983</v>
      </c>
      <c r="I35" s="195" t="e">
        <f t="shared" si="5"/>
        <v>#N/A</v>
      </c>
      <c r="J35" s="248">
        <f t="shared" si="1"/>
        <v>1147.251777995416</v>
      </c>
    </row>
    <row r="36" spans="1:10">
      <c r="A36" s="509">
        <v>42368</v>
      </c>
      <c r="B36" s="155">
        <f t="shared" si="2"/>
        <v>4</v>
      </c>
      <c r="C36" s="129" t="str">
        <f t="shared" si="3"/>
        <v>dec2015</v>
      </c>
      <c r="D36" s="129">
        <f t="shared" si="4"/>
        <v>42339</v>
      </c>
      <c r="E36" s="524">
        <v>422</v>
      </c>
      <c r="F36" s="522"/>
      <c r="H36" s="509">
        <v>44075</v>
      </c>
      <c r="I36" s="195" t="e">
        <f t="shared" si="5"/>
        <v>#N/A</v>
      </c>
      <c r="J36" s="248">
        <f t="shared" si="1"/>
        <v>1394.3304040603116</v>
      </c>
    </row>
    <row r="37" spans="1:10" ht="13.5" thickBot="1">
      <c r="A37" s="509">
        <v>42399</v>
      </c>
      <c r="B37" s="155">
        <f t="shared" si="2"/>
        <v>1</v>
      </c>
      <c r="C37" s="129" t="str">
        <f t="shared" si="3"/>
        <v>Mar2016</v>
      </c>
      <c r="D37" s="129">
        <f t="shared" si="4"/>
        <v>42430</v>
      </c>
      <c r="E37" s="524">
        <v>198</v>
      </c>
      <c r="F37" s="522"/>
      <c r="H37" s="512">
        <v>44166</v>
      </c>
      <c r="I37" s="481" t="e">
        <f t="shared" si="5"/>
        <v>#N/A</v>
      </c>
      <c r="J37" s="256">
        <f t="shared" si="1"/>
        <v>1378.1724120106144</v>
      </c>
    </row>
    <row r="38" spans="1:10">
      <c r="A38" s="509">
        <v>42429</v>
      </c>
      <c r="B38" s="155">
        <f t="shared" si="2"/>
        <v>1</v>
      </c>
      <c r="C38" s="129" t="str">
        <f t="shared" si="3"/>
        <v>Mar2016</v>
      </c>
      <c r="D38" s="129">
        <f t="shared" si="4"/>
        <v>42430</v>
      </c>
      <c r="E38" s="524">
        <v>415</v>
      </c>
      <c r="F38" s="522"/>
      <c r="H38" s="122"/>
      <c r="I38" s="123"/>
      <c r="J38" s="123"/>
    </row>
    <row r="39" spans="1:10">
      <c r="A39" s="509">
        <v>42459</v>
      </c>
      <c r="B39" s="155">
        <f t="shared" si="2"/>
        <v>1</v>
      </c>
      <c r="C39" s="129" t="str">
        <f t="shared" si="3"/>
        <v>Mar2016</v>
      </c>
      <c r="D39" s="129">
        <f t="shared" si="4"/>
        <v>42430</v>
      </c>
      <c r="E39" s="524">
        <v>419</v>
      </c>
      <c r="F39" s="522">
        <f>E39</f>
        <v>419</v>
      </c>
      <c r="I39" s="663"/>
      <c r="J39" s="123"/>
    </row>
    <row r="40" spans="1:10">
      <c r="A40" s="509">
        <v>42490</v>
      </c>
      <c r="B40" s="155">
        <f t="shared" si="2"/>
        <v>2</v>
      </c>
      <c r="C40" s="129" t="str">
        <f t="shared" si="3"/>
        <v>June2016</v>
      </c>
      <c r="D40" s="129">
        <f t="shared" si="4"/>
        <v>42522</v>
      </c>
      <c r="E40" s="524"/>
      <c r="F40" s="522">
        <v>335.56114495469723</v>
      </c>
      <c r="I40" s="123"/>
      <c r="J40" s="123"/>
    </row>
    <row r="41" spans="1:10">
      <c r="A41" s="509">
        <v>42520</v>
      </c>
      <c r="B41" s="155">
        <f t="shared" si="2"/>
        <v>2</v>
      </c>
      <c r="C41" s="129" t="str">
        <f t="shared" si="3"/>
        <v>June2016</v>
      </c>
      <c r="D41" s="129">
        <f t="shared" si="4"/>
        <v>42522</v>
      </c>
      <c r="E41" s="524"/>
      <c r="F41" s="522">
        <v>413.00477122600898</v>
      </c>
      <c r="I41" s="123"/>
      <c r="J41" s="123"/>
    </row>
    <row r="42" spans="1:10">
      <c r="A42" s="509">
        <v>42551</v>
      </c>
      <c r="B42" s="155">
        <f t="shared" si="2"/>
        <v>2</v>
      </c>
      <c r="C42" s="129" t="str">
        <f t="shared" si="3"/>
        <v>June2016</v>
      </c>
      <c r="D42" s="129">
        <f t="shared" si="4"/>
        <v>42522</v>
      </c>
      <c r="E42" s="524"/>
      <c r="F42" s="522">
        <v>398.18631386130994</v>
      </c>
      <c r="I42" s="123"/>
      <c r="J42" s="123"/>
    </row>
    <row r="43" spans="1:10">
      <c r="A43" s="509">
        <v>42581</v>
      </c>
      <c r="B43" s="155">
        <f t="shared" si="2"/>
        <v>3</v>
      </c>
      <c r="C43" s="129" t="str">
        <f t="shared" si="3"/>
        <v>Sep2016</v>
      </c>
      <c r="D43" s="129">
        <f t="shared" si="4"/>
        <v>42614</v>
      </c>
      <c r="E43" s="524"/>
      <c r="F43" s="522">
        <v>518.66298991439862</v>
      </c>
      <c r="I43" s="123"/>
      <c r="J43" s="123"/>
    </row>
    <row r="44" spans="1:10">
      <c r="A44" s="509">
        <v>42612</v>
      </c>
      <c r="B44" s="155">
        <f t="shared" si="2"/>
        <v>3</v>
      </c>
      <c r="C44" s="129" t="str">
        <f t="shared" si="3"/>
        <v>Sep2016</v>
      </c>
      <c r="D44" s="129">
        <f t="shared" si="4"/>
        <v>42614</v>
      </c>
      <c r="E44" s="524"/>
      <c r="F44" s="522">
        <v>455.7746844992036</v>
      </c>
      <c r="I44" s="123"/>
      <c r="J44" s="123"/>
    </row>
    <row r="45" spans="1:10">
      <c r="A45" s="509">
        <v>42643</v>
      </c>
      <c r="B45" s="155">
        <f t="shared" si="2"/>
        <v>3</v>
      </c>
      <c r="C45" s="129" t="str">
        <f t="shared" si="3"/>
        <v>Sep2016</v>
      </c>
      <c r="D45" s="129">
        <f t="shared" si="4"/>
        <v>42614</v>
      </c>
      <c r="E45" s="524"/>
      <c r="F45" s="522">
        <v>419.67850643705913</v>
      </c>
      <c r="I45" s="123"/>
      <c r="J45" s="123"/>
    </row>
    <row r="46" spans="1:10">
      <c r="A46" s="509">
        <v>42673</v>
      </c>
      <c r="B46" s="155">
        <f t="shared" si="2"/>
        <v>4</v>
      </c>
      <c r="C46" s="129" t="str">
        <f t="shared" si="3"/>
        <v>dec2016</v>
      </c>
      <c r="D46" s="129">
        <f t="shared" si="4"/>
        <v>42705</v>
      </c>
      <c r="E46" s="524"/>
      <c r="F46" s="522">
        <v>484.17269103917312</v>
      </c>
      <c r="I46" s="123"/>
      <c r="J46" s="123"/>
    </row>
    <row r="47" spans="1:10">
      <c r="A47" s="509">
        <v>42704</v>
      </c>
      <c r="B47" s="155">
        <f t="shared" si="2"/>
        <v>4</v>
      </c>
      <c r="C47" s="129" t="str">
        <f t="shared" si="3"/>
        <v>dec2016</v>
      </c>
      <c r="D47" s="129">
        <f t="shared" si="4"/>
        <v>42705</v>
      </c>
      <c r="E47" s="524"/>
      <c r="F47" s="522">
        <v>459.79954076650904</v>
      </c>
      <c r="H47" s="122"/>
      <c r="I47" s="123"/>
      <c r="J47" s="123"/>
    </row>
    <row r="48" spans="1:10">
      <c r="A48" s="509">
        <v>42734</v>
      </c>
      <c r="B48" s="155">
        <f t="shared" si="2"/>
        <v>4</v>
      </c>
      <c r="C48" s="129" t="str">
        <f t="shared" si="3"/>
        <v>dec2016</v>
      </c>
      <c r="D48" s="129">
        <f t="shared" si="4"/>
        <v>42705</v>
      </c>
      <c r="E48" s="524"/>
      <c r="F48" s="522">
        <v>434.10831398219904</v>
      </c>
      <c r="H48" s="122"/>
      <c r="I48" s="123"/>
      <c r="J48" s="123"/>
    </row>
    <row r="49" spans="1:10">
      <c r="A49" s="509">
        <v>42765</v>
      </c>
      <c r="B49" s="155">
        <f t="shared" si="2"/>
        <v>1</v>
      </c>
      <c r="C49" s="129" t="str">
        <f t="shared" si="3"/>
        <v>Mar2017</v>
      </c>
      <c r="D49" s="129">
        <f t="shared" si="4"/>
        <v>42795</v>
      </c>
      <c r="E49" s="524"/>
      <c r="F49" s="522">
        <v>168.62327262799084</v>
      </c>
      <c r="H49" s="122"/>
      <c r="I49" s="123"/>
      <c r="J49" s="123"/>
    </row>
    <row r="50" spans="1:10">
      <c r="A50" s="509">
        <v>42794</v>
      </c>
      <c r="B50" s="155">
        <f t="shared" si="2"/>
        <v>1</v>
      </c>
      <c r="C50" s="129" t="str">
        <f t="shared" si="3"/>
        <v>Mar2017</v>
      </c>
      <c r="D50" s="129">
        <f t="shared" si="4"/>
        <v>42795</v>
      </c>
      <c r="E50" s="524"/>
      <c r="F50" s="522">
        <v>397.0992059144005</v>
      </c>
      <c r="H50" s="122"/>
      <c r="I50" s="123"/>
      <c r="J50" s="123"/>
    </row>
    <row r="51" spans="1:10">
      <c r="A51" s="509">
        <v>42824</v>
      </c>
      <c r="B51" s="155">
        <f t="shared" si="2"/>
        <v>1</v>
      </c>
      <c r="C51" s="129" t="str">
        <f t="shared" si="3"/>
        <v>Mar2017</v>
      </c>
      <c r="D51" s="129">
        <f t="shared" si="4"/>
        <v>42795</v>
      </c>
      <c r="E51" s="524"/>
      <c r="F51" s="522">
        <v>421.93495015852056</v>
      </c>
      <c r="H51" s="122"/>
      <c r="I51" s="123"/>
      <c r="J51" s="123"/>
    </row>
    <row r="52" spans="1:10">
      <c r="A52" s="509">
        <v>42855</v>
      </c>
      <c r="B52" s="155">
        <f t="shared" si="2"/>
        <v>2</v>
      </c>
      <c r="C52" s="129" t="str">
        <f t="shared" si="3"/>
        <v>June2017</v>
      </c>
      <c r="D52" s="129">
        <f t="shared" si="4"/>
        <v>42887</v>
      </c>
      <c r="E52" s="524"/>
      <c r="F52" s="522">
        <v>335.76893755111786</v>
      </c>
      <c r="H52" s="122"/>
      <c r="I52" s="123"/>
      <c r="J52" s="123"/>
    </row>
    <row r="53" spans="1:10">
      <c r="A53" s="509">
        <v>42885</v>
      </c>
      <c r="B53" s="155">
        <f t="shared" si="2"/>
        <v>2</v>
      </c>
      <c r="C53" s="129" t="str">
        <f t="shared" si="3"/>
        <v>June2017</v>
      </c>
      <c r="D53" s="129">
        <f t="shared" si="4"/>
        <v>42887</v>
      </c>
      <c r="E53" s="524"/>
      <c r="F53" s="522">
        <v>413.16146792551035</v>
      </c>
      <c r="H53" s="122"/>
      <c r="I53" s="123"/>
      <c r="J53" s="123"/>
    </row>
    <row r="54" spans="1:10">
      <c r="A54" s="509">
        <v>42916</v>
      </c>
      <c r="B54" s="155">
        <f t="shared" si="2"/>
        <v>2</v>
      </c>
      <c r="C54" s="129" t="str">
        <f t="shared" si="3"/>
        <v>June2017</v>
      </c>
      <c r="D54" s="129">
        <f t="shared" si="4"/>
        <v>42887</v>
      </c>
      <c r="E54" s="524"/>
      <c r="F54" s="522">
        <v>398.3044790705502</v>
      </c>
      <c r="H54" s="122"/>
      <c r="I54" s="123"/>
      <c r="J54" s="123"/>
    </row>
    <row r="55" spans="1:10">
      <c r="A55" s="509">
        <v>42946</v>
      </c>
      <c r="B55" s="155">
        <f t="shared" si="2"/>
        <v>3</v>
      </c>
      <c r="C55" s="129" t="str">
        <f t="shared" si="3"/>
        <v>Sep2017</v>
      </c>
      <c r="D55" s="129">
        <f t="shared" si="4"/>
        <v>42979</v>
      </c>
      <c r="E55" s="524"/>
      <c r="F55" s="522">
        <v>518.75209847073211</v>
      </c>
      <c r="H55" s="122"/>
      <c r="I55" s="123"/>
      <c r="J55" s="123"/>
    </row>
    <row r="56" spans="1:10">
      <c r="A56" s="509">
        <v>42977</v>
      </c>
      <c r="B56" s="155">
        <f t="shared" si="2"/>
        <v>3</v>
      </c>
      <c r="C56" s="129" t="str">
        <f t="shared" si="3"/>
        <v>Sep2017</v>
      </c>
      <c r="D56" s="129">
        <f t="shared" si="4"/>
        <v>42979</v>
      </c>
      <c r="E56" s="524"/>
      <c r="F56" s="522">
        <v>455.84188139127446</v>
      </c>
      <c r="H56" s="122"/>
      <c r="I56" s="123"/>
      <c r="J56" s="123"/>
    </row>
    <row r="57" spans="1:10">
      <c r="A57" s="509">
        <v>43008</v>
      </c>
      <c r="B57" s="155">
        <f t="shared" si="2"/>
        <v>3</v>
      </c>
      <c r="C57" s="129" t="str">
        <f t="shared" si="3"/>
        <v>Sep2017</v>
      </c>
      <c r="D57" s="129">
        <f t="shared" si="4"/>
        <v>42979</v>
      </c>
      <c r="E57" s="524"/>
      <c r="F57" s="522">
        <v>419.7291797112066</v>
      </c>
      <c r="H57" s="122"/>
      <c r="I57" s="123"/>
      <c r="J57" s="123"/>
    </row>
    <row r="58" spans="1:10">
      <c r="A58" s="509">
        <v>43038</v>
      </c>
      <c r="B58" s="155">
        <f t="shared" si="2"/>
        <v>4</v>
      </c>
      <c r="C58" s="129" t="str">
        <f t="shared" si="3"/>
        <v>dec2017</v>
      </c>
      <c r="D58" s="129">
        <f t="shared" si="4"/>
        <v>43070</v>
      </c>
      <c r="E58" s="524"/>
      <c r="F58" s="522">
        <v>484.21090382898666</v>
      </c>
      <c r="H58" s="122"/>
      <c r="I58" s="123"/>
      <c r="J58" s="123"/>
    </row>
    <row r="59" spans="1:10">
      <c r="A59" s="509">
        <v>43069</v>
      </c>
      <c r="B59" s="155">
        <f t="shared" si="2"/>
        <v>4</v>
      </c>
      <c r="C59" s="129" t="str">
        <f t="shared" si="3"/>
        <v>dec2017</v>
      </c>
      <c r="D59" s="129">
        <f t="shared" si="4"/>
        <v>43070</v>
      </c>
      <c r="E59" s="524"/>
      <c r="F59" s="522">
        <v>459.82835708694432</v>
      </c>
      <c r="H59" s="122"/>
      <c r="I59" s="123"/>
      <c r="J59" s="123"/>
    </row>
    <row r="60" spans="1:10">
      <c r="A60" s="509">
        <v>43099</v>
      </c>
      <c r="B60" s="155">
        <f t="shared" si="2"/>
        <v>4</v>
      </c>
      <c r="C60" s="129" t="str">
        <f t="shared" si="3"/>
        <v>dec2017</v>
      </c>
      <c r="D60" s="129">
        <f t="shared" si="4"/>
        <v>43070</v>
      </c>
      <c r="E60" s="524"/>
      <c r="F60" s="522">
        <v>434.13004441139509</v>
      </c>
      <c r="H60" s="122"/>
      <c r="I60" s="123"/>
      <c r="J60" s="123"/>
    </row>
    <row r="61" spans="1:10">
      <c r="A61" s="509">
        <v>43130</v>
      </c>
      <c r="B61" s="155">
        <f t="shared" si="2"/>
        <v>1</v>
      </c>
      <c r="C61" s="129" t="str">
        <f t="shared" si="3"/>
        <v>Mar2018</v>
      </c>
      <c r="D61" s="129">
        <f t="shared" si="4"/>
        <v>43160</v>
      </c>
      <c r="E61" s="524"/>
      <c r="F61" s="522">
        <v>168.6396595762865</v>
      </c>
      <c r="H61" s="122"/>
      <c r="I61" s="123"/>
      <c r="J61" s="123"/>
    </row>
    <row r="62" spans="1:10">
      <c r="A62" s="509">
        <v>43159</v>
      </c>
      <c r="B62" s="155">
        <f t="shared" si="2"/>
        <v>1</v>
      </c>
      <c r="C62" s="129" t="str">
        <f t="shared" si="3"/>
        <v>Mar2018</v>
      </c>
      <c r="D62" s="129">
        <f t="shared" si="4"/>
        <v>43160</v>
      </c>
      <c r="E62" s="524"/>
      <c r="F62" s="522">
        <v>397.11156333596921</v>
      </c>
      <c r="H62" s="122"/>
      <c r="I62" s="123"/>
      <c r="J62" s="123"/>
    </row>
    <row r="63" spans="1:10">
      <c r="A63" s="509">
        <v>43189</v>
      </c>
      <c r="B63" s="155">
        <f t="shared" si="2"/>
        <v>1</v>
      </c>
      <c r="C63" s="129" t="str">
        <f t="shared" si="3"/>
        <v>Mar2018</v>
      </c>
      <c r="D63" s="129">
        <f t="shared" si="4"/>
        <v>43160</v>
      </c>
      <c r="E63" s="524"/>
      <c r="F63" s="522">
        <v>421.94426890811769</v>
      </c>
      <c r="H63" s="122"/>
      <c r="I63" s="123"/>
      <c r="J63" s="123"/>
    </row>
    <row r="64" spans="1:10">
      <c r="A64" s="509">
        <v>43220</v>
      </c>
      <c r="B64" s="155">
        <f t="shared" si="2"/>
        <v>2</v>
      </c>
      <c r="C64" s="129" t="str">
        <f t="shared" si="3"/>
        <v>June2018</v>
      </c>
      <c r="D64" s="129">
        <f t="shared" si="4"/>
        <v>43252</v>
      </c>
      <c r="E64" s="524"/>
      <c r="F64" s="522">
        <v>335.77596483375686</v>
      </c>
      <c r="H64" s="122"/>
      <c r="I64" s="123"/>
      <c r="J64" s="123"/>
    </row>
    <row r="65" spans="1:10">
      <c r="A65" s="509">
        <v>43250</v>
      </c>
      <c r="B65" s="155">
        <f t="shared" si="2"/>
        <v>2</v>
      </c>
      <c r="C65" s="129" t="str">
        <f t="shared" si="3"/>
        <v>June2018</v>
      </c>
      <c r="D65" s="129">
        <f t="shared" si="4"/>
        <v>43252</v>
      </c>
      <c r="E65" s="524"/>
      <c r="F65" s="522">
        <v>413.16676720957997</v>
      </c>
      <c r="H65" s="122"/>
      <c r="I65" s="123"/>
      <c r="J65" s="123"/>
    </row>
    <row r="66" spans="1:10">
      <c r="A66" s="509">
        <v>43281</v>
      </c>
      <c r="B66" s="155">
        <f t="shared" si="2"/>
        <v>2</v>
      </c>
      <c r="C66" s="129" t="str">
        <f t="shared" si="3"/>
        <v>June2018</v>
      </c>
      <c r="D66" s="129">
        <f t="shared" si="4"/>
        <v>43252</v>
      </c>
      <c r="E66" s="524"/>
      <c r="F66" s="522">
        <v>398.30847526838272</v>
      </c>
      <c r="H66" s="122"/>
      <c r="I66" s="123"/>
      <c r="J66" s="123"/>
    </row>
    <row r="67" spans="1:10">
      <c r="A67" s="509">
        <v>43311</v>
      </c>
      <c r="B67" s="155">
        <f t="shared" si="2"/>
        <v>3</v>
      </c>
      <c r="C67" s="129" t="str">
        <f t="shared" si="3"/>
        <v>Sep2018</v>
      </c>
      <c r="D67" s="129">
        <f t="shared" si="4"/>
        <v>43344</v>
      </c>
      <c r="E67" s="524"/>
      <c r="F67" s="522">
        <v>518.75511200933602</v>
      </c>
      <c r="H67" s="122"/>
      <c r="I67" s="123"/>
      <c r="J67" s="123"/>
    </row>
    <row r="68" spans="1:10">
      <c r="A68" s="509">
        <v>43342</v>
      </c>
      <c r="B68" s="155">
        <f t="shared" si="2"/>
        <v>3</v>
      </c>
      <c r="C68" s="129" t="str">
        <f t="shared" si="3"/>
        <v>Sep2018</v>
      </c>
      <c r="D68" s="129">
        <f t="shared" si="4"/>
        <v>43344</v>
      </c>
      <c r="E68" s="524"/>
      <c r="F68" s="522">
        <v>455.84415390512328</v>
      </c>
      <c r="H68" s="122"/>
      <c r="I68" s="123"/>
      <c r="J68" s="123"/>
    </row>
    <row r="69" spans="1:10">
      <c r="A69" s="509">
        <v>43373</v>
      </c>
      <c r="B69" s="155">
        <f t="shared" si="2"/>
        <v>3</v>
      </c>
      <c r="C69" s="129" t="str">
        <f t="shared" si="3"/>
        <v>Sep2018</v>
      </c>
      <c r="D69" s="129">
        <f t="shared" si="4"/>
        <v>43344</v>
      </c>
      <c r="E69" s="524"/>
      <c r="F69" s="522">
        <v>419.73089341720879</v>
      </c>
      <c r="H69" s="122"/>
      <c r="I69" s="123"/>
      <c r="J69" s="123"/>
    </row>
    <row r="70" spans="1:10">
      <c r="A70" s="509">
        <v>43403</v>
      </c>
      <c r="B70" s="155">
        <f t="shared" si="2"/>
        <v>4</v>
      </c>
      <c r="C70" s="129" t="str">
        <f t="shared" si="3"/>
        <v>dec2018</v>
      </c>
      <c r="D70" s="129">
        <f t="shared" si="4"/>
        <v>43435</v>
      </c>
      <c r="E70" s="524"/>
      <c r="F70" s="522">
        <v>484.21219613717795</v>
      </c>
      <c r="H70" s="122"/>
      <c r="I70" s="123"/>
      <c r="J70" s="123"/>
    </row>
    <row r="71" spans="1:10">
      <c r="A71" s="509">
        <v>43434</v>
      </c>
      <c r="B71" s="155">
        <f t="shared" si="2"/>
        <v>4</v>
      </c>
      <c r="C71" s="129" t="str">
        <f t="shared" si="3"/>
        <v>dec2018</v>
      </c>
      <c r="D71" s="129">
        <f t="shared" si="4"/>
        <v>43435</v>
      </c>
      <c r="E71" s="524"/>
      <c r="F71" s="522">
        <v>459.82933161843295</v>
      </c>
      <c r="H71" s="122"/>
      <c r="I71" s="123"/>
      <c r="J71" s="123"/>
    </row>
    <row r="72" spans="1:10">
      <c r="A72" s="509">
        <v>43464</v>
      </c>
      <c r="B72" s="155">
        <f t="shared" ref="B72:B84" si="6">MONTH(MONTH(A72)&amp;0)</f>
        <v>4</v>
      </c>
      <c r="C72" s="129" t="str">
        <f t="shared" ref="C72:C84" si="7">IF(B72=4,"dec",IF(B72=1,"Mar", IF(B72=2,"June",IF(B72=3,"Sep",""))))&amp;YEAR(A72)</f>
        <v>dec2018</v>
      </c>
      <c r="D72" s="129">
        <f t="shared" ref="D72:D84" si="8">DATEVALUE(C72)</f>
        <v>43435</v>
      </c>
      <c r="E72" s="524"/>
      <c r="F72" s="522">
        <v>434.13077930700956</v>
      </c>
      <c r="H72" s="122"/>
      <c r="I72" s="123"/>
      <c r="J72" s="123"/>
    </row>
    <row r="73" spans="1:10">
      <c r="A73" s="509">
        <v>43495</v>
      </c>
      <c r="B73" s="155">
        <f t="shared" si="6"/>
        <v>1</v>
      </c>
      <c r="C73" s="129" t="str">
        <f t="shared" si="7"/>
        <v>Mar2019</v>
      </c>
      <c r="D73" s="129">
        <f t="shared" si="8"/>
        <v>43525</v>
      </c>
      <c r="E73" s="524"/>
      <c r="F73" s="522">
        <v>168.64021376213938</v>
      </c>
      <c r="H73" s="122"/>
      <c r="I73" s="123"/>
      <c r="J73" s="123"/>
    </row>
    <row r="74" spans="1:10">
      <c r="A74" s="509">
        <v>43524</v>
      </c>
      <c r="B74" s="155">
        <f t="shared" si="6"/>
        <v>1</v>
      </c>
      <c r="C74" s="129" t="str">
        <f t="shared" si="7"/>
        <v>Mar2019</v>
      </c>
      <c r="D74" s="129">
        <f t="shared" si="8"/>
        <v>43525</v>
      </c>
      <c r="E74" s="524"/>
      <c r="F74" s="522">
        <v>397.11198124832777</v>
      </c>
      <c r="H74" s="122"/>
      <c r="I74" s="123"/>
      <c r="J74" s="123"/>
    </row>
    <row r="75" spans="1:10">
      <c r="A75" s="509">
        <v>43554</v>
      </c>
      <c r="B75" s="155">
        <f t="shared" si="6"/>
        <v>1</v>
      </c>
      <c r="C75" s="129" t="str">
        <f t="shared" si="7"/>
        <v>Mar2019</v>
      </c>
      <c r="D75" s="129">
        <f t="shared" si="8"/>
        <v>43525</v>
      </c>
      <c r="E75" s="524"/>
      <c r="F75" s="522">
        <v>421.9445840564357</v>
      </c>
      <c r="H75" s="122"/>
      <c r="I75" s="123"/>
      <c r="J75" s="123"/>
    </row>
    <row r="76" spans="1:10">
      <c r="A76" s="509">
        <v>43585</v>
      </c>
      <c r="B76" s="155">
        <f t="shared" si="6"/>
        <v>2</v>
      </c>
      <c r="C76" s="129" t="str">
        <f t="shared" si="7"/>
        <v>June2019</v>
      </c>
      <c r="D76" s="129">
        <f t="shared" si="8"/>
        <v>43617</v>
      </c>
      <c r="E76" s="524"/>
      <c r="F76" s="522">
        <v>335.77620248756233</v>
      </c>
      <c r="H76" s="122"/>
      <c r="I76" s="123"/>
      <c r="J76" s="123"/>
    </row>
    <row r="77" spans="1:10">
      <c r="A77" s="509">
        <v>43615</v>
      </c>
      <c r="B77" s="155">
        <f t="shared" si="6"/>
        <v>2</v>
      </c>
      <c r="C77" s="129" t="str">
        <f t="shared" si="7"/>
        <v>June2019</v>
      </c>
      <c r="D77" s="129">
        <f t="shared" si="8"/>
        <v>43617</v>
      </c>
      <c r="E77" s="524"/>
      <c r="F77" s="522">
        <v>413.16694642466069</v>
      </c>
      <c r="H77" s="122"/>
      <c r="I77" s="123"/>
      <c r="J77" s="123"/>
    </row>
    <row r="78" spans="1:10">
      <c r="A78" s="509">
        <v>43646</v>
      </c>
      <c r="B78" s="155">
        <f t="shared" si="6"/>
        <v>2</v>
      </c>
      <c r="C78" s="129" t="str">
        <f t="shared" si="7"/>
        <v>June2019</v>
      </c>
      <c r="D78" s="129">
        <f t="shared" si="8"/>
        <v>43617</v>
      </c>
      <c r="E78" s="524"/>
      <c r="F78" s="522">
        <v>398.30861041473611</v>
      </c>
      <c r="H78" s="122"/>
      <c r="I78" s="123"/>
      <c r="J78" s="123"/>
    </row>
    <row r="79" spans="1:10">
      <c r="A79" s="509">
        <v>43676</v>
      </c>
      <c r="B79" s="155">
        <f t="shared" si="6"/>
        <v>3</v>
      </c>
      <c r="C79" s="129" t="str">
        <f t="shared" si="7"/>
        <v>Sep2019</v>
      </c>
      <c r="D79" s="129">
        <f t="shared" si="8"/>
        <v>43709</v>
      </c>
      <c r="E79" s="524"/>
      <c r="F79" s="522">
        <v>518.75521392339783</v>
      </c>
      <c r="H79" s="122"/>
      <c r="I79" s="123"/>
      <c r="J79" s="123"/>
    </row>
    <row r="80" spans="1:10">
      <c r="A80" s="509">
        <v>43707</v>
      </c>
      <c r="B80" s="155">
        <f t="shared" si="6"/>
        <v>3</v>
      </c>
      <c r="C80" s="129" t="str">
        <f t="shared" si="7"/>
        <v>Sep2019</v>
      </c>
      <c r="D80" s="129">
        <f t="shared" si="8"/>
        <v>43709</v>
      </c>
      <c r="E80" s="524"/>
      <c r="F80" s="522">
        <v>455.84423075866567</v>
      </c>
    </row>
    <row r="81" spans="1:6">
      <c r="A81" s="509">
        <v>43738</v>
      </c>
      <c r="B81" s="155">
        <f t="shared" si="6"/>
        <v>3</v>
      </c>
      <c r="C81" s="129" t="str">
        <f t="shared" si="7"/>
        <v>Sep2019</v>
      </c>
      <c r="D81" s="129">
        <f t="shared" si="8"/>
        <v>43709</v>
      </c>
      <c r="E81" s="524"/>
      <c r="F81" s="522">
        <v>419.73095137257701</v>
      </c>
    </row>
    <row r="82" spans="1:6">
      <c r="A82" s="509">
        <v>43768</v>
      </c>
      <c r="B82" s="155">
        <f t="shared" si="6"/>
        <v>4</v>
      </c>
      <c r="C82" s="129" t="str">
        <f t="shared" si="7"/>
        <v>dec2019</v>
      </c>
      <c r="D82" s="129">
        <f t="shared" si="8"/>
        <v>43800</v>
      </c>
      <c r="E82" s="524"/>
      <c r="F82" s="522">
        <v>484.21223984140551</v>
      </c>
    </row>
    <row r="83" spans="1:6">
      <c r="A83" s="509">
        <v>43799</v>
      </c>
      <c r="B83" s="155">
        <f t="shared" si="6"/>
        <v>4</v>
      </c>
      <c r="C83" s="129" t="str">
        <f t="shared" si="7"/>
        <v>dec2019</v>
      </c>
      <c r="D83" s="129">
        <f t="shared" si="8"/>
        <v>43800</v>
      </c>
      <c r="E83" s="524"/>
      <c r="F83" s="522">
        <v>459.82936457585458</v>
      </c>
    </row>
    <row r="84" spans="1:6">
      <c r="A84" s="509">
        <v>43829</v>
      </c>
      <c r="B84" s="155">
        <f t="shared" si="6"/>
        <v>4</v>
      </c>
      <c r="C84" s="129" t="str">
        <f t="shared" si="7"/>
        <v>dec2019</v>
      </c>
      <c r="D84" s="129">
        <f t="shared" si="8"/>
        <v>43800</v>
      </c>
      <c r="E84" s="524"/>
      <c r="F84" s="522">
        <v>434.13080416024923</v>
      </c>
    </row>
    <row r="85" spans="1:6">
      <c r="A85" s="509">
        <v>43860</v>
      </c>
      <c r="B85" s="155">
        <f t="shared" ref="B85:B96" si="9">MONTH(MONTH(A85)&amp;0)</f>
        <v>1</v>
      </c>
      <c r="C85" s="129" t="str">
        <f t="shared" ref="C85:C96" si="10">IF(B85=4,"dec",IF(B85=1,"Mar", IF(B85=2,"June",IF(B85=3,"Sep",""))))&amp;YEAR(A85)</f>
        <v>Mar2020</v>
      </c>
      <c r="D85" s="129">
        <f t="shared" ref="D85:D96" si="11">DATEVALUE(C85)</f>
        <v>43891</v>
      </c>
      <c r="E85" s="524"/>
      <c r="F85" s="522">
        <v>168.64023250400356</v>
      </c>
    </row>
    <row r="86" spans="1:6">
      <c r="A86" s="509">
        <v>43890</v>
      </c>
      <c r="B86" s="155">
        <f t="shared" si="9"/>
        <v>1</v>
      </c>
      <c r="C86" s="129" t="str">
        <f t="shared" si="10"/>
        <v>Mar2020</v>
      </c>
      <c r="D86" s="129">
        <f t="shared" si="11"/>
        <v>43891</v>
      </c>
      <c r="E86" s="524"/>
      <c r="F86" s="522">
        <v>397.11199538159485</v>
      </c>
    </row>
    <row r="87" spans="1:6">
      <c r="A87" s="509">
        <v>43920</v>
      </c>
      <c r="B87" s="155">
        <f t="shared" si="9"/>
        <v>1</v>
      </c>
      <c r="C87" s="129" t="str">
        <f t="shared" si="10"/>
        <v>Mar2020</v>
      </c>
      <c r="D87" s="129">
        <f t="shared" si="11"/>
        <v>43891</v>
      </c>
      <c r="E87" s="524"/>
      <c r="F87" s="522">
        <v>421.944594714353</v>
      </c>
    </row>
    <row r="88" spans="1:6">
      <c r="A88" s="509">
        <v>43951</v>
      </c>
      <c r="B88" s="155">
        <f t="shared" si="9"/>
        <v>2</v>
      </c>
      <c r="C88" s="129" t="str">
        <f t="shared" si="10"/>
        <v>June2020</v>
      </c>
      <c r="D88" s="129">
        <f t="shared" si="11"/>
        <v>43983</v>
      </c>
      <c r="E88" s="524"/>
      <c r="F88" s="522">
        <v>335.77621052471329</v>
      </c>
    </row>
    <row r="89" spans="1:6">
      <c r="A89" s="509">
        <v>43981</v>
      </c>
      <c r="B89" s="155">
        <f t="shared" si="9"/>
        <v>2</v>
      </c>
      <c r="C89" s="129" t="str">
        <f t="shared" si="10"/>
        <v>June2020</v>
      </c>
      <c r="D89" s="129">
        <f t="shared" si="11"/>
        <v>43983</v>
      </c>
      <c r="E89" s="524"/>
      <c r="F89" s="522">
        <v>413.16695248548791</v>
      </c>
    </row>
    <row r="90" spans="1:6">
      <c r="A90" s="509">
        <v>44012</v>
      </c>
      <c r="B90" s="155">
        <f t="shared" si="9"/>
        <v>2</v>
      </c>
      <c r="C90" s="129" t="str">
        <f t="shared" si="10"/>
        <v>June2020</v>
      </c>
      <c r="D90" s="129">
        <f t="shared" si="11"/>
        <v>43983</v>
      </c>
      <c r="E90" s="524"/>
      <c r="F90" s="522">
        <v>398.30861498521472</v>
      </c>
    </row>
    <row r="91" spans="1:6">
      <c r="A91" s="509">
        <v>44042</v>
      </c>
      <c r="B91" s="155">
        <f t="shared" si="9"/>
        <v>3</v>
      </c>
      <c r="C91" s="129" t="str">
        <f t="shared" si="10"/>
        <v>Sep2020</v>
      </c>
      <c r="D91" s="129">
        <f t="shared" si="11"/>
        <v>44075</v>
      </c>
      <c r="E91" s="524"/>
      <c r="F91" s="522">
        <v>518.75521737000236</v>
      </c>
    </row>
    <row r="92" spans="1:6">
      <c r="A92" s="509">
        <v>44073</v>
      </c>
      <c r="B92" s="155">
        <f t="shared" si="9"/>
        <v>3</v>
      </c>
      <c r="C92" s="129" t="str">
        <f t="shared" si="10"/>
        <v>Sep2020</v>
      </c>
      <c r="D92" s="129">
        <f t="shared" si="11"/>
        <v>44075</v>
      </c>
      <c r="E92" s="524"/>
      <c r="F92" s="522">
        <v>455.84423335775517</v>
      </c>
    </row>
    <row r="93" spans="1:6">
      <c r="A93" s="509">
        <v>44104</v>
      </c>
      <c r="B93" s="155">
        <f t="shared" si="9"/>
        <v>3</v>
      </c>
      <c r="C93" s="129" t="str">
        <f t="shared" si="10"/>
        <v>Sep2020</v>
      </c>
      <c r="D93" s="129">
        <f t="shared" si="11"/>
        <v>44075</v>
      </c>
      <c r="E93" s="524"/>
      <c r="F93" s="522">
        <v>419.73095333255412</v>
      </c>
    </row>
    <row r="94" spans="1:6">
      <c r="A94" s="509">
        <v>44134</v>
      </c>
      <c r="B94" s="155">
        <f t="shared" si="9"/>
        <v>4</v>
      </c>
      <c r="C94" s="129" t="str">
        <f t="shared" si="10"/>
        <v>dec2020</v>
      </c>
      <c r="D94" s="129">
        <f t="shared" si="11"/>
        <v>44166</v>
      </c>
      <c r="E94" s="524"/>
      <c r="F94" s="522">
        <v>484.21224131942716</v>
      </c>
    </row>
    <row r="95" spans="1:6">
      <c r="A95" s="509">
        <v>44165</v>
      </c>
      <c r="B95" s="155">
        <f t="shared" si="9"/>
        <v>4</v>
      </c>
      <c r="C95" s="129" t="str">
        <f t="shared" si="10"/>
        <v>dec2020</v>
      </c>
      <c r="D95" s="129">
        <f t="shared" si="11"/>
        <v>44166</v>
      </c>
      <c r="E95" s="524"/>
      <c r="F95" s="522">
        <v>459.82936569043289</v>
      </c>
    </row>
    <row r="96" spans="1:6" ht="13.5" thickBot="1">
      <c r="A96" s="512">
        <v>44195</v>
      </c>
      <c r="B96" s="156">
        <f t="shared" si="9"/>
        <v>4</v>
      </c>
      <c r="C96" s="130" t="str">
        <f t="shared" si="10"/>
        <v>dec2020</v>
      </c>
      <c r="D96" s="130">
        <f t="shared" si="11"/>
        <v>44166</v>
      </c>
      <c r="E96" s="525"/>
      <c r="F96" s="523">
        <v>434.13080500075432</v>
      </c>
    </row>
  </sheetData>
  <conditionalFormatting sqref="I7:J37">
    <cfRule type="containsErrors" dxfId="13" priority="1">
      <formula>ISERROR(I7)</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73" fitToHeight="0" orientation="landscape" r:id="rId1"/>
  <headerFooter>
    <oddFooter>&amp;L&amp;F&amp;CPage &amp;P of &amp;N&amp;R&amp;D</oddFoot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AH96"/>
  <sheetViews>
    <sheetView topLeftCell="M1" workbookViewId="0">
      <pane ySplit="6" topLeftCell="A11" activePane="bottomLeft" state="frozen"/>
      <selection pane="bottomLeft" activeCell="AC17" sqref="AC17"/>
    </sheetView>
  </sheetViews>
  <sheetFormatPr defaultRowHeight="12.75"/>
  <cols>
    <col min="1" max="1" width="12.7109375" style="145" customWidth="1"/>
    <col min="2" max="4" width="12.7109375" style="145" hidden="1" customWidth="1"/>
    <col min="5" max="5" width="12.7109375" style="155" customWidth="1"/>
    <col min="6" max="16" width="12.7109375" style="181" customWidth="1"/>
    <col min="17" max="28" width="12.7109375" style="147" customWidth="1"/>
    <col min="29" max="30" width="9.28515625" style="100" bestFit="1" customWidth="1"/>
    <col min="31" max="16384" width="9.140625" style="87"/>
  </cols>
  <sheetData>
    <row r="1" spans="1:34" s="137" customFormat="1" ht="13.5" customHeight="1">
      <c r="A1" s="96" t="s">
        <v>206</v>
      </c>
      <c r="B1" s="158"/>
      <c r="C1" s="158"/>
      <c r="D1" s="158"/>
      <c r="E1" s="159"/>
      <c r="F1" s="159"/>
      <c r="G1" s="159"/>
      <c r="H1" s="159"/>
      <c r="I1" s="159"/>
      <c r="J1" s="159"/>
      <c r="K1" s="159"/>
      <c r="L1" s="159"/>
      <c r="M1" s="159"/>
      <c r="N1" s="159"/>
      <c r="O1" s="159"/>
      <c r="P1" s="159"/>
      <c r="Q1" s="160"/>
      <c r="R1" s="160"/>
      <c r="S1" s="160"/>
      <c r="T1" s="160"/>
      <c r="U1" s="160"/>
      <c r="V1" s="160"/>
      <c r="W1" s="160"/>
      <c r="X1" s="160"/>
      <c r="Y1" s="160"/>
      <c r="Z1" s="160"/>
      <c r="AA1" s="160"/>
      <c r="AB1" s="160"/>
      <c r="AC1" s="108"/>
      <c r="AD1" s="108"/>
    </row>
    <row r="2" spans="1:34" s="137" customFormat="1" ht="13.5" customHeight="1">
      <c r="A2" s="352"/>
      <c r="B2" s="158"/>
      <c r="C2" s="158"/>
      <c r="D2" s="158"/>
      <c r="E2" s="159"/>
      <c r="F2" s="159"/>
      <c r="G2" s="159"/>
      <c r="H2" s="159"/>
      <c r="I2" s="159"/>
      <c r="J2" s="159"/>
      <c r="K2" s="159"/>
      <c r="L2" s="159"/>
      <c r="M2" s="159"/>
      <c r="N2" s="159"/>
      <c r="O2" s="159"/>
      <c r="P2" s="159"/>
      <c r="Q2" s="160"/>
      <c r="R2" s="160"/>
      <c r="S2" s="160"/>
      <c r="T2" s="160"/>
      <c r="U2" s="160"/>
      <c r="V2" s="160"/>
      <c r="W2" s="160"/>
      <c r="X2" s="160"/>
      <c r="Y2" s="160"/>
      <c r="Z2" s="160"/>
      <c r="AA2" s="160"/>
      <c r="AB2" s="160"/>
      <c r="AC2" s="108"/>
      <c r="AD2" s="108"/>
    </row>
    <row r="3" spans="1:34" ht="13.5" customHeight="1">
      <c r="A3" s="521" t="s">
        <v>243</v>
      </c>
      <c r="B3" s="520" t="s">
        <v>242</v>
      </c>
      <c r="C3" s="520" t="s">
        <v>242</v>
      </c>
      <c r="D3" s="520" t="s">
        <v>242</v>
      </c>
      <c r="E3" s="146"/>
      <c r="F3" s="146"/>
      <c r="G3" s="146"/>
      <c r="H3" s="148"/>
      <c r="I3" s="87"/>
      <c r="J3" s="87"/>
      <c r="K3" s="87"/>
      <c r="L3" s="87"/>
      <c r="M3" s="87"/>
      <c r="N3" s="87"/>
      <c r="O3" s="87"/>
      <c r="P3" s="87"/>
      <c r="Q3" s="87"/>
      <c r="R3" s="87"/>
      <c r="S3" s="87"/>
      <c r="T3" s="87"/>
      <c r="U3" s="87"/>
      <c r="V3" s="87"/>
      <c r="W3" s="87"/>
      <c r="X3" s="87"/>
      <c r="Y3" s="87"/>
      <c r="Z3" s="87"/>
      <c r="AA3" s="87"/>
      <c r="AB3" s="87"/>
      <c r="AC3" s="87"/>
      <c r="AD3" s="87"/>
    </row>
    <row r="4" spans="1:34">
      <c r="A4" s="352"/>
      <c r="E4" s="146"/>
      <c r="F4" s="146"/>
      <c r="G4" s="146"/>
      <c r="H4" s="148"/>
      <c r="I4" s="87"/>
      <c r="J4" s="87"/>
      <c r="K4" s="87"/>
      <c r="L4" s="87"/>
      <c r="M4" s="87"/>
      <c r="N4" s="87"/>
      <c r="O4" s="87"/>
      <c r="P4" s="87"/>
      <c r="Q4" s="87"/>
      <c r="R4" s="87"/>
      <c r="S4" s="87"/>
      <c r="T4" s="87"/>
      <c r="U4" s="87"/>
      <c r="V4" s="87"/>
      <c r="W4" s="87"/>
      <c r="X4" s="87"/>
      <c r="Y4" s="87"/>
      <c r="Z4" s="87"/>
      <c r="AA4" s="87"/>
      <c r="AB4" s="87"/>
      <c r="AC4" s="87"/>
      <c r="AD4" s="87"/>
    </row>
    <row r="5" spans="1:34" ht="13.5" thickBot="1">
      <c r="A5" s="519" t="s">
        <v>235</v>
      </c>
      <c r="E5" s="146"/>
      <c r="F5" s="146"/>
      <c r="G5" s="146"/>
      <c r="H5" s="87"/>
      <c r="I5" s="87"/>
      <c r="J5" s="87"/>
      <c r="K5" s="87"/>
      <c r="L5" s="87"/>
      <c r="M5" s="87"/>
      <c r="N5" s="87"/>
      <c r="O5" s="87"/>
      <c r="P5" s="87"/>
      <c r="Q5" s="87"/>
      <c r="R5" s="519" t="s">
        <v>236</v>
      </c>
      <c r="S5" s="87"/>
      <c r="T5" s="87"/>
      <c r="U5" s="87"/>
      <c r="V5" s="87"/>
      <c r="W5" s="87"/>
      <c r="X5" s="87"/>
      <c r="Y5" s="87"/>
      <c r="Z5" s="87"/>
      <c r="AA5" s="87"/>
      <c r="AB5" s="87"/>
      <c r="AC5" s="87"/>
      <c r="AD5" s="87"/>
    </row>
    <row r="6" spans="1:34" s="527" customFormat="1" ht="39" thickBot="1">
      <c r="A6" s="149" t="s">
        <v>32</v>
      </c>
      <c r="B6" s="104" t="s">
        <v>8</v>
      </c>
      <c r="C6" s="104" t="s">
        <v>15</v>
      </c>
      <c r="D6" s="105" t="s">
        <v>14</v>
      </c>
      <c r="E6" s="152" t="s">
        <v>244</v>
      </c>
      <c r="F6" s="526" t="s">
        <v>245</v>
      </c>
      <c r="G6" s="526" t="s">
        <v>246</v>
      </c>
      <c r="H6" s="526" t="s">
        <v>247</v>
      </c>
      <c r="I6" s="526" t="s">
        <v>248</v>
      </c>
      <c r="J6" s="526" t="s">
        <v>249</v>
      </c>
      <c r="K6" s="526" t="s">
        <v>250</v>
      </c>
      <c r="L6" s="526" t="s">
        <v>251</v>
      </c>
      <c r="M6" s="526" t="s">
        <v>252</v>
      </c>
      <c r="N6" s="526" t="s">
        <v>253</v>
      </c>
      <c r="O6" s="152" t="s">
        <v>254</v>
      </c>
      <c r="P6" s="153" t="s">
        <v>255</v>
      </c>
      <c r="Q6" s="158"/>
      <c r="R6" s="489" t="s">
        <v>239</v>
      </c>
      <c r="S6" s="152" t="s">
        <v>244</v>
      </c>
      <c r="T6" s="526" t="s">
        <v>245</v>
      </c>
      <c r="U6" s="526" t="s">
        <v>246</v>
      </c>
      <c r="V6" s="526" t="s">
        <v>247</v>
      </c>
      <c r="W6" s="526" t="s">
        <v>248</v>
      </c>
      <c r="X6" s="526" t="s">
        <v>249</v>
      </c>
      <c r="Y6" s="526" t="s">
        <v>250</v>
      </c>
      <c r="Z6" s="526" t="s">
        <v>251</v>
      </c>
      <c r="AA6" s="526" t="s">
        <v>252</v>
      </c>
      <c r="AB6" s="526" t="s">
        <v>253</v>
      </c>
      <c r="AC6" s="152" t="s">
        <v>254</v>
      </c>
      <c r="AD6" s="153" t="s">
        <v>255</v>
      </c>
    </row>
    <row r="7" spans="1:34">
      <c r="A7" s="546">
        <v>41485</v>
      </c>
      <c r="B7" s="155">
        <f>MONTH(MONTH(A7)&amp;0)</f>
        <v>3</v>
      </c>
      <c r="C7" s="129" t="str">
        <f>IF(B7=4,"dec",IF(B7=1,"Mar", IF(B7=2,"June",IF(B7=3,"Sep",""))))&amp;YEAR(A7)</f>
        <v>Sep2013</v>
      </c>
      <c r="D7" s="129">
        <f>DATEVALUE(C7)</f>
        <v>41518</v>
      </c>
      <c r="E7" s="528">
        <v>331</v>
      </c>
      <c r="F7" s="529"/>
      <c r="G7" s="529">
        <v>0</v>
      </c>
      <c r="H7" s="529"/>
      <c r="I7" s="529">
        <v>21</v>
      </c>
      <c r="J7" s="529"/>
      <c r="K7" s="529">
        <v>58</v>
      </c>
      <c r="L7" s="529"/>
      <c r="M7" s="529">
        <v>68</v>
      </c>
      <c r="N7" s="529"/>
      <c r="O7" s="530">
        <f>SUM(E7,G7,I7,K7,M7)</f>
        <v>478</v>
      </c>
      <c r="P7" s="531"/>
      <c r="R7" s="546">
        <v>41518</v>
      </c>
      <c r="S7" s="536">
        <f>IF(SUMIF($D$7:$D$84,R7,$E$7:$E$84)=0,NA(),SUMIF($D$7:$D$84,R7,$E$7:$E$84))</f>
        <v>981</v>
      </c>
      <c r="T7" s="537" t="e">
        <f>IF(SUMIF($D$7:$D$96,R7,$F$7:$F$96)=0,NA(),SUMIF($D$7:$D$96,R7,$F$7:$F$96))</f>
        <v>#N/A</v>
      </c>
      <c r="U7" s="537">
        <f>IF(SUMIF($D$7:$D$84,R7,$G$7:$G$84)=0,NA(),SUMIF($D$7:$D$84,R7,$G$7:$G$84))</f>
        <v>4</v>
      </c>
      <c r="V7" s="537" t="e">
        <f>IF(SUMIF($D$7:$D$96,R7,$H$7:$H$96)=0,NA(),SUMIF($D$7:$D$96,R7,$H$7:$H$96))</f>
        <v>#N/A</v>
      </c>
      <c r="W7" s="537">
        <f>IF(SUMIF($D$7:$D$84,R7,$I$7:$I$84)=0,NA(),SUMIF($D$7:$D$84,R7,$I$7:$I$84))</f>
        <v>79</v>
      </c>
      <c r="X7" s="537" t="e">
        <f>IF(SUMIF($D$7:$D$96,R7,$J$7:$J$96)=0,NA(),SUMIF($D$7:$D$96,R7,$J$7:$J$96))</f>
        <v>#N/A</v>
      </c>
      <c r="Y7" s="537">
        <f>IF(SUMIF($D$7:$D$84,R7,$K$7:$K$84)=0,NA(),SUMIF($D$7:$D$84,R7,$K$7:$K$84))</f>
        <v>194</v>
      </c>
      <c r="Z7" s="537" t="e">
        <f>IF(SUMIF($D$7:$D$96,R7,$L$7:$L$96)=0,NA(),SUMIF($D$7:$D$96,R7,$L$7:$L$96))</f>
        <v>#N/A</v>
      </c>
      <c r="AA7" s="537">
        <f>IF(SUMIF($D$7:$D$96,R7,$M$7:$M$96)=0,NA(),SUMIF($D$7:$D$96,R7,$M$7:$M$96))</f>
        <v>198</v>
      </c>
      <c r="AB7" s="538" t="e">
        <f>IF(SUMIF($D$7:$D$96,R7,$N$7:$N$96)=0,NA(),SUMIF($D$7:$D$96,R7,$N$7:$N$96))</f>
        <v>#N/A</v>
      </c>
      <c r="AC7" s="539">
        <f>IF(SUMIF($D$7:$D$84,R7,$O$7:$O$84)=0,NA(),SUMIF($D$7:$D$84,R7,$O$7:$O$84))</f>
        <v>1456</v>
      </c>
      <c r="AD7" s="540" t="e">
        <f>IF(SUMIF($D$7:$D$96,R7,$P$7:$P$96)=0,NA(),SUMIF($D$7:$D$96,R7,$P$7:$P$96))</f>
        <v>#N/A</v>
      </c>
      <c r="AG7" s="100"/>
      <c r="AH7" s="100"/>
    </row>
    <row r="8" spans="1:34">
      <c r="A8" s="547">
        <v>41516</v>
      </c>
      <c r="B8" s="155">
        <f t="shared" ref="B8:B71" si="0">MONTH(MONTH(A8)&amp;0)</f>
        <v>3</v>
      </c>
      <c r="C8" s="129" t="str">
        <f t="shared" ref="C8:C71" si="1">IF(B8=4,"dec",IF(B8=1,"Mar", IF(B8=2,"June",IF(B8=3,"Sep",""))))&amp;YEAR(A8)</f>
        <v>Sep2013</v>
      </c>
      <c r="D8" s="129">
        <f t="shared" ref="D8:D71" si="2">DATEVALUE(C8)</f>
        <v>41518</v>
      </c>
      <c r="E8" s="528">
        <v>363</v>
      </c>
      <c r="F8" s="529"/>
      <c r="G8" s="529">
        <v>1</v>
      </c>
      <c r="H8" s="529"/>
      <c r="I8" s="529">
        <v>32</v>
      </c>
      <c r="J8" s="529"/>
      <c r="K8" s="529">
        <v>72</v>
      </c>
      <c r="L8" s="529"/>
      <c r="M8" s="529">
        <v>62</v>
      </c>
      <c r="N8" s="529"/>
      <c r="O8" s="530">
        <f t="shared" ref="O8:O39" si="3">SUM(E8,G8,I8,K8,M8)</f>
        <v>530</v>
      </c>
      <c r="P8" s="531"/>
      <c r="R8" s="547">
        <v>41609</v>
      </c>
      <c r="S8" s="530">
        <f>IF(SUMIF($D$7:$D$84,R8,$E$7:$E$84)=0,NA(),SUMIF($D$7:$D$84,R8,$E$7:$E$84))</f>
        <v>885</v>
      </c>
      <c r="T8" s="529" t="e">
        <f t="shared" ref="T8:T36" si="4">IF(SUMIF($D$7:$D$96,R8,$F$7:$F$96)=0,NA(),SUMIF($D$7:$D$96,R8,$F$7:$F$96))</f>
        <v>#N/A</v>
      </c>
      <c r="U8" s="529">
        <f>IF(SUMIF($D$7:$D$84,R8,$G$7:$G$84)=0,NA(),SUMIF($D$7:$D$84,R8,$G$7:$G$84))</f>
        <v>78</v>
      </c>
      <c r="V8" s="529" t="e">
        <f t="shared" ref="V8:V36" si="5">IF(SUMIF($D$7:$D$96,R8,$H$7:$H$96)=0,NA(),SUMIF($D$7:$D$96,R8,$H$7:$H$96))</f>
        <v>#N/A</v>
      </c>
      <c r="W8" s="529">
        <f>IF(SUMIF($D$7:$D$84,R8,$I$7:$I$84)=0,NA(),SUMIF($D$7:$D$84,R8,$I$7:$I$84))</f>
        <v>66</v>
      </c>
      <c r="X8" s="529" t="e">
        <f t="shared" ref="X8:X36" si="6">IF(SUMIF($D$7:$D$96,R8,$J$7:$J$96)=0,NA(),SUMIF($D$7:$D$96,R8,$J$7:$J$96))</f>
        <v>#N/A</v>
      </c>
      <c r="Y8" s="529">
        <f>IF(SUMIF($D$7:$D$84,R8,$K$7:$K$84)=0,NA(),SUMIF($D$7:$D$84,R8,$K$7:$K$84))</f>
        <v>124</v>
      </c>
      <c r="Z8" s="529" t="e">
        <f t="shared" ref="Z8:Z36" si="7">IF(SUMIF($D$7:$D$96,R8,$L$7:$L$96)=0,NA(),SUMIF($D$7:$D$96,R8,$L$7:$L$96))</f>
        <v>#N/A</v>
      </c>
      <c r="AA8" s="529">
        <f>IF(SUMIF($D$7:$D$84,R8,$M$7:$M$84)=0,NA(),SUMIF($D$7:$D$84,R8,$M$7:$M$84))</f>
        <v>185</v>
      </c>
      <c r="AB8" s="531" t="e">
        <f t="shared" ref="AB8:AB36" si="8">IF(SUMIF($D$7:$D$96,R8,$N$7:$N$96)=0,NA(),SUMIF($D$7:$D$96,R8,$N$7:$N$96))</f>
        <v>#N/A</v>
      </c>
      <c r="AC8" s="541">
        <f t="shared" ref="AC8:AC33" si="9">IF(SUMIF($D$7:$D$84,R8,$O$7:$O$84)=0,NA(),SUMIF($D$7:$D$84,R8,$O$7:$O$84))</f>
        <v>1338</v>
      </c>
      <c r="AD8" s="542" t="e">
        <f t="shared" ref="AD8:AD36" si="10">IF(SUMIF($D$7:$D$96,R8,$P$7:$P$96)=0,NA(),SUMIF($D$7:$D$96,R8,$P$7:$P$96))</f>
        <v>#N/A</v>
      </c>
      <c r="AG8" s="100"/>
      <c r="AH8" s="100"/>
    </row>
    <row r="9" spans="1:34">
      <c r="A9" s="547">
        <v>41547</v>
      </c>
      <c r="B9" s="155">
        <f t="shared" si="0"/>
        <v>3</v>
      </c>
      <c r="C9" s="129" t="str">
        <f t="shared" si="1"/>
        <v>Sep2013</v>
      </c>
      <c r="D9" s="129">
        <f t="shared" si="2"/>
        <v>41518</v>
      </c>
      <c r="E9" s="528">
        <v>287</v>
      </c>
      <c r="F9" s="529"/>
      <c r="G9" s="529">
        <v>3</v>
      </c>
      <c r="H9" s="529"/>
      <c r="I9" s="529">
        <v>26</v>
      </c>
      <c r="J9" s="529"/>
      <c r="K9" s="529">
        <v>64</v>
      </c>
      <c r="L9" s="529"/>
      <c r="M9" s="529">
        <v>68</v>
      </c>
      <c r="N9" s="529"/>
      <c r="O9" s="530">
        <f t="shared" si="3"/>
        <v>448</v>
      </c>
      <c r="P9" s="531"/>
      <c r="R9" s="547">
        <v>41699</v>
      </c>
      <c r="S9" s="530">
        <f t="shared" ref="S9:S33" si="11">IF(SUMIF($D$7:$D$84,R9,$E$7:$E$84)=0,NA(),SUMIF($D$7:$D$84,R9,$E$7:$E$84))</f>
        <v>546</v>
      </c>
      <c r="T9" s="529" t="e">
        <f t="shared" si="4"/>
        <v>#N/A</v>
      </c>
      <c r="U9" s="529">
        <f t="shared" ref="U9:U33" si="12">IF(SUMIF($D$7:$D$84,R9,$G$7:$G$84)=0,NA(),SUMIF($D$7:$D$84,R9,$G$7:$G$84))</f>
        <v>112</v>
      </c>
      <c r="V9" s="529" t="e">
        <f t="shared" si="5"/>
        <v>#N/A</v>
      </c>
      <c r="W9" s="529">
        <f t="shared" ref="W9:W33" si="13">IF(SUMIF($D$7:$D$84,R9,$I$7:$I$84)=0,NA(),SUMIF($D$7:$D$84,R9,$I$7:$I$84))</f>
        <v>34</v>
      </c>
      <c r="X9" s="529" t="e">
        <f t="shared" si="6"/>
        <v>#N/A</v>
      </c>
      <c r="Y9" s="529">
        <f t="shared" ref="Y9:Y33" si="14">IF(SUMIF($D$7:$D$84,R9,$K$7:$K$84)=0,NA(),SUMIF($D$7:$D$84,R9,$K$7:$K$84))</f>
        <v>134</v>
      </c>
      <c r="Z9" s="529" t="e">
        <f t="shared" si="7"/>
        <v>#N/A</v>
      </c>
      <c r="AA9" s="529">
        <f t="shared" ref="AA9:AA33" si="15">IF(SUMIF($D$7:$D$84,R9,$M$7:$M$84)=0,NA(),SUMIF($D$7:$D$84,R9,$M$7:$M$84))</f>
        <v>151</v>
      </c>
      <c r="AB9" s="531" t="e">
        <f t="shared" si="8"/>
        <v>#N/A</v>
      </c>
      <c r="AC9" s="541">
        <f t="shared" si="9"/>
        <v>977</v>
      </c>
      <c r="AD9" s="542" t="e">
        <f t="shared" si="10"/>
        <v>#N/A</v>
      </c>
      <c r="AG9" s="100"/>
      <c r="AH9" s="100"/>
    </row>
    <row r="10" spans="1:34">
      <c r="A10" s="547">
        <v>41577</v>
      </c>
      <c r="B10" s="155">
        <f t="shared" si="0"/>
        <v>4</v>
      </c>
      <c r="C10" s="129" t="str">
        <f t="shared" si="1"/>
        <v>dec2013</v>
      </c>
      <c r="D10" s="129">
        <f t="shared" si="2"/>
        <v>41609</v>
      </c>
      <c r="E10" s="528">
        <v>322</v>
      </c>
      <c r="F10" s="529"/>
      <c r="G10" s="529">
        <v>17</v>
      </c>
      <c r="H10" s="529"/>
      <c r="I10" s="529">
        <v>31</v>
      </c>
      <c r="J10" s="529"/>
      <c r="K10" s="529">
        <v>52</v>
      </c>
      <c r="L10" s="529"/>
      <c r="M10" s="529">
        <v>66</v>
      </c>
      <c r="N10" s="529"/>
      <c r="O10" s="530">
        <f t="shared" si="3"/>
        <v>488</v>
      </c>
      <c r="P10" s="531"/>
      <c r="R10" s="547">
        <v>41791</v>
      </c>
      <c r="S10" s="530">
        <f t="shared" si="11"/>
        <v>588</v>
      </c>
      <c r="T10" s="529" t="e">
        <f t="shared" si="4"/>
        <v>#N/A</v>
      </c>
      <c r="U10" s="529">
        <f t="shared" si="12"/>
        <v>204</v>
      </c>
      <c r="V10" s="529" t="e">
        <f t="shared" si="5"/>
        <v>#N/A</v>
      </c>
      <c r="W10" s="529">
        <f t="shared" si="13"/>
        <v>45</v>
      </c>
      <c r="X10" s="529" t="e">
        <f t="shared" si="6"/>
        <v>#N/A</v>
      </c>
      <c r="Y10" s="529">
        <f t="shared" si="14"/>
        <v>149</v>
      </c>
      <c r="Z10" s="529" t="e">
        <f t="shared" si="7"/>
        <v>#N/A</v>
      </c>
      <c r="AA10" s="529">
        <f t="shared" si="15"/>
        <v>177</v>
      </c>
      <c r="AB10" s="531" t="e">
        <f t="shared" si="8"/>
        <v>#N/A</v>
      </c>
      <c r="AC10" s="541">
        <f t="shared" si="9"/>
        <v>1163</v>
      </c>
      <c r="AD10" s="542" t="e">
        <f t="shared" si="10"/>
        <v>#N/A</v>
      </c>
      <c r="AG10" s="100"/>
      <c r="AH10" s="100"/>
    </row>
    <row r="11" spans="1:34">
      <c r="A11" s="547">
        <v>41608</v>
      </c>
      <c r="B11" s="155">
        <f t="shared" si="0"/>
        <v>4</v>
      </c>
      <c r="C11" s="129" t="str">
        <f t="shared" si="1"/>
        <v>dec2013</v>
      </c>
      <c r="D11" s="129">
        <f t="shared" si="2"/>
        <v>41609</v>
      </c>
      <c r="E11" s="528">
        <v>301</v>
      </c>
      <c r="F11" s="529"/>
      <c r="G11" s="529">
        <v>32</v>
      </c>
      <c r="H11" s="529"/>
      <c r="I11" s="529">
        <v>15</v>
      </c>
      <c r="J11" s="529"/>
      <c r="K11" s="529">
        <v>60</v>
      </c>
      <c r="L11" s="529"/>
      <c r="M11" s="529">
        <v>51</v>
      </c>
      <c r="N11" s="529"/>
      <c r="O11" s="530">
        <f t="shared" si="3"/>
        <v>459</v>
      </c>
      <c r="P11" s="531"/>
      <c r="R11" s="547">
        <v>41883</v>
      </c>
      <c r="S11" s="530">
        <f t="shared" si="11"/>
        <v>661</v>
      </c>
      <c r="T11" s="529" t="e">
        <f t="shared" si="4"/>
        <v>#N/A</v>
      </c>
      <c r="U11" s="529">
        <f t="shared" si="12"/>
        <v>207</v>
      </c>
      <c r="V11" s="529" t="e">
        <f t="shared" si="5"/>
        <v>#N/A</v>
      </c>
      <c r="W11" s="529">
        <f t="shared" si="13"/>
        <v>62</v>
      </c>
      <c r="X11" s="529" t="e">
        <f t="shared" si="6"/>
        <v>#N/A</v>
      </c>
      <c r="Y11" s="529">
        <f t="shared" si="14"/>
        <v>129</v>
      </c>
      <c r="Z11" s="529" t="e">
        <f t="shared" si="7"/>
        <v>#N/A</v>
      </c>
      <c r="AA11" s="529">
        <f t="shared" si="15"/>
        <v>230</v>
      </c>
      <c r="AB11" s="531" t="e">
        <f t="shared" si="8"/>
        <v>#N/A</v>
      </c>
      <c r="AC11" s="541">
        <f t="shared" si="9"/>
        <v>1289</v>
      </c>
      <c r="AD11" s="542" t="e">
        <f t="shared" si="10"/>
        <v>#N/A</v>
      </c>
      <c r="AG11" s="100"/>
      <c r="AH11" s="100"/>
    </row>
    <row r="12" spans="1:34">
      <c r="A12" s="547">
        <v>41638</v>
      </c>
      <c r="B12" s="155">
        <f t="shared" si="0"/>
        <v>4</v>
      </c>
      <c r="C12" s="129" t="str">
        <f t="shared" si="1"/>
        <v>dec2013</v>
      </c>
      <c r="D12" s="129">
        <f t="shared" si="2"/>
        <v>41609</v>
      </c>
      <c r="E12" s="528">
        <v>262</v>
      </c>
      <c r="F12" s="529"/>
      <c r="G12" s="529">
        <v>29</v>
      </c>
      <c r="H12" s="529"/>
      <c r="I12" s="529">
        <v>20</v>
      </c>
      <c r="J12" s="529"/>
      <c r="K12" s="529">
        <v>12</v>
      </c>
      <c r="L12" s="529"/>
      <c r="M12" s="529">
        <v>68</v>
      </c>
      <c r="N12" s="529"/>
      <c r="O12" s="530">
        <f t="shared" si="3"/>
        <v>391</v>
      </c>
      <c r="P12" s="531"/>
      <c r="R12" s="547">
        <v>41974</v>
      </c>
      <c r="S12" s="530">
        <f t="shared" si="11"/>
        <v>659</v>
      </c>
      <c r="T12" s="529" t="e">
        <f t="shared" si="4"/>
        <v>#N/A</v>
      </c>
      <c r="U12" s="529">
        <f t="shared" si="12"/>
        <v>204</v>
      </c>
      <c r="V12" s="529" t="e">
        <f t="shared" si="5"/>
        <v>#N/A</v>
      </c>
      <c r="W12" s="529">
        <f t="shared" si="13"/>
        <v>46</v>
      </c>
      <c r="X12" s="529" t="e">
        <f t="shared" si="6"/>
        <v>#N/A</v>
      </c>
      <c r="Y12" s="529">
        <f t="shared" si="14"/>
        <v>78</v>
      </c>
      <c r="Z12" s="529" t="e">
        <f t="shared" si="7"/>
        <v>#N/A</v>
      </c>
      <c r="AA12" s="529">
        <f t="shared" si="15"/>
        <v>293</v>
      </c>
      <c r="AB12" s="531" t="e">
        <f t="shared" si="8"/>
        <v>#N/A</v>
      </c>
      <c r="AC12" s="541">
        <f t="shared" si="9"/>
        <v>1280</v>
      </c>
      <c r="AD12" s="542" t="e">
        <f t="shared" si="10"/>
        <v>#N/A</v>
      </c>
      <c r="AG12" s="100"/>
      <c r="AH12" s="100"/>
    </row>
    <row r="13" spans="1:34">
      <c r="A13" s="547">
        <v>41669</v>
      </c>
      <c r="B13" s="155">
        <f t="shared" si="0"/>
        <v>1</v>
      </c>
      <c r="C13" s="129" t="str">
        <f t="shared" si="1"/>
        <v>Mar2014</v>
      </c>
      <c r="D13" s="129">
        <f t="shared" si="2"/>
        <v>41699</v>
      </c>
      <c r="E13" s="528">
        <v>142</v>
      </c>
      <c r="F13" s="529"/>
      <c r="G13" s="529">
        <v>27</v>
      </c>
      <c r="H13" s="529"/>
      <c r="I13" s="529">
        <v>1</v>
      </c>
      <c r="J13" s="529"/>
      <c r="K13" s="529">
        <v>9</v>
      </c>
      <c r="L13" s="529"/>
      <c r="M13" s="529">
        <v>8</v>
      </c>
      <c r="N13" s="529"/>
      <c r="O13" s="530">
        <f t="shared" si="3"/>
        <v>187</v>
      </c>
      <c r="P13" s="531"/>
      <c r="R13" s="547">
        <v>42064</v>
      </c>
      <c r="S13" s="530">
        <f t="shared" si="11"/>
        <v>470</v>
      </c>
      <c r="T13" s="529" t="e">
        <f t="shared" si="4"/>
        <v>#N/A</v>
      </c>
      <c r="U13" s="529">
        <f t="shared" si="12"/>
        <v>163</v>
      </c>
      <c r="V13" s="529" t="e">
        <f t="shared" si="5"/>
        <v>#N/A</v>
      </c>
      <c r="W13" s="529">
        <f t="shared" si="13"/>
        <v>12</v>
      </c>
      <c r="X13" s="529" t="e">
        <f t="shared" si="6"/>
        <v>#N/A</v>
      </c>
      <c r="Y13" s="529">
        <f t="shared" si="14"/>
        <v>93</v>
      </c>
      <c r="Z13" s="529" t="e">
        <f t="shared" si="7"/>
        <v>#N/A</v>
      </c>
      <c r="AA13" s="529">
        <f t="shared" si="15"/>
        <v>180</v>
      </c>
      <c r="AB13" s="531" t="e">
        <f t="shared" si="8"/>
        <v>#N/A</v>
      </c>
      <c r="AC13" s="541">
        <f t="shared" si="9"/>
        <v>918</v>
      </c>
      <c r="AD13" s="542" t="e">
        <f t="shared" si="10"/>
        <v>#N/A</v>
      </c>
      <c r="AG13" s="100"/>
      <c r="AH13" s="100"/>
    </row>
    <row r="14" spans="1:34">
      <c r="A14" s="547">
        <v>41698</v>
      </c>
      <c r="B14" s="155">
        <f t="shared" si="0"/>
        <v>1</v>
      </c>
      <c r="C14" s="129" t="str">
        <f t="shared" si="1"/>
        <v>Mar2014</v>
      </c>
      <c r="D14" s="129">
        <f t="shared" si="2"/>
        <v>41699</v>
      </c>
      <c r="E14" s="528">
        <v>187</v>
      </c>
      <c r="F14" s="529"/>
      <c r="G14" s="529">
        <v>38</v>
      </c>
      <c r="H14" s="529"/>
      <c r="I14" s="529">
        <v>19</v>
      </c>
      <c r="J14" s="529"/>
      <c r="K14" s="529">
        <v>61</v>
      </c>
      <c r="L14" s="529"/>
      <c r="M14" s="529">
        <v>86</v>
      </c>
      <c r="N14" s="529"/>
      <c r="O14" s="530">
        <f t="shared" si="3"/>
        <v>391</v>
      </c>
      <c r="P14" s="531"/>
      <c r="R14" s="547">
        <v>42156</v>
      </c>
      <c r="S14" s="530">
        <f t="shared" si="11"/>
        <v>587</v>
      </c>
      <c r="T14" s="529" t="e">
        <f t="shared" si="4"/>
        <v>#N/A</v>
      </c>
      <c r="U14" s="529">
        <f t="shared" si="12"/>
        <v>207</v>
      </c>
      <c r="V14" s="529" t="e">
        <f t="shared" si="5"/>
        <v>#N/A</v>
      </c>
      <c r="W14" s="529">
        <f t="shared" si="13"/>
        <v>11</v>
      </c>
      <c r="X14" s="529" t="e">
        <f t="shared" si="6"/>
        <v>#N/A</v>
      </c>
      <c r="Y14" s="529">
        <f t="shared" si="14"/>
        <v>149</v>
      </c>
      <c r="Z14" s="529" t="e">
        <f t="shared" si="7"/>
        <v>#N/A</v>
      </c>
      <c r="AA14" s="529">
        <f t="shared" si="15"/>
        <v>142</v>
      </c>
      <c r="AB14" s="531" t="e">
        <f t="shared" si="8"/>
        <v>#N/A</v>
      </c>
      <c r="AC14" s="541">
        <f t="shared" si="9"/>
        <v>1096</v>
      </c>
      <c r="AD14" s="542" t="e">
        <f t="shared" si="10"/>
        <v>#N/A</v>
      </c>
      <c r="AG14" s="100"/>
      <c r="AH14" s="100"/>
    </row>
    <row r="15" spans="1:34">
      <c r="A15" s="547">
        <v>41728</v>
      </c>
      <c r="B15" s="155">
        <f t="shared" si="0"/>
        <v>1</v>
      </c>
      <c r="C15" s="129" t="str">
        <f t="shared" si="1"/>
        <v>Mar2014</v>
      </c>
      <c r="D15" s="129">
        <f t="shared" si="2"/>
        <v>41699</v>
      </c>
      <c r="E15" s="528">
        <v>217</v>
      </c>
      <c r="F15" s="529"/>
      <c r="G15" s="529">
        <v>47</v>
      </c>
      <c r="H15" s="529"/>
      <c r="I15" s="529">
        <v>14</v>
      </c>
      <c r="J15" s="529"/>
      <c r="K15" s="529">
        <v>64</v>
      </c>
      <c r="L15" s="529"/>
      <c r="M15" s="529">
        <v>57</v>
      </c>
      <c r="N15" s="529"/>
      <c r="O15" s="530">
        <f t="shared" si="3"/>
        <v>399</v>
      </c>
      <c r="P15" s="531"/>
      <c r="R15" s="547">
        <v>42248</v>
      </c>
      <c r="S15" s="530">
        <f t="shared" si="11"/>
        <v>679</v>
      </c>
      <c r="T15" s="529" t="e">
        <f t="shared" si="4"/>
        <v>#N/A</v>
      </c>
      <c r="U15" s="529">
        <f t="shared" si="12"/>
        <v>252</v>
      </c>
      <c r="V15" s="529" t="e">
        <f t="shared" si="5"/>
        <v>#N/A</v>
      </c>
      <c r="W15" s="529">
        <f t="shared" si="13"/>
        <v>44</v>
      </c>
      <c r="X15" s="529" t="e">
        <f t="shared" si="6"/>
        <v>#N/A</v>
      </c>
      <c r="Y15" s="529">
        <f t="shared" si="14"/>
        <v>138</v>
      </c>
      <c r="Z15" s="529" t="e">
        <f t="shared" si="7"/>
        <v>#N/A</v>
      </c>
      <c r="AA15" s="529">
        <f t="shared" si="15"/>
        <v>233</v>
      </c>
      <c r="AB15" s="531" t="e">
        <f t="shared" si="8"/>
        <v>#N/A</v>
      </c>
      <c r="AC15" s="541">
        <f t="shared" si="9"/>
        <v>1346</v>
      </c>
      <c r="AD15" s="542" t="e">
        <f t="shared" si="10"/>
        <v>#N/A</v>
      </c>
      <c r="AG15" s="100"/>
      <c r="AH15" s="100"/>
    </row>
    <row r="16" spans="1:34">
      <c r="A16" s="547">
        <v>41759</v>
      </c>
      <c r="B16" s="155">
        <f t="shared" si="0"/>
        <v>2</v>
      </c>
      <c r="C16" s="129" t="str">
        <f t="shared" si="1"/>
        <v>June2014</v>
      </c>
      <c r="D16" s="129">
        <f t="shared" si="2"/>
        <v>41791</v>
      </c>
      <c r="E16" s="528">
        <v>183</v>
      </c>
      <c r="F16" s="529"/>
      <c r="G16" s="529">
        <v>68</v>
      </c>
      <c r="H16" s="529"/>
      <c r="I16" s="529">
        <v>15</v>
      </c>
      <c r="J16" s="529"/>
      <c r="K16" s="529">
        <v>35</v>
      </c>
      <c r="L16" s="529"/>
      <c r="M16" s="529">
        <v>31</v>
      </c>
      <c r="N16" s="529"/>
      <c r="O16" s="530">
        <f t="shared" si="3"/>
        <v>332</v>
      </c>
      <c r="P16" s="531"/>
      <c r="R16" s="547">
        <v>42339</v>
      </c>
      <c r="S16" s="530">
        <f t="shared" si="11"/>
        <v>717</v>
      </c>
      <c r="T16" s="529" t="e">
        <f t="shared" si="4"/>
        <v>#N/A</v>
      </c>
      <c r="U16" s="529">
        <f t="shared" si="12"/>
        <v>202</v>
      </c>
      <c r="V16" s="529" t="e">
        <f t="shared" si="5"/>
        <v>#N/A</v>
      </c>
      <c r="W16" s="529">
        <f t="shared" si="13"/>
        <v>52</v>
      </c>
      <c r="X16" s="529" t="e">
        <f t="shared" si="6"/>
        <v>#N/A</v>
      </c>
      <c r="Y16" s="529">
        <f t="shared" si="14"/>
        <v>108</v>
      </c>
      <c r="Z16" s="529" t="e">
        <f t="shared" si="7"/>
        <v>#N/A</v>
      </c>
      <c r="AA16" s="529">
        <f t="shared" si="15"/>
        <v>263</v>
      </c>
      <c r="AB16" s="531" t="e">
        <f t="shared" si="8"/>
        <v>#N/A</v>
      </c>
      <c r="AC16" s="541">
        <f t="shared" si="9"/>
        <v>1342</v>
      </c>
      <c r="AD16" s="542" t="e">
        <f t="shared" si="10"/>
        <v>#N/A</v>
      </c>
      <c r="AG16" s="100"/>
      <c r="AH16" s="100"/>
    </row>
    <row r="17" spans="1:34">
      <c r="A17" s="547">
        <v>41789</v>
      </c>
      <c r="B17" s="155">
        <f t="shared" si="0"/>
        <v>2</v>
      </c>
      <c r="C17" s="129" t="str">
        <f t="shared" si="1"/>
        <v>June2014</v>
      </c>
      <c r="D17" s="129">
        <f t="shared" si="2"/>
        <v>41791</v>
      </c>
      <c r="E17" s="528">
        <v>238</v>
      </c>
      <c r="F17" s="529"/>
      <c r="G17" s="529">
        <v>65</v>
      </c>
      <c r="H17" s="529"/>
      <c r="I17" s="529">
        <v>21</v>
      </c>
      <c r="J17" s="529"/>
      <c r="K17" s="529">
        <v>68</v>
      </c>
      <c r="L17" s="529"/>
      <c r="M17" s="529">
        <v>77</v>
      </c>
      <c r="N17" s="529"/>
      <c r="O17" s="530">
        <f t="shared" si="3"/>
        <v>469</v>
      </c>
      <c r="P17" s="531"/>
      <c r="R17" s="547">
        <v>42430</v>
      </c>
      <c r="S17" s="530">
        <f t="shared" si="11"/>
        <v>546</v>
      </c>
      <c r="T17" s="529">
        <f t="shared" si="4"/>
        <v>520.28048715667364</v>
      </c>
      <c r="U17" s="529">
        <f t="shared" si="12"/>
        <v>166</v>
      </c>
      <c r="V17" s="529">
        <f t="shared" si="5"/>
        <v>164.63660254851982</v>
      </c>
      <c r="W17" s="529">
        <f t="shared" si="13"/>
        <v>34</v>
      </c>
      <c r="X17" s="529">
        <f t="shared" si="6"/>
        <v>29</v>
      </c>
      <c r="Y17" s="529">
        <f t="shared" si="14"/>
        <v>128</v>
      </c>
      <c r="Z17" s="529">
        <f t="shared" si="7"/>
        <v>107.61483503820394</v>
      </c>
      <c r="AA17" s="529">
        <f t="shared" si="15"/>
        <v>158</v>
      </c>
      <c r="AB17" s="531">
        <f t="shared" si="8"/>
        <v>165</v>
      </c>
      <c r="AC17" s="541">
        <f t="shared" si="9"/>
        <v>1032</v>
      </c>
      <c r="AD17" s="542">
        <f t="shared" si="10"/>
        <v>986.53192474339733</v>
      </c>
      <c r="AG17" s="100"/>
      <c r="AH17" s="100"/>
    </row>
    <row r="18" spans="1:34">
      <c r="A18" s="547">
        <v>41820</v>
      </c>
      <c r="B18" s="155">
        <f t="shared" si="0"/>
        <v>2</v>
      </c>
      <c r="C18" s="129" t="str">
        <f t="shared" si="1"/>
        <v>June2014</v>
      </c>
      <c r="D18" s="129">
        <f t="shared" si="2"/>
        <v>41791</v>
      </c>
      <c r="E18" s="528">
        <v>167</v>
      </c>
      <c r="F18" s="529"/>
      <c r="G18" s="529">
        <v>71</v>
      </c>
      <c r="H18" s="529"/>
      <c r="I18" s="529">
        <v>9</v>
      </c>
      <c r="J18" s="529"/>
      <c r="K18" s="529">
        <v>46</v>
      </c>
      <c r="L18" s="529"/>
      <c r="M18" s="529">
        <v>69</v>
      </c>
      <c r="N18" s="529"/>
      <c r="O18" s="530">
        <f t="shared" si="3"/>
        <v>362</v>
      </c>
      <c r="P18" s="531"/>
      <c r="R18" s="547">
        <v>42522</v>
      </c>
      <c r="S18" s="530" t="e">
        <f t="shared" si="11"/>
        <v>#N/A</v>
      </c>
      <c r="T18" s="529">
        <f t="shared" si="4"/>
        <v>631.2718085999802</v>
      </c>
      <c r="U18" s="529" t="e">
        <f t="shared" si="12"/>
        <v>#N/A</v>
      </c>
      <c r="V18" s="529">
        <f t="shared" si="5"/>
        <v>209.67979339105079</v>
      </c>
      <c r="W18" s="529" t="e">
        <f t="shared" si="13"/>
        <v>#N/A</v>
      </c>
      <c r="X18" s="529">
        <f t="shared" si="6"/>
        <v>29</v>
      </c>
      <c r="Y18" s="529" t="e">
        <f t="shared" si="14"/>
        <v>#N/A</v>
      </c>
      <c r="Z18" s="529">
        <f t="shared" si="7"/>
        <v>131.80062805098513</v>
      </c>
      <c r="AA18" s="529" t="e">
        <f t="shared" si="15"/>
        <v>#N/A</v>
      </c>
      <c r="AB18" s="531">
        <f t="shared" si="8"/>
        <v>145</v>
      </c>
      <c r="AC18" s="541" t="e">
        <f t="shared" si="9"/>
        <v>#N/A</v>
      </c>
      <c r="AD18" s="542">
        <f t="shared" si="10"/>
        <v>1146.752230042016</v>
      </c>
      <c r="AG18" s="100"/>
      <c r="AH18" s="100"/>
    </row>
    <row r="19" spans="1:34">
      <c r="A19" s="547">
        <v>41850</v>
      </c>
      <c r="B19" s="155">
        <f t="shared" si="0"/>
        <v>3</v>
      </c>
      <c r="C19" s="129" t="str">
        <f t="shared" si="1"/>
        <v>Sep2014</v>
      </c>
      <c r="D19" s="129">
        <f t="shared" si="2"/>
        <v>41883</v>
      </c>
      <c r="E19" s="528">
        <v>240</v>
      </c>
      <c r="F19" s="529"/>
      <c r="G19" s="529">
        <v>81</v>
      </c>
      <c r="H19" s="529"/>
      <c r="I19" s="529">
        <v>15</v>
      </c>
      <c r="J19" s="529"/>
      <c r="K19" s="529">
        <v>56</v>
      </c>
      <c r="L19" s="529"/>
      <c r="M19" s="529">
        <v>68</v>
      </c>
      <c r="N19" s="529"/>
      <c r="O19" s="530">
        <f t="shared" si="3"/>
        <v>460</v>
      </c>
      <c r="P19" s="531"/>
      <c r="R19" s="547">
        <v>42614</v>
      </c>
      <c r="S19" s="530" t="e">
        <f t="shared" si="11"/>
        <v>#N/A</v>
      </c>
      <c r="T19" s="529">
        <f t="shared" si="4"/>
        <v>715.12023855767461</v>
      </c>
      <c r="U19" s="529" t="e">
        <f t="shared" si="12"/>
        <v>#N/A</v>
      </c>
      <c r="V19" s="529">
        <f t="shared" si="5"/>
        <v>254.53615255019088</v>
      </c>
      <c r="W19" s="529" t="e">
        <f t="shared" si="13"/>
        <v>#N/A</v>
      </c>
      <c r="X19" s="529">
        <f t="shared" si="6"/>
        <v>44</v>
      </c>
      <c r="Y19" s="529" t="e">
        <f t="shared" si="14"/>
        <v>#N/A</v>
      </c>
      <c r="Z19" s="529">
        <f t="shared" si="7"/>
        <v>144.45978974279575</v>
      </c>
      <c r="AA19" s="529" t="e">
        <f t="shared" si="15"/>
        <v>#N/A</v>
      </c>
      <c r="AB19" s="531">
        <f t="shared" si="8"/>
        <v>236</v>
      </c>
      <c r="AC19" s="541" t="e">
        <f t="shared" si="9"/>
        <v>#N/A</v>
      </c>
      <c r="AD19" s="542">
        <f t="shared" si="10"/>
        <v>1394.1161808506613</v>
      </c>
      <c r="AG19" s="100"/>
      <c r="AH19" s="100"/>
    </row>
    <row r="20" spans="1:34">
      <c r="A20" s="547">
        <v>41881</v>
      </c>
      <c r="B20" s="155">
        <f t="shared" si="0"/>
        <v>3</v>
      </c>
      <c r="C20" s="129" t="str">
        <f t="shared" si="1"/>
        <v>Sep2014</v>
      </c>
      <c r="D20" s="129">
        <f t="shared" si="2"/>
        <v>41883</v>
      </c>
      <c r="E20" s="528">
        <v>196</v>
      </c>
      <c r="F20" s="529"/>
      <c r="G20" s="529">
        <v>60</v>
      </c>
      <c r="H20" s="529"/>
      <c r="I20" s="529">
        <v>22</v>
      </c>
      <c r="J20" s="529"/>
      <c r="K20" s="529">
        <v>35</v>
      </c>
      <c r="L20" s="529"/>
      <c r="M20" s="529">
        <v>69</v>
      </c>
      <c r="N20" s="529"/>
      <c r="O20" s="530">
        <f t="shared" si="3"/>
        <v>382</v>
      </c>
      <c r="P20" s="531"/>
      <c r="R20" s="547">
        <v>42705</v>
      </c>
      <c r="S20" s="530" t="e">
        <f t="shared" si="11"/>
        <v>#N/A</v>
      </c>
      <c r="T20" s="529">
        <f t="shared" si="4"/>
        <v>750.62456714861628</v>
      </c>
      <c r="U20" s="529" t="e">
        <f t="shared" si="12"/>
        <v>#N/A</v>
      </c>
      <c r="V20" s="529">
        <f t="shared" si="5"/>
        <v>204.35081356105647</v>
      </c>
      <c r="W20" s="529" t="e">
        <f t="shared" si="13"/>
        <v>#N/A</v>
      </c>
      <c r="X20" s="529">
        <f t="shared" si="6"/>
        <v>52</v>
      </c>
      <c r="Y20" s="529" t="e">
        <f t="shared" si="14"/>
        <v>#N/A</v>
      </c>
      <c r="Z20" s="529">
        <f t="shared" si="7"/>
        <v>105.10516507820853</v>
      </c>
      <c r="AA20" s="529" t="e">
        <f t="shared" si="15"/>
        <v>#N/A</v>
      </c>
      <c r="AB20" s="531">
        <f t="shared" si="8"/>
        <v>266</v>
      </c>
      <c r="AC20" s="541" t="e">
        <f t="shared" si="9"/>
        <v>#N/A</v>
      </c>
      <c r="AD20" s="542">
        <f t="shared" si="10"/>
        <v>1378.0805457878812</v>
      </c>
      <c r="AG20" s="100"/>
      <c r="AH20" s="100"/>
    </row>
    <row r="21" spans="1:34">
      <c r="A21" s="547">
        <v>41912</v>
      </c>
      <c r="B21" s="155">
        <f t="shared" si="0"/>
        <v>3</v>
      </c>
      <c r="C21" s="129" t="str">
        <f t="shared" si="1"/>
        <v>Sep2014</v>
      </c>
      <c r="D21" s="129">
        <f t="shared" si="2"/>
        <v>41883</v>
      </c>
      <c r="E21" s="528">
        <v>225</v>
      </c>
      <c r="F21" s="529"/>
      <c r="G21" s="529">
        <v>66</v>
      </c>
      <c r="H21" s="529"/>
      <c r="I21" s="529">
        <v>25</v>
      </c>
      <c r="J21" s="529"/>
      <c r="K21" s="529">
        <v>38</v>
      </c>
      <c r="L21" s="529"/>
      <c r="M21" s="529">
        <v>93</v>
      </c>
      <c r="N21" s="529"/>
      <c r="O21" s="530">
        <f t="shared" si="3"/>
        <v>447</v>
      </c>
      <c r="P21" s="531"/>
      <c r="R21" s="547">
        <v>42795</v>
      </c>
      <c r="S21" s="530" t="e">
        <f t="shared" si="11"/>
        <v>#N/A</v>
      </c>
      <c r="T21" s="529">
        <f t="shared" si="4"/>
        <v>521.40599111418817</v>
      </c>
      <c r="U21" s="529" t="e">
        <f t="shared" si="12"/>
        <v>#N/A</v>
      </c>
      <c r="V21" s="529">
        <f t="shared" si="5"/>
        <v>164.63660254851982</v>
      </c>
      <c r="W21" s="529" t="e">
        <f t="shared" si="13"/>
        <v>#N/A</v>
      </c>
      <c r="X21" s="529">
        <f t="shared" si="6"/>
        <v>29</v>
      </c>
      <c r="Y21" s="529" t="e">
        <f t="shared" si="14"/>
        <v>#N/A</v>
      </c>
      <c r="Z21" s="529">
        <f t="shared" si="7"/>
        <v>107.61483503820394</v>
      </c>
      <c r="AA21" s="529" t="e">
        <f t="shared" si="15"/>
        <v>#N/A</v>
      </c>
      <c r="AB21" s="531">
        <f t="shared" si="8"/>
        <v>165</v>
      </c>
      <c r="AC21" s="541" t="e">
        <f t="shared" si="9"/>
        <v>#N/A</v>
      </c>
      <c r="AD21" s="542">
        <f t="shared" si="10"/>
        <v>987.65742870091196</v>
      </c>
      <c r="AG21" s="100"/>
      <c r="AH21" s="100"/>
    </row>
    <row r="22" spans="1:34">
      <c r="A22" s="547">
        <v>41942</v>
      </c>
      <c r="B22" s="155">
        <f t="shared" si="0"/>
        <v>4</v>
      </c>
      <c r="C22" s="129" t="str">
        <f t="shared" si="1"/>
        <v>dec2014</v>
      </c>
      <c r="D22" s="129">
        <f t="shared" si="2"/>
        <v>41974</v>
      </c>
      <c r="E22" s="528">
        <v>228</v>
      </c>
      <c r="F22" s="529"/>
      <c r="G22" s="529">
        <v>83</v>
      </c>
      <c r="H22" s="529"/>
      <c r="I22" s="529">
        <v>15</v>
      </c>
      <c r="J22" s="529"/>
      <c r="K22" s="529">
        <v>32</v>
      </c>
      <c r="L22" s="529"/>
      <c r="M22" s="529">
        <v>102</v>
      </c>
      <c r="N22" s="529"/>
      <c r="O22" s="530">
        <f t="shared" si="3"/>
        <v>460</v>
      </c>
      <c r="P22" s="531"/>
      <c r="R22" s="547">
        <v>42887</v>
      </c>
      <c r="S22" s="530" t="e">
        <f t="shared" si="11"/>
        <v>#N/A</v>
      </c>
      <c r="T22" s="529">
        <f t="shared" si="4"/>
        <v>631.75446310514258</v>
      </c>
      <c r="U22" s="529" t="e">
        <f t="shared" si="12"/>
        <v>#N/A</v>
      </c>
      <c r="V22" s="529">
        <f t="shared" si="5"/>
        <v>209.67979339105079</v>
      </c>
      <c r="W22" s="529" t="e">
        <f t="shared" si="13"/>
        <v>#N/A</v>
      </c>
      <c r="X22" s="529">
        <f t="shared" si="6"/>
        <v>29</v>
      </c>
      <c r="Y22" s="529" t="e">
        <f t="shared" si="14"/>
        <v>#N/A</v>
      </c>
      <c r="Z22" s="529">
        <f t="shared" si="7"/>
        <v>131.80062805098513</v>
      </c>
      <c r="AA22" s="529" t="e">
        <f t="shared" si="15"/>
        <v>#N/A</v>
      </c>
      <c r="AB22" s="531">
        <f t="shared" si="8"/>
        <v>145</v>
      </c>
      <c r="AC22" s="541" t="e">
        <f t="shared" si="9"/>
        <v>#N/A</v>
      </c>
      <c r="AD22" s="542">
        <f t="shared" si="10"/>
        <v>1147.2348845471784</v>
      </c>
      <c r="AG22" s="100"/>
      <c r="AH22" s="100"/>
    </row>
    <row r="23" spans="1:34">
      <c r="A23" s="547">
        <v>41973</v>
      </c>
      <c r="B23" s="155">
        <f t="shared" si="0"/>
        <v>4</v>
      </c>
      <c r="C23" s="129" t="str">
        <f t="shared" si="1"/>
        <v>dec2014</v>
      </c>
      <c r="D23" s="129">
        <f t="shared" si="2"/>
        <v>41974</v>
      </c>
      <c r="E23" s="528">
        <v>206</v>
      </c>
      <c r="F23" s="529"/>
      <c r="G23" s="529">
        <v>48</v>
      </c>
      <c r="H23" s="529"/>
      <c r="I23" s="529">
        <v>11</v>
      </c>
      <c r="J23" s="529"/>
      <c r="K23" s="529">
        <v>34</v>
      </c>
      <c r="L23" s="529"/>
      <c r="M23" s="529">
        <v>67</v>
      </c>
      <c r="N23" s="529"/>
      <c r="O23" s="530">
        <f t="shared" si="3"/>
        <v>366</v>
      </c>
      <c r="P23" s="531"/>
      <c r="R23" s="547">
        <v>42979</v>
      </c>
      <c r="S23" s="530" t="e">
        <f t="shared" si="11"/>
        <v>#N/A</v>
      </c>
      <c r="T23" s="529">
        <f t="shared" si="4"/>
        <v>715.32721728022659</v>
      </c>
      <c r="U23" s="529" t="e">
        <f t="shared" si="12"/>
        <v>#N/A</v>
      </c>
      <c r="V23" s="529">
        <f t="shared" si="5"/>
        <v>254.53615255019088</v>
      </c>
      <c r="W23" s="529" t="e">
        <f t="shared" si="13"/>
        <v>#N/A</v>
      </c>
      <c r="X23" s="529">
        <f t="shared" si="6"/>
        <v>44</v>
      </c>
      <c r="Y23" s="529" t="e">
        <f t="shared" si="14"/>
        <v>#N/A</v>
      </c>
      <c r="Z23" s="529">
        <f t="shared" si="7"/>
        <v>144.45978974279575</v>
      </c>
      <c r="AA23" s="529" t="e">
        <f t="shared" si="15"/>
        <v>#N/A</v>
      </c>
      <c r="AB23" s="531">
        <f t="shared" si="8"/>
        <v>236</v>
      </c>
      <c r="AC23" s="541" t="e">
        <f t="shared" si="9"/>
        <v>#N/A</v>
      </c>
      <c r="AD23" s="542">
        <f t="shared" si="10"/>
        <v>1394.3231595732132</v>
      </c>
      <c r="AG23" s="100"/>
      <c r="AH23" s="100"/>
    </row>
    <row r="24" spans="1:34">
      <c r="A24" s="547">
        <v>42003</v>
      </c>
      <c r="B24" s="155">
        <f t="shared" si="0"/>
        <v>4</v>
      </c>
      <c r="C24" s="129" t="str">
        <f t="shared" si="1"/>
        <v>dec2014</v>
      </c>
      <c r="D24" s="129">
        <f t="shared" si="2"/>
        <v>41974</v>
      </c>
      <c r="E24" s="528">
        <v>225</v>
      </c>
      <c r="F24" s="529"/>
      <c r="G24" s="529">
        <v>73</v>
      </c>
      <c r="H24" s="529"/>
      <c r="I24" s="529">
        <v>20</v>
      </c>
      <c r="J24" s="529"/>
      <c r="K24" s="529">
        <v>12</v>
      </c>
      <c r="L24" s="529"/>
      <c r="M24" s="529">
        <v>124</v>
      </c>
      <c r="N24" s="529"/>
      <c r="O24" s="530">
        <f t="shared" si="3"/>
        <v>454</v>
      </c>
      <c r="P24" s="531"/>
      <c r="R24" s="547">
        <v>43070</v>
      </c>
      <c r="S24" s="530" t="e">
        <f t="shared" si="11"/>
        <v>#N/A</v>
      </c>
      <c r="T24" s="529">
        <f t="shared" si="4"/>
        <v>750.71332668806122</v>
      </c>
      <c r="U24" s="529" t="e">
        <f t="shared" si="12"/>
        <v>#N/A</v>
      </c>
      <c r="V24" s="529">
        <f t="shared" si="5"/>
        <v>204.35081356105647</v>
      </c>
      <c r="W24" s="529" t="e">
        <f t="shared" si="13"/>
        <v>#N/A</v>
      </c>
      <c r="X24" s="529">
        <f t="shared" si="6"/>
        <v>52</v>
      </c>
      <c r="Y24" s="529" t="e">
        <f t="shared" si="14"/>
        <v>#N/A</v>
      </c>
      <c r="Z24" s="529">
        <f t="shared" si="7"/>
        <v>105.10516507820853</v>
      </c>
      <c r="AA24" s="529" t="e">
        <f t="shared" si="15"/>
        <v>#N/A</v>
      </c>
      <c r="AB24" s="531">
        <f t="shared" si="8"/>
        <v>266</v>
      </c>
      <c r="AC24" s="541" t="e">
        <f t="shared" si="9"/>
        <v>#N/A</v>
      </c>
      <c r="AD24" s="542">
        <f t="shared" si="10"/>
        <v>1378.1693053273261</v>
      </c>
      <c r="AG24" s="100"/>
      <c r="AH24" s="100"/>
    </row>
    <row r="25" spans="1:34">
      <c r="A25" s="547">
        <v>42034</v>
      </c>
      <c r="B25" s="155">
        <f t="shared" si="0"/>
        <v>1</v>
      </c>
      <c r="C25" s="129" t="str">
        <f t="shared" si="1"/>
        <v>Mar2015</v>
      </c>
      <c r="D25" s="129">
        <f t="shared" si="2"/>
        <v>42064</v>
      </c>
      <c r="E25" s="528">
        <v>97</v>
      </c>
      <c r="F25" s="529"/>
      <c r="G25" s="529">
        <v>32</v>
      </c>
      <c r="H25" s="529"/>
      <c r="I25" s="529">
        <v>0</v>
      </c>
      <c r="J25" s="529"/>
      <c r="K25" s="529">
        <v>5</v>
      </c>
      <c r="L25" s="529"/>
      <c r="M25" s="529">
        <v>19</v>
      </c>
      <c r="N25" s="529"/>
      <c r="O25" s="530">
        <f t="shared" si="3"/>
        <v>153</v>
      </c>
      <c r="P25" s="531"/>
      <c r="R25" s="547">
        <v>43160</v>
      </c>
      <c r="S25" s="530" t="e">
        <f t="shared" si="11"/>
        <v>#N/A</v>
      </c>
      <c r="T25" s="529">
        <f t="shared" si="4"/>
        <v>521.44405423364969</v>
      </c>
      <c r="U25" s="529" t="e">
        <f t="shared" si="12"/>
        <v>#N/A</v>
      </c>
      <c r="V25" s="529">
        <f t="shared" si="5"/>
        <v>164.63660254851982</v>
      </c>
      <c r="W25" s="529" t="e">
        <f t="shared" si="13"/>
        <v>#N/A</v>
      </c>
      <c r="X25" s="529">
        <f t="shared" si="6"/>
        <v>29</v>
      </c>
      <c r="Y25" s="529" t="e">
        <f t="shared" si="14"/>
        <v>#N/A</v>
      </c>
      <c r="Z25" s="529">
        <f t="shared" si="7"/>
        <v>107.61483503820394</v>
      </c>
      <c r="AA25" s="529" t="e">
        <f t="shared" si="15"/>
        <v>#N/A</v>
      </c>
      <c r="AB25" s="531">
        <f t="shared" si="8"/>
        <v>165</v>
      </c>
      <c r="AC25" s="541" t="e">
        <f t="shared" si="9"/>
        <v>#N/A</v>
      </c>
      <c r="AD25" s="542">
        <f t="shared" si="10"/>
        <v>987.69549182037338</v>
      </c>
      <c r="AG25" s="100"/>
      <c r="AH25" s="100"/>
    </row>
    <row r="26" spans="1:34">
      <c r="A26" s="547">
        <v>42063</v>
      </c>
      <c r="B26" s="155">
        <f t="shared" si="0"/>
        <v>1</v>
      </c>
      <c r="C26" s="129" t="str">
        <f t="shared" si="1"/>
        <v>Mar2015</v>
      </c>
      <c r="D26" s="129">
        <f t="shared" si="2"/>
        <v>42064</v>
      </c>
      <c r="E26" s="528">
        <v>168</v>
      </c>
      <c r="F26" s="529"/>
      <c r="G26" s="529">
        <v>75</v>
      </c>
      <c r="H26" s="529"/>
      <c r="I26" s="529">
        <v>7</v>
      </c>
      <c r="J26" s="529"/>
      <c r="K26" s="529">
        <v>38</v>
      </c>
      <c r="L26" s="529"/>
      <c r="M26" s="529">
        <v>90</v>
      </c>
      <c r="N26" s="529"/>
      <c r="O26" s="530">
        <f t="shared" si="3"/>
        <v>378</v>
      </c>
      <c r="P26" s="531"/>
      <c r="R26" s="547">
        <v>43252</v>
      </c>
      <c r="S26" s="530" t="e">
        <f t="shared" si="11"/>
        <v>#N/A</v>
      </c>
      <c r="T26" s="529">
        <f t="shared" si="4"/>
        <v>631.77078586968366</v>
      </c>
      <c r="U26" s="529" t="e">
        <f t="shared" si="12"/>
        <v>#N/A</v>
      </c>
      <c r="V26" s="529">
        <f t="shared" si="5"/>
        <v>209.67979339105079</v>
      </c>
      <c r="W26" s="529" t="e">
        <f t="shared" si="13"/>
        <v>#N/A</v>
      </c>
      <c r="X26" s="529">
        <f t="shared" si="6"/>
        <v>29</v>
      </c>
      <c r="Y26" s="529" t="e">
        <f t="shared" si="14"/>
        <v>#N/A</v>
      </c>
      <c r="Z26" s="529">
        <f t="shared" si="7"/>
        <v>131.80062805098513</v>
      </c>
      <c r="AA26" s="529" t="e">
        <f t="shared" si="15"/>
        <v>#N/A</v>
      </c>
      <c r="AB26" s="531">
        <f t="shared" si="8"/>
        <v>145</v>
      </c>
      <c r="AC26" s="541" t="e">
        <f t="shared" si="9"/>
        <v>#N/A</v>
      </c>
      <c r="AD26" s="542">
        <f t="shared" si="10"/>
        <v>1147.2512073117196</v>
      </c>
      <c r="AG26" s="100"/>
      <c r="AH26" s="100"/>
    </row>
    <row r="27" spans="1:34">
      <c r="A27" s="547">
        <v>42093</v>
      </c>
      <c r="B27" s="155">
        <f t="shared" si="0"/>
        <v>1</v>
      </c>
      <c r="C27" s="129" t="str">
        <f t="shared" si="1"/>
        <v>Mar2015</v>
      </c>
      <c r="D27" s="129">
        <f t="shared" si="2"/>
        <v>42064</v>
      </c>
      <c r="E27" s="528">
        <v>205</v>
      </c>
      <c r="F27" s="529"/>
      <c r="G27" s="529">
        <v>56</v>
      </c>
      <c r="H27" s="529"/>
      <c r="I27" s="529">
        <v>5</v>
      </c>
      <c r="J27" s="529"/>
      <c r="K27" s="529">
        <v>50</v>
      </c>
      <c r="L27" s="529"/>
      <c r="M27" s="529">
        <v>71</v>
      </c>
      <c r="N27" s="529"/>
      <c r="O27" s="530">
        <f t="shared" si="3"/>
        <v>387</v>
      </c>
      <c r="P27" s="531"/>
      <c r="R27" s="547">
        <v>43344</v>
      </c>
      <c r="S27" s="530" t="e">
        <f t="shared" si="11"/>
        <v>#N/A</v>
      </c>
      <c r="T27" s="529">
        <f t="shared" si="4"/>
        <v>715.33421703868135</v>
      </c>
      <c r="U27" s="529" t="e">
        <f t="shared" si="12"/>
        <v>#N/A</v>
      </c>
      <c r="V27" s="529">
        <f t="shared" si="5"/>
        <v>254.53615255019088</v>
      </c>
      <c r="W27" s="529" t="e">
        <f t="shared" si="13"/>
        <v>#N/A</v>
      </c>
      <c r="X27" s="529">
        <f t="shared" si="6"/>
        <v>44</v>
      </c>
      <c r="Y27" s="529" t="e">
        <f t="shared" si="14"/>
        <v>#N/A</v>
      </c>
      <c r="Z27" s="529">
        <f t="shared" si="7"/>
        <v>144.45978974279575</v>
      </c>
      <c r="AA27" s="529" t="e">
        <f t="shared" si="15"/>
        <v>#N/A</v>
      </c>
      <c r="AB27" s="531">
        <f t="shared" si="8"/>
        <v>236</v>
      </c>
      <c r="AC27" s="541" t="e">
        <f t="shared" si="9"/>
        <v>#N/A</v>
      </c>
      <c r="AD27" s="542">
        <f t="shared" si="10"/>
        <v>1394.330159331668</v>
      </c>
      <c r="AG27" s="100"/>
      <c r="AH27" s="100"/>
    </row>
    <row r="28" spans="1:34">
      <c r="A28" s="547">
        <v>42124</v>
      </c>
      <c r="B28" s="155">
        <f t="shared" si="0"/>
        <v>2</v>
      </c>
      <c r="C28" s="129" t="str">
        <f t="shared" si="1"/>
        <v>June2015</v>
      </c>
      <c r="D28" s="129">
        <f t="shared" si="2"/>
        <v>42156</v>
      </c>
      <c r="E28" s="528">
        <v>179</v>
      </c>
      <c r="F28" s="529"/>
      <c r="G28" s="529">
        <v>63</v>
      </c>
      <c r="H28" s="529"/>
      <c r="I28" s="529">
        <v>2</v>
      </c>
      <c r="J28" s="529"/>
      <c r="K28" s="529">
        <v>44</v>
      </c>
      <c r="L28" s="529"/>
      <c r="M28" s="529">
        <v>36</v>
      </c>
      <c r="N28" s="529"/>
      <c r="O28" s="530">
        <f t="shared" si="3"/>
        <v>324</v>
      </c>
      <c r="P28" s="531"/>
      <c r="R28" s="547">
        <v>43435</v>
      </c>
      <c r="S28" s="530" t="e">
        <f t="shared" si="11"/>
        <v>#N/A</v>
      </c>
      <c r="T28" s="529">
        <f t="shared" si="4"/>
        <v>750.71632842335566</v>
      </c>
      <c r="U28" s="529" t="e">
        <f t="shared" si="12"/>
        <v>#N/A</v>
      </c>
      <c r="V28" s="529">
        <f t="shared" si="5"/>
        <v>204.35081356105647</v>
      </c>
      <c r="W28" s="529" t="e">
        <f t="shared" si="13"/>
        <v>#N/A</v>
      </c>
      <c r="X28" s="529">
        <f t="shared" si="6"/>
        <v>52</v>
      </c>
      <c r="Y28" s="529" t="e">
        <f t="shared" si="14"/>
        <v>#N/A</v>
      </c>
      <c r="Z28" s="529">
        <f t="shared" si="7"/>
        <v>105.10516507820853</v>
      </c>
      <c r="AA28" s="529" t="e">
        <f t="shared" si="15"/>
        <v>#N/A</v>
      </c>
      <c r="AB28" s="531">
        <f t="shared" si="8"/>
        <v>266</v>
      </c>
      <c r="AC28" s="541" t="e">
        <f t="shared" si="9"/>
        <v>#N/A</v>
      </c>
      <c r="AD28" s="542">
        <f t="shared" si="10"/>
        <v>1378.1723070626203</v>
      </c>
      <c r="AG28" s="100"/>
      <c r="AH28" s="100"/>
    </row>
    <row r="29" spans="1:34">
      <c r="A29" s="547">
        <v>42154</v>
      </c>
      <c r="B29" s="155">
        <f t="shared" si="0"/>
        <v>2</v>
      </c>
      <c r="C29" s="129" t="str">
        <f t="shared" si="1"/>
        <v>June2015</v>
      </c>
      <c r="D29" s="129">
        <f t="shared" si="2"/>
        <v>42156</v>
      </c>
      <c r="E29" s="528">
        <v>209</v>
      </c>
      <c r="F29" s="529"/>
      <c r="G29" s="529">
        <v>70</v>
      </c>
      <c r="H29" s="529"/>
      <c r="I29" s="529">
        <v>7</v>
      </c>
      <c r="J29" s="529"/>
      <c r="K29" s="529">
        <v>34</v>
      </c>
      <c r="L29" s="529"/>
      <c r="M29" s="529">
        <v>52</v>
      </c>
      <c r="N29" s="529"/>
      <c r="O29" s="530">
        <f t="shared" si="3"/>
        <v>372</v>
      </c>
      <c r="P29" s="531"/>
      <c r="R29" s="547">
        <v>43525</v>
      </c>
      <c r="S29" s="530" t="e">
        <f t="shared" si="11"/>
        <v>#N/A</v>
      </c>
      <c r="T29" s="529">
        <f t="shared" si="4"/>
        <v>521.44534148017908</v>
      </c>
      <c r="U29" s="529" t="e">
        <f t="shared" si="12"/>
        <v>#N/A</v>
      </c>
      <c r="V29" s="529">
        <f t="shared" si="5"/>
        <v>164.63660254851982</v>
      </c>
      <c r="W29" s="529" t="e">
        <f t="shared" si="13"/>
        <v>#N/A</v>
      </c>
      <c r="X29" s="529">
        <f t="shared" si="6"/>
        <v>29</v>
      </c>
      <c r="Y29" s="529" t="e">
        <f t="shared" si="14"/>
        <v>#N/A</v>
      </c>
      <c r="Z29" s="529">
        <f t="shared" si="7"/>
        <v>107.61483503820394</v>
      </c>
      <c r="AA29" s="529" t="e">
        <f t="shared" si="15"/>
        <v>#N/A</v>
      </c>
      <c r="AB29" s="531">
        <f t="shared" si="8"/>
        <v>165</v>
      </c>
      <c r="AC29" s="541" t="e">
        <f t="shared" si="9"/>
        <v>#N/A</v>
      </c>
      <c r="AD29" s="542">
        <f t="shared" si="10"/>
        <v>987.69677906690288</v>
      </c>
      <c r="AG29" s="100"/>
      <c r="AH29" s="100"/>
    </row>
    <row r="30" spans="1:34">
      <c r="A30" s="547">
        <v>42185</v>
      </c>
      <c r="B30" s="155">
        <f t="shared" si="0"/>
        <v>2</v>
      </c>
      <c r="C30" s="129" t="str">
        <f t="shared" si="1"/>
        <v>June2015</v>
      </c>
      <c r="D30" s="129">
        <f t="shared" si="2"/>
        <v>42156</v>
      </c>
      <c r="E30" s="528">
        <v>199</v>
      </c>
      <c r="F30" s="529"/>
      <c r="G30" s="529">
        <v>74</v>
      </c>
      <c r="H30" s="529"/>
      <c r="I30" s="529">
        <v>2</v>
      </c>
      <c r="J30" s="529"/>
      <c r="K30" s="529">
        <v>71</v>
      </c>
      <c r="L30" s="529"/>
      <c r="M30" s="529">
        <v>54</v>
      </c>
      <c r="N30" s="529"/>
      <c r="O30" s="530">
        <f t="shared" si="3"/>
        <v>400</v>
      </c>
      <c r="P30" s="531"/>
      <c r="R30" s="547">
        <v>43617</v>
      </c>
      <c r="S30" s="530" t="e">
        <f t="shared" si="11"/>
        <v>#N/A</v>
      </c>
      <c r="T30" s="529">
        <f t="shared" si="4"/>
        <v>631.77133788492324</v>
      </c>
      <c r="U30" s="529" t="e">
        <f t="shared" si="12"/>
        <v>#N/A</v>
      </c>
      <c r="V30" s="529">
        <f t="shared" si="5"/>
        <v>209.67979339105079</v>
      </c>
      <c r="W30" s="529" t="e">
        <f t="shared" si="13"/>
        <v>#N/A</v>
      </c>
      <c r="X30" s="529">
        <f t="shared" si="6"/>
        <v>29</v>
      </c>
      <c r="Y30" s="529" t="e">
        <f t="shared" si="14"/>
        <v>#N/A</v>
      </c>
      <c r="Z30" s="529">
        <f t="shared" si="7"/>
        <v>131.80062805098513</v>
      </c>
      <c r="AA30" s="529" t="e">
        <f t="shared" si="15"/>
        <v>#N/A</v>
      </c>
      <c r="AB30" s="531">
        <f t="shared" si="8"/>
        <v>145</v>
      </c>
      <c r="AC30" s="541" t="e">
        <f t="shared" si="9"/>
        <v>#N/A</v>
      </c>
      <c r="AD30" s="542">
        <f t="shared" si="10"/>
        <v>1147.251759326959</v>
      </c>
      <c r="AG30" s="100"/>
      <c r="AH30" s="100"/>
    </row>
    <row r="31" spans="1:34">
      <c r="A31" s="547">
        <v>42215</v>
      </c>
      <c r="B31" s="155">
        <f t="shared" si="0"/>
        <v>3</v>
      </c>
      <c r="C31" s="129" t="str">
        <f t="shared" si="1"/>
        <v>Sep2015</v>
      </c>
      <c r="D31" s="129">
        <f t="shared" si="2"/>
        <v>42248</v>
      </c>
      <c r="E31" s="528">
        <v>257</v>
      </c>
      <c r="F31" s="529"/>
      <c r="G31" s="529">
        <v>98</v>
      </c>
      <c r="H31" s="529"/>
      <c r="I31" s="529">
        <v>18</v>
      </c>
      <c r="J31" s="529"/>
      <c r="K31" s="529">
        <v>47</v>
      </c>
      <c r="L31" s="529"/>
      <c r="M31" s="529">
        <v>80</v>
      </c>
      <c r="N31" s="529"/>
      <c r="O31" s="530">
        <f t="shared" si="3"/>
        <v>500</v>
      </c>
      <c r="P31" s="531"/>
      <c r="R31" s="547">
        <v>43709</v>
      </c>
      <c r="S31" s="530" t="e">
        <f t="shared" si="11"/>
        <v>#N/A</v>
      </c>
      <c r="T31" s="529">
        <f t="shared" si="4"/>
        <v>715.33445376165378</v>
      </c>
      <c r="U31" s="529" t="e">
        <f t="shared" si="12"/>
        <v>#N/A</v>
      </c>
      <c r="V31" s="529">
        <f t="shared" si="5"/>
        <v>254.53615255019088</v>
      </c>
      <c r="W31" s="529" t="e">
        <f t="shared" si="13"/>
        <v>#N/A</v>
      </c>
      <c r="X31" s="529">
        <f t="shared" si="6"/>
        <v>44</v>
      </c>
      <c r="Y31" s="529" t="e">
        <f t="shared" si="14"/>
        <v>#N/A</v>
      </c>
      <c r="Z31" s="529">
        <f t="shared" si="7"/>
        <v>144.45978974279575</v>
      </c>
      <c r="AA31" s="529" t="e">
        <f t="shared" si="15"/>
        <v>#N/A</v>
      </c>
      <c r="AB31" s="531">
        <f t="shared" si="8"/>
        <v>236</v>
      </c>
      <c r="AC31" s="541" t="e">
        <f t="shared" si="9"/>
        <v>#N/A</v>
      </c>
      <c r="AD31" s="542">
        <f t="shared" si="10"/>
        <v>1394.3303960546405</v>
      </c>
      <c r="AG31" s="100"/>
      <c r="AH31" s="100"/>
    </row>
    <row r="32" spans="1:34">
      <c r="A32" s="547">
        <v>42246</v>
      </c>
      <c r="B32" s="155">
        <f t="shared" si="0"/>
        <v>3</v>
      </c>
      <c r="C32" s="129" t="str">
        <f t="shared" si="1"/>
        <v>Sep2015</v>
      </c>
      <c r="D32" s="129">
        <f t="shared" si="2"/>
        <v>42248</v>
      </c>
      <c r="E32" s="528">
        <v>230</v>
      </c>
      <c r="F32" s="529"/>
      <c r="G32" s="529">
        <v>75</v>
      </c>
      <c r="H32" s="529"/>
      <c r="I32" s="529">
        <v>9</v>
      </c>
      <c r="J32" s="529"/>
      <c r="K32" s="529">
        <v>49</v>
      </c>
      <c r="L32" s="529"/>
      <c r="M32" s="529">
        <v>79</v>
      </c>
      <c r="N32" s="529"/>
      <c r="O32" s="530">
        <f t="shared" si="3"/>
        <v>442</v>
      </c>
      <c r="P32" s="531"/>
      <c r="R32" s="547">
        <v>43800</v>
      </c>
      <c r="S32" s="530" t="e">
        <f t="shared" si="11"/>
        <v>#N/A</v>
      </c>
      <c r="T32" s="529">
        <f t="shared" si="4"/>
        <v>750.71642993824435</v>
      </c>
      <c r="U32" s="529" t="e">
        <f t="shared" si="12"/>
        <v>#N/A</v>
      </c>
      <c r="V32" s="529">
        <f t="shared" si="5"/>
        <v>204.35081356105647</v>
      </c>
      <c r="W32" s="529" t="e">
        <f t="shared" si="13"/>
        <v>#N/A</v>
      </c>
      <c r="X32" s="529">
        <f t="shared" si="6"/>
        <v>52</v>
      </c>
      <c r="Y32" s="529" t="e">
        <f t="shared" si="14"/>
        <v>#N/A</v>
      </c>
      <c r="Z32" s="529">
        <f t="shared" si="7"/>
        <v>105.10516507820853</v>
      </c>
      <c r="AA32" s="529" t="e">
        <f t="shared" si="15"/>
        <v>#N/A</v>
      </c>
      <c r="AB32" s="531">
        <f t="shared" si="8"/>
        <v>266</v>
      </c>
      <c r="AC32" s="541" t="e">
        <f t="shared" si="9"/>
        <v>#N/A</v>
      </c>
      <c r="AD32" s="542">
        <f t="shared" si="10"/>
        <v>1378.1724085775093</v>
      </c>
      <c r="AG32" s="100"/>
      <c r="AH32" s="100"/>
    </row>
    <row r="33" spans="1:30">
      <c r="A33" s="547">
        <v>42277</v>
      </c>
      <c r="B33" s="155">
        <f t="shared" si="0"/>
        <v>3</v>
      </c>
      <c r="C33" s="129" t="str">
        <f t="shared" si="1"/>
        <v>Sep2015</v>
      </c>
      <c r="D33" s="129">
        <f t="shared" si="2"/>
        <v>42248</v>
      </c>
      <c r="E33" s="528">
        <v>192</v>
      </c>
      <c r="F33" s="529"/>
      <c r="G33" s="529">
        <v>79</v>
      </c>
      <c r="H33" s="529"/>
      <c r="I33" s="529">
        <v>17</v>
      </c>
      <c r="J33" s="529"/>
      <c r="K33" s="529">
        <v>42</v>
      </c>
      <c r="L33" s="529"/>
      <c r="M33" s="529">
        <v>74</v>
      </c>
      <c r="N33" s="529"/>
      <c r="O33" s="530">
        <f t="shared" si="3"/>
        <v>404</v>
      </c>
      <c r="P33" s="531"/>
      <c r="R33" s="547">
        <v>43891</v>
      </c>
      <c r="S33" s="530" t="e">
        <f t="shared" si="11"/>
        <v>#N/A</v>
      </c>
      <c r="T33" s="529">
        <f t="shared" si="4"/>
        <v>521.44538501322756</v>
      </c>
      <c r="U33" s="529" t="e">
        <f t="shared" si="12"/>
        <v>#N/A</v>
      </c>
      <c r="V33" s="529">
        <f t="shared" si="5"/>
        <v>164.63660254851982</v>
      </c>
      <c r="W33" s="529" t="e">
        <f t="shared" si="13"/>
        <v>#N/A</v>
      </c>
      <c r="X33" s="529">
        <f t="shared" si="6"/>
        <v>29</v>
      </c>
      <c r="Y33" s="529" t="e">
        <f t="shared" si="14"/>
        <v>#N/A</v>
      </c>
      <c r="Z33" s="529">
        <f t="shared" si="7"/>
        <v>107.61483503820394</v>
      </c>
      <c r="AA33" s="529" t="e">
        <f t="shared" si="15"/>
        <v>#N/A</v>
      </c>
      <c r="AB33" s="531">
        <f t="shared" si="8"/>
        <v>165</v>
      </c>
      <c r="AC33" s="543" t="e">
        <f t="shared" si="9"/>
        <v>#N/A</v>
      </c>
      <c r="AD33" s="542">
        <f t="shared" si="10"/>
        <v>987.69682259995136</v>
      </c>
    </row>
    <row r="34" spans="1:30">
      <c r="A34" s="547">
        <v>42307</v>
      </c>
      <c r="B34" s="155">
        <f t="shared" si="0"/>
        <v>4</v>
      </c>
      <c r="C34" s="129" t="str">
        <f t="shared" si="1"/>
        <v>dec2015</v>
      </c>
      <c r="D34" s="129">
        <f t="shared" si="2"/>
        <v>42339</v>
      </c>
      <c r="E34" s="528">
        <v>249</v>
      </c>
      <c r="F34" s="529"/>
      <c r="G34" s="529">
        <v>78</v>
      </c>
      <c r="H34" s="529"/>
      <c r="I34" s="529">
        <v>16</v>
      </c>
      <c r="J34" s="529"/>
      <c r="K34" s="529">
        <v>47</v>
      </c>
      <c r="L34" s="529"/>
      <c r="M34" s="529">
        <v>85</v>
      </c>
      <c r="N34" s="529"/>
      <c r="O34" s="530">
        <f t="shared" si="3"/>
        <v>475</v>
      </c>
      <c r="P34" s="531"/>
      <c r="R34" s="547">
        <v>43983</v>
      </c>
      <c r="S34" s="530"/>
      <c r="T34" s="529">
        <f t="shared" si="4"/>
        <v>631.77135655337997</v>
      </c>
      <c r="U34" s="529"/>
      <c r="V34" s="529">
        <f t="shared" si="5"/>
        <v>209.67979339105079</v>
      </c>
      <c r="W34" s="529"/>
      <c r="X34" s="529">
        <f t="shared" si="6"/>
        <v>29</v>
      </c>
      <c r="Y34" s="529"/>
      <c r="Z34" s="529">
        <f t="shared" si="7"/>
        <v>131.80062805098513</v>
      </c>
      <c r="AA34" s="529"/>
      <c r="AB34" s="531">
        <f t="shared" si="8"/>
        <v>145</v>
      </c>
      <c r="AC34" s="543"/>
      <c r="AD34" s="542">
        <f t="shared" si="10"/>
        <v>1147.251777995416</v>
      </c>
    </row>
    <row r="35" spans="1:30">
      <c r="A35" s="547">
        <v>42338</v>
      </c>
      <c r="B35" s="155">
        <f t="shared" si="0"/>
        <v>4</v>
      </c>
      <c r="C35" s="129" t="str">
        <f t="shared" si="1"/>
        <v>dec2015</v>
      </c>
      <c r="D35" s="129">
        <f t="shared" si="2"/>
        <v>42339</v>
      </c>
      <c r="E35" s="528">
        <v>241</v>
      </c>
      <c r="F35" s="529"/>
      <c r="G35" s="529">
        <v>61</v>
      </c>
      <c r="H35" s="529"/>
      <c r="I35" s="529">
        <v>15</v>
      </c>
      <c r="J35" s="529"/>
      <c r="K35" s="529">
        <v>51</v>
      </c>
      <c r="L35" s="529"/>
      <c r="M35" s="529">
        <v>77</v>
      </c>
      <c r="N35" s="529"/>
      <c r="O35" s="530">
        <f t="shared" si="3"/>
        <v>445</v>
      </c>
      <c r="P35" s="531"/>
      <c r="R35" s="547">
        <v>44075</v>
      </c>
      <c r="S35" s="530"/>
      <c r="T35" s="529">
        <f t="shared" si="4"/>
        <v>715.33446176732502</v>
      </c>
      <c r="U35" s="529"/>
      <c r="V35" s="529">
        <f t="shared" si="5"/>
        <v>254.53615255019088</v>
      </c>
      <c r="W35" s="529"/>
      <c r="X35" s="529">
        <f t="shared" si="6"/>
        <v>44</v>
      </c>
      <c r="Y35" s="529"/>
      <c r="Z35" s="529">
        <f t="shared" si="7"/>
        <v>144.45978974279575</v>
      </c>
      <c r="AA35" s="529"/>
      <c r="AB35" s="531">
        <f t="shared" si="8"/>
        <v>236</v>
      </c>
      <c r="AC35" s="543"/>
      <c r="AD35" s="542">
        <f t="shared" si="10"/>
        <v>1394.3304040603116</v>
      </c>
    </row>
    <row r="36" spans="1:30" ht="13.5" thickBot="1">
      <c r="A36" s="547">
        <v>42368</v>
      </c>
      <c r="B36" s="155">
        <f t="shared" si="0"/>
        <v>4</v>
      </c>
      <c r="C36" s="129" t="str">
        <f t="shared" si="1"/>
        <v>dec2015</v>
      </c>
      <c r="D36" s="129">
        <f t="shared" si="2"/>
        <v>42339</v>
      </c>
      <c r="E36" s="528">
        <v>227</v>
      </c>
      <c r="F36" s="529"/>
      <c r="G36" s="529">
        <v>63</v>
      </c>
      <c r="H36" s="529"/>
      <c r="I36" s="529">
        <v>21</v>
      </c>
      <c r="J36" s="529"/>
      <c r="K36" s="529">
        <v>10</v>
      </c>
      <c r="L36" s="529"/>
      <c r="M36" s="529">
        <v>101</v>
      </c>
      <c r="N36" s="529"/>
      <c r="O36" s="530">
        <f t="shared" si="3"/>
        <v>422</v>
      </c>
      <c r="P36" s="531"/>
      <c r="R36" s="548">
        <v>44166</v>
      </c>
      <c r="S36" s="534"/>
      <c r="T36" s="533">
        <f t="shared" si="4"/>
        <v>750.71643337134947</v>
      </c>
      <c r="U36" s="533"/>
      <c r="V36" s="533">
        <f t="shared" si="5"/>
        <v>204.35081356105647</v>
      </c>
      <c r="W36" s="533"/>
      <c r="X36" s="533">
        <f t="shared" si="6"/>
        <v>52</v>
      </c>
      <c r="Y36" s="533"/>
      <c r="Z36" s="533">
        <f t="shared" si="7"/>
        <v>105.10516507820853</v>
      </c>
      <c r="AA36" s="533"/>
      <c r="AB36" s="535">
        <f t="shared" si="8"/>
        <v>266</v>
      </c>
      <c r="AC36" s="544"/>
      <c r="AD36" s="545">
        <f t="shared" si="10"/>
        <v>1378.1724120106144</v>
      </c>
    </row>
    <row r="37" spans="1:30">
      <c r="A37" s="547">
        <v>42399</v>
      </c>
      <c r="B37" s="155">
        <f t="shared" si="0"/>
        <v>1</v>
      </c>
      <c r="C37" s="129" t="str">
        <f t="shared" si="1"/>
        <v>Mar2016</v>
      </c>
      <c r="D37" s="129">
        <f t="shared" si="2"/>
        <v>42430</v>
      </c>
      <c r="E37" s="528">
        <v>128</v>
      </c>
      <c r="F37" s="529">
        <v>118.32792766350229</v>
      </c>
      <c r="G37" s="529">
        <v>41</v>
      </c>
      <c r="H37" s="529">
        <v>36.407501868899232</v>
      </c>
      <c r="I37" s="529">
        <v>1</v>
      </c>
      <c r="J37" s="529">
        <v>1</v>
      </c>
      <c r="K37" s="529">
        <v>9</v>
      </c>
      <c r="L37" s="529">
        <v>2.4032907147200988</v>
      </c>
      <c r="M37" s="529">
        <v>19</v>
      </c>
      <c r="N37" s="529">
        <v>10</v>
      </c>
      <c r="O37" s="530">
        <f t="shared" si="3"/>
        <v>198</v>
      </c>
      <c r="P37" s="531">
        <f t="shared" ref="P37:P71" si="16">SUM(F37,H37,J37,L37,N37)</f>
        <v>168.13872024712163</v>
      </c>
    </row>
    <row r="38" spans="1:30">
      <c r="A38" s="547">
        <v>42429</v>
      </c>
      <c r="B38" s="155">
        <f t="shared" si="0"/>
        <v>1</v>
      </c>
      <c r="C38" s="129" t="str">
        <f t="shared" si="1"/>
        <v>Mar2016</v>
      </c>
      <c r="D38" s="129">
        <f t="shared" si="2"/>
        <v>42430</v>
      </c>
      <c r="E38" s="528">
        <v>194</v>
      </c>
      <c r="F38" s="529">
        <v>178.80471111213444</v>
      </c>
      <c r="G38" s="529">
        <v>46</v>
      </c>
      <c r="H38" s="529">
        <v>69.558496664218211</v>
      </c>
      <c r="I38" s="529">
        <v>21</v>
      </c>
      <c r="J38" s="529">
        <v>14</v>
      </c>
      <c r="K38" s="529">
        <v>69</v>
      </c>
      <c r="L38" s="529">
        <v>51.370596482138822</v>
      </c>
      <c r="M38" s="529">
        <v>85</v>
      </c>
      <c r="N38" s="529">
        <v>83</v>
      </c>
      <c r="O38" s="530">
        <f t="shared" si="3"/>
        <v>415</v>
      </c>
      <c r="P38" s="531">
        <f t="shared" si="16"/>
        <v>396.73380425849143</v>
      </c>
    </row>
    <row r="39" spans="1:30">
      <c r="A39" s="547">
        <v>42459</v>
      </c>
      <c r="B39" s="155">
        <f t="shared" si="0"/>
        <v>1</v>
      </c>
      <c r="C39" s="129" t="str">
        <f t="shared" si="1"/>
        <v>Mar2016</v>
      </c>
      <c r="D39" s="129">
        <f t="shared" si="2"/>
        <v>42430</v>
      </c>
      <c r="E39" s="528">
        <v>224</v>
      </c>
      <c r="F39" s="529">
        <v>223.14784838103694</v>
      </c>
      <c r="G39" s="529">
        <v>79</v>
      </c>
      <c r="H39" s="529">
        <v>58.67060401540239</v>
      </c>
      <c r="I39" s="529">
        <v>12</v>
      </c>
      <c r="J39" s="529">
        <v>14</v>
      </c>
      <c r="K39" s="529">
        <v>50</v>
      </c>
      <c r="L39" s="529">
        <v>53.840947841345013</v>
      </c>
      <c r="M39" s="529">
        <v>54</v>
      </c>
      <c r="N39" s="529">
        <v>72</v>
      </c>
      <c r="O39" s="530">
        <f t="shared" si="3"/>
        <v>419</v>
      </c>
      <c r="P39" s="531">
        <f t="shared" si="16"/>
        <v>421.65940023778433</v>
      </c>
      <c r="S39" s="664"/>
      <c r="T39" s="664"/>
      <c r="U39" s="664"/>
      <c r="V39" s="664"/>
      <c r="W39" s="664"/>
      <c r="X39" s="664"/>
      <c r="Y39" s="664"/>
      <c r="Z39" s="664"/>
      <c r="AA39" s="664"/>
      <c r="AB39" s="664"/>
      <c r="AC39" s="664"/>
      <c r="AD39" s="664"/>
    </row>
    <row r="40" spans="1:30">
      <c r="A40" s="547">
        <v>42490</v>
      </c>
      <c r="B40" s="155">
        <f t="shared" si="0"/>
        <v>2</v>
      </c>
      <c r="C40" s="129" t="str">
        <f t="shared" si="1"/>
        <v>June2016</v>
      </c>
      <c r="D40" s="129">
        <f t="shared" si="2"/>
        <v>42522</v>
      </c>
      <c r="E40" s="528"/>
      <c r="F40" s="529">
        <v>195.14430432719377</v>
      </c>
      <c r="G40" s="529"/>
      <c r="H40" s="529">
        <v>63.201715999941982</v>
      </c>
      <c r="I40" s="529"/>
      <c r="J40" s="529">
        <v>8</v>
      </c>
      <c r="K40" s="529"/>
      <c r="L40" s="529">
        <v>32.215124627561487</v>
      </c>
      <c r="M40" s="529"/>
      <c r="N40" s="529">
        <v>37</v>
      </c>
      <c r="O40" s="530"/>
      <c r="P40" s="531">
        <f t="shared" si="16"/>
        <v>335.56114495469723</v>
      </c>
    </row>
    <row r="41" spans="1:30">
      <c r="A41" s="547">
        <v>42520</v>
      </c>
      <c r="B41" s="155">
        <f t="shared" si="0"/>
        <v>2</v>
      </c>
      <c r="C41" s="129" t="str">
        <f t="shared" si="1"/>
        <v>June2016</v>
      </c>
      <c r="D41" s="129">
        <f t="shared" si="2"/>
        <v>42522</v>
      </c>
      <c r="E41" s="528"/>
      <c r="F41" s="529">
        <v>223.63342883908297</v>
      </c>
      <c r="G41" s="529"/>
      <c r="H41" s="529">
        <v>71.684023613124481</v>
      </c>
      <c r="I41" s="529"/>
      <c r="J41" s="529">
        <v>14</v>
      </c>
      <c r="K41" s="529"/>
      <c r="L41" s="529">
        <v>50.687318773801493</v>
      </c>
      <c r="M41" s="529"/>
      <c r="N41" s="529">
        <v>53</v>
      </c>
      <c r="O41" s="530"/>
      <c r="P41" s="531">
        <f t="shared" si="16"/>
        <v>413.00477122600898</v>
      </c>
      <c r="S41" s="665"/>
      <c r="T41" s="665"/>
      <c r="U41" s="665"/>
      <c r="V41" s="665"/>
      <c r="W41" s="665"/>
      <c r="X41" s="665"/>
      <c r="Y41" s="665"/>
      <c r="Z41" s="665"/>
      <c r="AA41" s="665"/>
      <c r="AB41" s="665"/>
      <c r="AC41" s="665"/>
      <c r="AD41" s="665"/>
    </row>
    <row r="42" spans="1:30">
      <c r="A42" s="547">
        <v>42551</v>
      </c>
      <c r="B42" s="155">
        <f t="shared" si="0"/>
        <v>2</v>
      </c>
      <c r="C42" s="129" t="str">
        <f t="shared" si="1"/>
        <v>June2016</v>
      </c>
      <c r="D42" s="129">
        <f t="shared" si="2"/>
        <v>42522</v>
      </c>
      <c r="E42" s="528"/>
      <c r="F42" s="529">
        <v>212.49407543370347</v>
      </c>
      <c r="G42" s="529"/>
      <c r="H42" s="529">
        <v>74.794053777984331</v>
      </c>
      <c r="I42" s="529"/>
      <c r="J42" s="529">
        <v>7</v>
      </c>
      <c r="K42" s="529"/>
      <c r="L42" s="529">
        <v>48.898184649622152</v>
      </c>
      <c r="M42" s="529"/>
      <c r="N42" s="529">
        <v>55</v>
      </c>
      <c r="O42" s="530"/>
      <c r="P42" s="531">
        <f t="shared" si="16"/>
        <v>398.18631386130994</v>
      </c>
      <c r="S42" s="664"/>
      <c r="T42" s="664"/>
      <c r="U42" s="664"/>
      <c r="V42" s="664"/>
      <c r="W42" s="664"/>
      <c r="X42" s="664"/>
      <c r="Y42" s="664"/>
      <c r="Z42" s="664"/>
      <c r="AA42" s="664"/>
      <c r="AB42" s="664"/>
      <c r="AC42" s="664"/>
      <c r="AD42" s="664"/>
    </row>
    <row r="43" spans="1:30">
      <c r="A43" s="547">
        <v>42581</v>
      </c>
      <c r="B43" s="155">
        <f t="shared" si="0"/>
        <v>3</v>
      </c>
      <c r="C43" s="129" t="str">
        <f t="shared" si="1"/>
        <v>Sep2016</v>
      </c>
      <c r="D43" s="129">
        <f t="shared" si="2"/>
        <v>42614</v>
      </c>
      <c r="E43" s="528"/>
      <c r="F43" s="529">
        <v>269.63488737183809</v>
      </c>
      <c r="G43" s="529"/>
      <c r="H43" s="529">
        <v>99.328387070490919</v>
      </c>
      <c r="I43" s="529"/>
      <c r="J43" s="529">
        <v>18</v>
      </c>
      <c r="K43" s="529"/>
      <c r="L43" s="529">
        <v>50.699715472069563</v>
      </c>
      <c r="M43" s="529"/>
      <c r="N43" s="529">
        <v>81</v>
      </c>
      <c r="O43" s="530"/>
      <c r="P43" s="531">
        <f t="shared" si="16"/>
        <v>518.66298991439862</v>
      </c>
    </row>
    <row r="44" spans="1:30">
      <c r="A44" s="547">
        <v>42612</v>
      </c>
      <c r="B44" s="155">
        <f t="shared" si="0"/>
        <v>3</v>
      </c>
      <c r="C44" s="129" t="str">
        <f t="shared" si="1"/>
        <v>Sep2016</v>
      </c>
      <c r="D44" s="129">
        <f t="shared" si="2"/>
        <v>42614</v>
      </c>
      <c r="E44" s="528"/>
      <c r="F44" s="529">
        <v>241.98697240343012</v>
      </c>
      <c r="G44" s="529"/>
      <c r="H44" s="529">
        <v>76.007576121391764</v>
      </c>
      <c r="I44" s="529"/>
      <c r="J44" s="529">
        <v>9</v>
      </c>
      <c r="K44" s="529"/>
      <c r="L44" s="529">
        <v>48.7801359743817</v>
      </c>
      <c r="M44" s="529"/>
      <c r="N44" s="529">
        <v>80</v>
      </c>
      <c r="O44" s="530"/>
      <c r="P44" s="531">
        <f t="shared" si="16"/>
        <v>455.7746844992036</v>
      </c>
    </row>
    <row r="45" spans="1:30">
      <c r="A45" s="547">
        <v>42643</v>
      </c>
      <c r="B45" s="155">
        <f t="shared" si="0"/>
        <v>3</v>
      </c>
      <c r="C45" s="129" t="str">
        <f t="shared" si="1"/>
        <v>Sep2016</v>
      </c>
      <c r="D45" s="129">
        <f t="shared" si="2"/>
        <v>42614</v>
      </c>
      <c r="E45" s="528"/>
      <c r="F45" s="529">
        <v>203.49837878240641</v>
      </c>
      <c r="G45" s="529"/>
      <c r="H45" s="529">
        <v>79.20018935830818</v>
      </c>
      <c r="I45" s="529"/>
      <c r="J45" s="529">
        <v>17</v>
      </c>
      <c r="K45" s="529"/>
      <c r="L45" s="529">
        <v>44.9799382963445</v>
      </c>
      <c r="M45" s="529"/>
      <c r="N45" s="529">
        <v>75</v>
      </c>
      <c r="O45" s="530"/>
      <c r="P45" s="531">
        <f t="shared" si="16"/>
        <v>419.67850643705913</v>
      </c>
    </row>
    <row r="46" spans="1:30">
      <c r="A46" s="547">
        <v>42673</v>
      </c>
      <c r="B46" s="155">
        <f t="shared" si="0"/>
        <v>4</v>
      </c>
      <c r="C46" s="129" t="str">
        <f t="shared" si="1"/>
        <v>dec2016</v>
      </c>
      <c r="D46" s="129">
        <f t="shared" si="2"/>
        <v>42705</v>
      </c>
      <c r="E46" s="528"/>
      <c r="F46" s="529">
        <v>260.12992962141294</v>
      </c>
      <c r="G46" s="529"/>
      <c r="H46" s="529">
        <v>79.084545365671403</v>
      </c>
      <c r="I46" s="529"/>
      <c r="J46" s="529">
        <v>16</v>
      </c>
      <c r="K46" s="529"/>
      <c r="L46" s="529">
        <v>42.958216052088765</v>
      </c>
      <c r="M46" s="529"/>
      <c r="N46" s="529">
        <v>86</v>
      </c>
      <c r="O46" s="530"/>
      <c r="P46" s="531">
        <f t="shared" si="16"/>
        <v>484.17269103917312</v>
      </c>
      <c r="R46" s="178"/>
    </row>
    <row r="47" spans="1:30">
      <c r="A47" s="547">
        <v>42704</v>
      </c>
      <c r="B47" s="155">
        <f t="shared" si="0"/>
        <v>4</v>
      </c>
      <c r="C47" s="129" t="str">
        <f t="shared" si="1"/>
        <v>dec2016</v>
      </c>
      <c r="D47" s="129">
        <f t="shared" si="2"/>
        <v>42705</v>
      </c>
      <c r="E47" s="528"/>
      <c r="F47" s="529">
        <v>251.85208157265544</v>
      </c>
      <c r="G47" s="529"/>
      <c r="H47" s="529">
        <v>62.153977421573032</v>
      </c>
      <c r="I47" s="529"/>
      <c r="J47" s="529">
        <v>15</v>
      </c>
      <c r="K47" s="529"/>
      <c r="L47" s="529">
        <v>52.793481772280607</v>
      </c>
      <c r="M47" s="529"/>
      <c r="N47" s="529">
        <v>78</v>
      </c>
      <c r="O47" s="530"/>
      <c r="P47" s="531">
        <f t="shared" si="16"/>
        <v>459.79954076650904</v>
      </c>
      <c r="R47" s="178"/>
    </row>
    <row r="48" spans="1:30">
      <c r="A48" s="547">
        <v>42734</v>
      </c>
      <c r="B48" s="155">
        <f t="shared" si="0"/>
        <v>4</v>
      </c>
      <c r="C48" s="129" t="str">
        <f t="shared" si="1"/>
        <v>dec2016</v>
      </c>
      <c r="D48" s="129">
        <f t="shared" si="2"/>
        <v>42705</v>
      </c>
      <c r="E48" s="528"/>
      <c r="F48" s="529">
        <v>238.6425559545479</v>
      </c>
      <c r="G48" s="529"/>
      <c r="H48" s="529">
        <v>63.112290773812013</v>
      </c>
      <c r="I48" s="529"/>
      <c r="J48" s="529">
        <v>21</v>
      </c>
      <c r="K48" s="529"/>
      <c r="L48" s="529">
        <v>9.3534672538391543</v>
      </c>
      <c r="M48" s="529"/>
      <c r="N48" s="529">
        <v>102</v>
      </c>
      <c r="O48" s="530"/>
      <c r="P48" s="531">
        <f t="shared" si="16"/>
        <v>434.10831398219904</v>
      </c>
      <c r="R48" s="178"/>
    </row>
    <row r="49" spans="1:18">
      <c r="A49" s="547">
        <v>42765</v>
      </c>
      <c r="B49" s="155">
        <f t="shared" si="0"/>
        <v>1</v>
      </c>
      <c r="C49" s="129" t="str">
        <f t="shared" si="1"/>
        <v>Mar2017</v>
      </c>
      <c r="D49" s="129">
        <f t="shared" si="2"/>
        <v>42795</v>
      </c>
      <c r="E49" s="528"/>
      <c r="F49" s="529">
        <v>118.81248004437151</v>
      </c>
      <c r="G49" s="529"/>
      <c r="H49" s="529">
        <v>36.407501868899232</v>
      </c>
      <c r="I49" s="529"/>
      <c r="J49" s="529">
        <v>1</v>
      </c>
      <c r="K49" s="529"/>
      <c r="L49" s="529">
        <v>2.4032907147200988</v>
      </c>
      <c r="M49" s="529"/>
      <c r="N49" s="529">
        <v>10</v>
      </c>
      <c r="O49" s="530"/>
      <c r="P49" s="531">
        <f t="shared" si="16"/>
        <v>168.62327262799084</v>
      </c>
      <c r="R49" s="178"/>
    </row>
    <row r="50" spans="1:18">
      <c r="A50" s="547">
        <v>42794</v>
      </c>
      <c r="B50" s="155">
        <f t="shared" si="0"/>
        <v>1</v>
      </c>
      <c r="C50" s="129" t="str">
        <f t="shared" si="1"/>
        <v>Mar2017</v>
      </c>
      <c r="D50" s="129">
        <f t="shared" si="2"/>
        <v>42795</v>
      </c>
      <c r="E50" s="528"/>
      <c r="F50" s="529">
        <v>179.17011276804348</v>
      </c>
      <c r="G50" s="529"/>
      <c r="H50" s="529">
        <v>69.558496664218211</v>
      </c>
      <c r="I50" s="529"/>
      <c r="J50" s="529">
        <v>14</v>
      </c>
      <c r="K50" s="529"/>
      <c r="L50" s="529">
        <v>51.370596482138822</v>
      </c>
      <c r="M50" s="529"/>
      <c r="N50" s="529">
        <v>83</v>
      </c>
      <c r="O50" s="530"/>
      <c r="P50" s="531">
        <f t="shared" si="16"/>
        <v>397.0992059144005</v>
      </c>
      <c r="R50" s="178"/>
    </row>
    <row r="51" spans="1:18">
      <c r="A51" s="547">
        <v>42824</v>
      </c>
      <c r="B51" s="155">
        <f t="shared" si="0"/>
        <v>1</v>
      </c>
      <c r="C51" s="129" t="str">
        <f t="shared" si="1"/>
        <v>Mar2017</v>
      </c>
      <c r="D51" s="129">
        <f t="shared" si="2"/>
        <v>42795</v>
      </c>
      <c r="E51" s="528"/>
      <c r="F51" s="529">
        <v>223.42339830177318</v>
      </c>
      <c r="G51" s="529"/>
      <c r="H51" s="529">
        <v>58.67060401540239</v>
      </c>
      <c r="I51" s="529"/>
      <c r="J51" s="529">
        <v>14</v>
      </c>
      <c r="K51" s="529"/>
      <c r="L51" s="529">
        <v>53.840947841345013</v>
      </c>
      <c r="M51" s="529"/>
      <c r="N51" s="529">
        <v>72</v>
      </c>
      <c r="O51" s="530"/>
      <c r="P51" s="531">
        <f t="shared" si="16"/>
        <v>421.93495015852056</v>
      </c>
      <c r="R51" s="178"/>
    </row>
    <row r="52" spans="1:18">
      <c r="A52" s="547">
        <v>42855</v>
      </c>
      <c r="B52" s="155">
        <f t="shared" si="0"/>
        <v>2</v>
      </c>
      <c r="C52" s="129" t="str">
        <f t="shared" si="1"/>
        <v>June2017</v>
      </c>
      <c r="D52" s="129">
        <f t="shared" si="2"/>
        <v>42887</v>
      </c>
      <c r="E52" s="528"/>
      <c r="F52" s="529">
        <v>195.35209692361443</v>
      </c>
      <c r="G52" s="529"/>
      <c r="H52" s="529">
        <v>63.201715999941982</v>
      </c>
      <c r="I52" s="529"/>
      <c r="J52" s="529">
        <v>8</v>
      </c>
      <c r="K52" s="529"/>
      <c r="L52" s="529">
        <v>32.215124627561487</v>
      </c>
      <c r="M52" s="529"/>
      <c r="N52" s="529">
        <v>37</v>
      </c>
      <c r="O52" s="530"/>
      <c r="P52" s="531">
        <f t="shared" si="16"/>
        <v>335.76893755111786</v>
      </c>
      <c r="R52" s="178"/>
    </row>
    <row r="53" spans="1:18">
      <c r="A53" s="547">
        <v>42885</v>
      </c>
      <c r="B53" s="155">
        <f t="shared" si="0"/>
        <v>2</v>
      </c>
      <c r="C53" s="129" t="str">
        <f t="shared" si="1"/>
        <v>June2017</v>
      </c>
      <c r="D53" s="129">
        <f t="shared" si="2"/>
        <v>42887</v>
      </c>
      <c r="E53" s="528"/>
      <c r="F53" s="529">
        <v>223.79012553858436</v>
      </c>
      <c r="G53" s="529"/>
      <c r="H53" s="529">
        <v>71.684023613124481</v>
      </c>
      <c r="I53" s="529"/>
      <c r="J53" s="529">
        <v>14</v>
      </c>
      <c r="K53" s="529"/>
      <c r="L53" s="529">
        <v>50.687318773801493</v>
      </c>
      <c r="M53" s="529"/>
      <c r="N53" s="529">
        <v>53</v>
      </c>
      <c r="O53" s="530"/>
      <c r="P53" s="531">
        <f t="shared" si="16"/>
        <v>413.16146792551035</v>
      </c>
      <c r="R53" s="178"/>
    </row>
    <row r="54" spans="1:18">
      <c r="A54" s="547">
        <v>42916</v>
      </c>
      <c r="B54" s="155">
        <f t="shared" si="0"/>
        <v>2</v>
      </c>
      <c r="C54" s="129" t="str">
        <f t="shared" si="1"/>
        <v>June2017</v>
      </c>
      <c r="D54" s="129">
        <f t="shared" si="2"/>
        <v>42887</v>
      </c>
      <c r="E54" s="528"/>
      <c r="F54" s="529">
        <v>212.61224064294376</v>
      </c>
      <c r="G54" s="529"/>
      <c r="H54" s="529">
        <v>74.794053777984331</v>
      </c>
      <c r="I54" s="529"/>
      <c r="J54" s="529">
        <v>7</v>
      </c>
      <c r="K54" s="529"/>
      <c r="L54" s="529">
        <v>48.898184649622152</v>
      </c>
      <c r="M54" s="529"/>
      <c r="N54" s="529">
        <v>55</v>
      </c>
      <c r="O54" s="530"/>
      <c r="P54" s="531">
        <f t="shared" si="16"/>
        <v>398.3044790705502</v>
      </c>
      <c r="R54" s="178"/>
    </row>
    <row r="55" spans="1:18">
      <c r="A55" s="547">
        <v>42946</v>
      </c>
      <c r="B55" s="155">
        <f t="shared" si="0"/>
        <v>3</v>
      </c>
      <c r="C55" s="129" t="str">
        <f t="shared" si="1"/>
        <v>Sep2017</v>
      </c>
      <c r="D55" s="129">
        <f t="shared" si="2"/>
        <v>42979</v>
      </c>
      <c r="E55" s="528"/>
      <c r="F55" s="529">
        <v>269.72399592817163</v>
      </c>
      <c r="G55" s="529"/>
      <c r="H55" s="529">
        <v>99.328387070490919</v>
      </c>
      <c r="I55" s="529"/>
      <c r="J55" s="529">
        <v>18</v>
      </c>
      <c r="K55" s="529"/>
      <c r="L55" s="529">
        <v>50.699715472069563</v>
      </c>
      <c r="M55" s="529"/>
      <c r="N55" s="529">
        <v>81</v>
      </c>
      <c r="O55" s="530"/>
      <c r="P55" s="531">
        <f t="shared" si="16"/>
        <v>518.75209847073211</v>
      </c>
      <c r="R55" s="178"/>
    </row>
    <row r="56" spans="1:18">
      <c r="A56" s="547">
        <v>42977</v>
      </c>
      <c r="B56" s="155">
        <f t="shared" si="0"/>
        <v>3</v>
      </c>
      <c r="C56" s="129" t="str">
        <f t="shared" si="1"/>
        <v>Sep2017</v>
      </c>
      <c r="D56" s="129">
        <f t="shared" si="2"/>
        <v>42979</v>
      </c>
      <c r="E56" s="528"/>
      <c r="F56" s="529">
        <v>242.05416929550097</v>
      </c>
      <c r="G56" s="529"/>
      <c r="H56" s="529">
        <v>76.007576121391764</v>
      </c>
      <c r="I56" s="529"/>
      <c r="J56" s="529">
        <v>9</v>
      </c>
      <c r="K56" s="529"/>
      <c r="L56" s="529">
        <v>48.7801359743817</v>
      </c>
      <c r="M56" s="529"/>
      <c r="N56" s="529">
        <v>80</v>
      </c>
      <c r="O56" s="530"/>
      <c r="P56" s="531">
        <f t="shared" si="16"/>
        <v>455.84188139127446</v>
      </c>
      <c r="R56" s="178"/>
    </row>
    <row r="57" spans="1:18">
      <c r="A57" s="547">
        <v>43008</v>
      </c>
      <c r="B57" s="155">
        <f t="shared" si="0"/>
        <v>3</v>
      </c>
      <c r="C57" s="129" t="str">
        <f t="shared" si="1"/>
        <v>Sep2017</v>
      </c>
      <c r="D57" s="129">
        <f t="shared" si="2"/>
        <v>42979</v>
      </c>
      <c r="E57" s="528"/>
      <c r="F57" s="529">
        <v>203.54905205655396</v>
      </c>
      <c r="G57" s="529"/>
      <c r="H57" s="529">
        <v>79.20018935830818</v>
      </c>
      <c r="I57" s="529"/>
      <c r="J57" s="529">
        <v>17</v>
      </c>
      <c r="K57" s="529"/>
      <c r="L57" s="529">
        <v>44.9799382963445</v>
      </c>
      <c r="M57" s="529"/>
      <c r="N57" s="529">
        <v>75</v>
      </c>
      <c r="O57" s="530"/>
      <c r="P57" s="531">
        <f t="shared" si="16"/>
        <v>419.7291797112066</v>
      </c>
      <c r="R57" s="178"/>
    </row>
    <row r="58" spans="1:18">
      <c r="A58" s="547">
        <v>43038</v>
      </c>
      <c r="B58" s="155">
        <f t="shared" si="0"/>
        <v>4</v>
      </c>
      <c r="C58" s="129" t="str">
        <f t="shared" si="1"/>
        <v>dec2017</v>
      </c>
      <c r="D58" s="129">
        <f t="shared" si="2"/>
        <v>43070</v>
      </c>
      <c r="E58" s="528"/>
      <c r="F58" s="529">
        <v>260.16814241122654</v>
      </c>
      <c r="G58" s="529"/>
      <c r="H58" s="529">
        <v>79.084545365671403</v>
      </c>
      <c r="I58" s="529"/>
      <c r="J58" s="529">
        <v>16</v>
      </c>
      <c r="K58" s="529"/>
      <c r="L58" s="529">
        <v>42.958216052088765</v>
      </c>
      <c r="M58" s="529"/>
      <c r="N58" s="529">
        <v>86</v>
      </c>
      <c r="O58" s="530"/>
      <c r="P58" s="531">
        <f t="shared" si="16"/>
        <v>484.21090382898666</v>
      </c>
      <c r="R58" s="178"/>
    </row>
    <row r="59" spans="1:18">
      <c r="A59" s="547">
        <v>43069</v>
      </c>
      <c r="B59" s="155">
        <f t="shared" si="0"/>
        <v>4</v>
      </c>
      <c r="C59" s="129" t="str">
        <f t="shared" si="1"/>
        <v>dec2017</v>
      </c>
      <c r="D59" s="129">
        <f t="shared" si="2"/>
        <v>43070</v>
      </c>
      <c r="E59" s="528"/>
      <c r="F59" s="529">
        <v>251.88089789309072</v>
      </c>
      <c r="G59" s="529"/>
      <c r="H59" s="529">
        <v>62.153977421573032</v>
      </c>
      <c r="I59" s="529"/>
      <c r="J59" s="529">
        <v>15</v>
      </c>
      <c r="K59" s="529"/>
      <c r="L59" s="529">
        <v>52.793481772280607</v>
      </c>
      <c r="M59" s="529"/>
      <c r="N59" s="529">
        <v>78</v>
      </c>
      <c r="O59" s="530"/>
      <c r="P59" s="531">
        <f t="shared" si="16"/>
        <v>459.82835708694432</v>
      </c>
      <c r="R59" s="178"/>
    </row>
    <row r="60" spans="1:18">
      <c r="A60" s="547">
        <v>43099</v>
      </c>
      <c r="B60" s="155">
        <f t="shared" si="0"/>
        <v>4</v>
      </c>
      <c r="C60" s="129" t="str">
        <f t="shared" si="1"/>
        <v>dec2017</v>
      </c>
      <c r="D60" s="129">
        <f t="shared" si="2"/>
        <v>43070</v>
      </c>
      <c r="E60" s="528"/>
      <c r="F60" s="529">
        <v>238.66428638374396</v>
      </c>
      <c r="G60" s="529"/>
      <c r="H60" s="529">
        <v>63.112290773812013</v>
      </c>
      <c r="I60" s="529"/>
      <c r="J60" s="529">
        <v>21</v>
      </c>
      <c r="K60" s="529"/>
      <c r="L60" s="529">
        <v>9.3534672538391543</v>
      </c>
      <c r="M60" s="529"/>
      <c r="N60" s="529">
        <v>102</v>
      </c>
      <c r="O60" s="530"/>
      <c r="P60" s="531">
        <f t="shared" si="16"/>
        <v>434.13004441139509</v>
      </c>
      <c r="R60" s="178"/>
    </row>
    <row r="61" spans="1:18">
      <c r="A61" s="547">
        <v>43130</v>
      </c>
      <c r="B61" s="155">
        <f t="shared" si="0"/>
        <v>1</v>
      </c>
      <c r="C61" s="129" t="str">
        <f t="shared" si="1"/>
        <v>Mar2018</v>
      </c>
      <c r="D61" s="129">
        <f t="shared" si="2"/>
        <v>43160</v>
      </c>
      <c r="E61" s="528"/>
      <c r="F61" s="529">
        <v>118.82886699266719</v>
      </c>
      <c r="G61" s="529"/>
      <c r="H61" s="529">
        <v>36.407501868899232</v>
      </c>
      <c r="I61" s="529"/>
      <c r="J61" s="529">
        <v>1</v>
      </c>
      <c r="K61" s="529"/>
      <c r="L61" s="529">
        <v>2.4032907147200988</v>
      </c>
      <c r="M61" s="529"/>
      <c r="N61" s="529">
        <v>10</v>
      </c>
      <c r="O61" s="530"/>
      <c r="P61" s="531">
        <f t="shared" si="16"/>
        <v>168.6396595762865</v>
      </c>
      <c r="R61" s="178"/>
    </row>
    <row r="62" spans="1:18">
      <c r="A62" s="547">
        <v>43159</v>
      </c>
      <c r="B62" s="155">
        <f t="shared" si="0"/>
        <v>1</v>
      </c>
      <c r="C62" s="129" t="str">
        <f t="shared" si="1"/>
        <v>Mar2018</v>
      </c>
      <c r="D62" s="129">
        <f t="shared" si="2"/>
        <v>43160</v>
      </c>
      <c r="E62" s="528"/>
      <c r="F62" s="529">
        <v>179.18247018961222</v>
      </c>
      <c r="G62" s="529"/>
      <c r="H62" s="529">
        <v>69.558496664218211</v>
      </c>
      <c r="I62" s="529"/>
      <c r="J62" s="529">
        <v>14</v>
      </c>
      <c r="K62" s="529"/>
      <c r="L62" s="529">
        <v>51.370596482138822</v>
      </c>
      <c r="M62" s="529"/>
      <c r="N62" s="529">
        <v>83</v>
      </c>
      <c r="O62" s="530"/>
      <c r="P62" s="531">
        <f t="shared" si="16"/>
        <v>397.11156333596921</v>
      </c>
      <c r="R62" s="178"/>
    </row>
    <row r="63" spans="1:18">
      <c r="A63" s="547">
        <v>43189</v>
      </c>
      <c r="B63" s="155">
        <f t="shared" si="0"/>
        <v>1</v>
      </c>
      <c r="C63" s="129" t="str">
        <f t="shared" si="1"/>
        <v>Mar2018</v>
      </c>
      <c r="D63" s="129">
        <f t="shared" si="2"/>
        <v>43160</v>
      </c>
      <c r="E63" s="528"/>
      <c r="F63" s="529">
        <v>223.43271705137025</v>
      </c>
      <c r="G63" s="529"/>
      <c r="H63" s="529">
        <v>58.67060401540239</v>
      </c>
      <c r="I63" s="529"/>
      <c r="J63" s="529">
        <v>14</v>
      </c>
      <c r="K63" s="529"/>
      <c r="L63" s="529">
        <v>53.840947841345013</v>
      </c>
      <c r="M63" s="529"/>
      <c r="N63" s="529">
        <v>72</v>
      </c>
      <c r="O63" s="530"/>
      <c r="P63" s="531">
        <f t="shared" si="16"/>
        <v>421.94426890811769</v>
      </c>
      <c r="R63" s="178"/>
    </row>
    <row r="64" spans="1:18">
      <c r="A64" s="547">
        <v>43220</v>
      </c>
      <c r="B64" s="155">
        <f t="shared" si="0"/>
        <v>2</v>
      </c>
      <c r="C64" s="129" t="str">
        <f t="shared" si="1"/>
        <v>June2018</v>
      </c>
      <c r="D64" s="129">
        <f t="shared" si="2"/>
        <v>43252</v>
      </c>
      <c r="E64" s="528"/>
      <c r="F64" s="529">
        <v>195.35912420625343</v>
      </c>
      <c r="G64" s="529"/>
      <c r="H64" s="529">
        <v>63.201715999941982</v>
      </c>
      <c r="I64" s="529"/>
      <c r="J64" s="529">
        <v>8</v>
      </c>
      <c r="K64" s="529"/>
      <c r="L64" s="529">
        <v>32.215124627561487</v>
      </c>
      <c r="M64" s="529"/>
      <c r="N64" s="529">
        <v>37</v>
      </c>
      <c r="O64" s="530"/>
      <c r="P64" s="531">
        <f t="shared" si="16"/>
        <v>335.77596483375686</v>
      </c>
      <c r="R64" s="178"/>
    </row>
    <row r="65" spans="1:18">
      <c r="A65" s="547">
        <v>43250</v>
      </c>
      <c r="B65" s="155">
        <f t="shared" si="0"/>
        <v>2</v>
      </c>
      <c r="C65" s="129" t="str">
        <f t="shared" si="1"/>
        <v>June2018</v>
      </c>
      <c r="D65" s="129">
        <f t="shared" si="2"/>
        <v>43252</v>
      </c>
      <c r="E65" s="528"/>
      <c r="F65" s="529">
        <v>223.79542482265398</v>
      </c>
      <c r="G65" s="529"/>
      <c r="H65" s="529">
        <v>71.684023613124481</v>
      </c>
      <c r="I65" s="529"/>
      <c r="J65" s="529">
        <v>14</v>
      </c>
      <c r="K65" s="529"/>
      <c r="L65" s="529">
        <v>50.687318773801493</v>
      </c>
      <c r="M65" s="529"/>
      <c r="N65" s="529">
        <v>53</v>
      </c>
      <c r="O65" s="530"/>
      <c r="P65" s="531">
        <f t="shared" si="16"/>
        <v>413.16676720957997</v>
      </c>
      <c r="R65" s="178"/>
    </row>
    <row r="66" spans="1:18">
      <c r="A66" s="547">
        <v>43281</v>
      </c>
      <c r="B66" s="155">
        <f t="shared" si="0"/>
        <v>2</v>
      </c>
      <c r="C66" s="129" t="str">
        <f t="shared" si="1"/>
        <v>June2018</v>
      </c>
      <c r="D66" s="129">
        <f t="shared" si="2"/>
        <v>43252</v>
      </c>
      <c r="E66" s="528"/>
      <c r="F66" s="529">
        <v>212.61623684077628</v>
      </c>
      <c r="G66" s="529"/>
      <c r="H66" s="529">
        <v>74.794053777984331</v>
      </c>
      <c r="I66" s="529"/>
      <c r="J66" s="529">
        <v>7</v>
      </c>
      <c r="K66" s="529"/>
      <c r="L66" s="529">
        <v>48.898184649622152</v>
      </c>
      <c r="M66" s="529"/>
      <c r="N66" s="529">
        <v>55</v>
      </c>
      <c r="O66" s="530"/>
      <c r="P66" s="531">
        <f t="shared" si="16"/>
        <v>398.30847526838272</v>
      </c>
      <c r="R66" s="178"/>
    </row>
    <row r="67" spans="1:18">
      <c r="A67" s="547">
        <v>43311</v>
      </c>
      <c r="B67" s="155">
        <f t="shared" si="0"/>
        <v>3</v>
      </c>
      <c r="C67" s="129" t="str">
        <f t="shared" si="1"/>
        <v>Sep2018</v>
      </c>
      <c r="D67" s="129">
        <f t="shared" si="2"/>
        <v>43344</v>
      </c>
      <c r="E67" s="528"/>
      <c r="F67" s="529">
        <v>269.72700946677548</v>
      </c>
      <c r="G67" s="529"/>
      <c r="H67" s="529">
        <v>99.328387070490919</v>
      </c>
      <c r="I67" s="529"/>
      <c r="J67" s="529">
        <v>18</v>
      </c>
      <c r="K67" s="529"/>
      <c r="L67" s="529">
        <v>50.699715472069563</v>
      </c>
      <c r="M67" s="529"/>
      <c r="N67" s="529">
        <v>81</v>
      </c>
      <c r="O67" s="530"/>
      <c r="P67" s="531">
        <f t="shared" si="16"/>
        <v>518.75511200933602</v>
      </c>
      <c r="R67" s="178"/>
    </row>
    <row r="68" spans="1:18">
      <c r="A68" s="547">
        <v>43342</v>
      </c>
      <c r="B68" s="155">
        <f t="shared" si="0"/>
        <v>3</v>
      </c>
      <c r="C68" s="129" t="str">
        <f t="shared" si="1"/>
        <v>Sep2018</v>
      </c>
      <c r="D68" s="129">
        <f t="shared" si="2"/>
        <v>43344</v>
      </c>
      <c r="E68" s="528"/>
      <c r="F68" s="529">
        <v>242.05644180934976</v>
      </c>
      <c r="G68" s="529"/>
      <c r="H68" s="529">
        <v>76.007576121391764</v>
      </c>
      <c r="I68" s="529"/>
      <c r="J68" s="529">
        <v>9</v>
      </c>
      <c r="K68" s="529"/>
      <c r="L68" s="529">
        <v>48.7801359743817</v>
      </c>
      <c r="M68" s="529"/>
      <c r="N68" s="529">
        <v>80</v>
      </c>
      <c r="O68" s="530"/>
      <c r="P68" s="531">
        <f t="shared" si="16"/>
        <v>455.84415390512328</v>
      </c>
      <c r="R68" s="178"/>
    </row>
    <row r="69" spans="1:18">
      <c r="A69" s="547">
        <v>43373</v>
      </c>
      <c r="B69" s="155">
        <f t="shared" si="0"/>
        <v>3</v>
      </c>
      <c r="C69" s="129" t="str">
        <f t="shared" si="1"/>
        <v>Sep2018</v>
      </c>
      <c r="D69" s="129">
        <f t="shared" si="2"/>
        <v>43344</v>
      </c>
      <c r="E69" s="528"/>
      <c r="F69" s="529">
        <v>203.55076576255607</v>
      </c>
      <c r="G69" s="529"/>
      <c r="H69" s="529">
        <v>79.20018935830818</v>
      </c>
      <c r="I69" s="529"/>
      <c r="J69" s="529">
        <v>17</v>
      </c>
      <c r="K69" s="529"/>
      <c r="L69" s="529">
        <v>44.9799382963445</v>
      </c>
      <c r="M69" s="529"/>
      <c r="N69" s="529">
        <v>75</v>
      </c>
      <c r="O69" s="530"/>
      <c r="P69" s="531">
        <f t="shared" si="16"/>
        <v>419.73089341720879</v>
      </c>
      <c r="R69" s="178"/>
    </row>
    <row r="70" spans="1:18">
      <c r="A70" s="547">
        <v>43403</v>
      </c>
      <c r="B70" s="155">
        <f t="shared" si="0"/>
        <v>4</v>
      </c>
      <c r="C70" s="129" t="str">
        <f t="shared" si="1"/>
        <v>dec2018</v>
      </c>
      <c r="D70" s="129">
        <f t="shared" si="2"/>
        <v>43435</v>
      </c>
      <c r="E70" s="528"/>
      <c r="F70" s="529">
        <v>260.16943471941784</v>
      </c>
      <c r="G70" s="529"/>
      <c r="H70" s="529">
        <v>79.084545365671403</v>
      </c>
      <c r="I70" s="529"/>
      <c r="J70" s="529">
        <v>16</v>
      </c>
      <c r="K70" s="529"/>
      <c r="L70" s="529">
        <v>42.958216052088765</v>
      </c>
      <c r="M70" s="529"/>
      <c r="N70" s="529">
        <v>86</v>
      </c>
      <c r="O70" s="530"/>
      <c r="P70" s="531">
        <f t="shared" si="16"/>
        <v>484.21219613717795</v>
      </c>
      <c r="R70" s="178"/>
    </row>
    <row r="71" spans="1:18">
      <c r="A71" s="547">
        <v>43434</v>
      </c>
      <c r="B71" s="155">
        <f t="shared" si="0"/>
        <v>4</v>
      </c>
      <c r="C71" s="129" t="str">
        <f t="shared" si="1"/>
        <v>dec2018</v>
      </c>
      <c r="D71" s="129">
        <f t="shared" si="2"/>
        <v>43435</v>
      </c>
      <c r="E71" s="528"/>
      <c r="F71" s="529">
        <v>251.88187242457934</v>
      </c>
      <c r="G71" s="529"/>
      <c r="H71" s="529">
        <v>62.153977421573032</v>
      </c>
      <c r="I71" s="529"/>
      <c r="J71" s="529">
        <v>15</v>
      </c>
      <c r="K71" s="529"/>
      <c r="L71" s="529">
        <v>52.793481772280607</v>
      </c>
      <c r="M71" s="529"/>
      <c r="N71" s="529">
        <v>78</v>
      </c>
      <c r="O71" s="530"/>
      <c r="P71" s="531">
        <f t="shared" si="16"/>
        <v>459.82933161843295</v>
      </c>
      <c r="R71" s="178"/>
    </row>
    <row r="72" spans="1:18">
      <c r="A72" s="547">
        <v>43464</v>
      </c>
      <c r="B72" s="155">
        <f t="shared" ref="B72:B84" si="17">MONTH(MONTH(A72)&amp;0)</f>
        <v>4</v>
      </c>
      <c r="C72" s="129" t="str">
        <f t="shared" ref="C72:C84" si="18">IF(B72=4,"dec",IF(B72=1,"Mar", IF(B72=2,"June",IF(B72=3,"Sep",""))))&amp;YEAR(A72)</f>
        <v>dec2018</v>
      </c>
      <c r="D72" s="129">
        <f t="shared" ref="D72:D84" si="19">DATEVALUE(C72)</f>
        <v>43435</v>
      </c>
      <c r="E72" s="528"/>
      <c r="F72" s="529">
        <v>238.66502127935843</v>
      </c>
      <c r="G72" s="529"/>
      <c r="H72" s="529">
        <v>63.112290773812013</v>
      </c>
      <c r="I72" s="529"/>
      <c r="J72" s="529">
        <v>21</v>
      </c>
      <c r="K72" s="529"/>
      <c r="L72" s="529">
        <v>9.3534672538391543</v>
      </c>
      <c r="M72" s="529"/>
      <c r="N72" s="529">
        <v>102</v>
      </c>
      <c r="O72" s="530"/>
      <c r="P72" s="531">
        <f t="shared" ref="P72:P83" si="20">SUM(F72,H72,J72,L72,N72)</f>
        <v>434.13077930700956</v>
      </c>
    </row>
    <row r="73" spans="1:18">
      <c r="A73" s="547">
        <v>43495</v>
      </c>
      <c r="B73" s="155">
        <f t="shared" si="17"/>
        <v>1</v>
      </c>
      <c r="C73" s="129" t="str">
        <f t="shared" si="18"/>
        <v>Mar2019</v>
      </c>
      <c r="D73" s="129">
        <f t="shared" si="19"/>
        <v>43525</v>
      </c>
      <c r="E73" s="528"/>
      <c r="F73" s="529">
        <v>118.82942117852004</v>
      </c>
      <c r="G73" s="529"/>
      <c r="H73" s="529">
        <v>36.407501868899232</v>
      </c>
      <c r="I73" s="529"/>
      <c r="J73" s="529">
        <v>1</v>
      </c>
      <c r="K73" s="529"/>
      <c r="L73" s="529">
        <v>2.4032907147200988</v>
      </c>
      <c r="M73" s="529"/>
      <c r="N73" s="529">
        <v>10</v>
      </c>
      <c r="O73" s="530"/>
      <c r="P73" s="531">
        <f t="shared" si="20"/>
        <v>168.64021376213938</v>
      </c>
    </row>
    <row r="74" spans="1:18">
      <c r="A74" s="547">
        <v>43524</v>
      </c>
      <c r="B74" s="155">
        <f t="shared" si="17"/>
        <v>1</v>
      </c>
      <c r="C74" s="129" t="str">
        <f t="shared" si="18"/>
        <v>Mar2019</v>
      </c>
      <c r="D74" s="129">
        <f t="shared" si="19"/>
        <v>43525</v>
      </c>
      <c r="E74" s="528"/>
      <c r="F74" s="529">
        <v>179.18288810197075</v>
      </c>
      <c r="G74" s="529"/>
      <c r="H74" s="529">
        <v>69.558496664218211</v>
      </c>
      <c r="I74" s="529"/>
      <c r="J74" s="529">
        <v>14</v>
      </c>
      <c r="K74" s="529"/>
      <c r="L74" s="529">
        <v>51.370596482138822</v>
      </c>
      <c r="M74" s="529"/>
      <c r="N74" s="529">
        <v>83</v>
      </c>
      <c r="O74" s="530"/>
      <c r="P74" s="531">
        <f t="shared" si="20"/>
        <v>397.11198124832777</v>
      </c>
    </row>
    <row r="75" spans="1:18">
      <c r="A75" s="547">
        <v>43554</v>
      </c>
      <c r="B75" s="155">
        <f t="shared" si="17"/>
        <v>1</v>
      </c>
      <c r="C75" s="129" t="str">
        <f t="shared" si="18"/>
        <v>Mar2019</v>
      </c>
      <c r="D75" s="129">
        <f t="shared" si="19"/>
        <v>43525</v>
      </c>
      <c r="E75" s="528"/>
      <c r="F75" s="529">
        <v>223.43303219968828</v>
      </c>
      <c r="G75" s="529"/>
      <c r="H75" s="529">
        <v>58.67060401540239</v>
      </c>
      <c r="I75" s="529"/>
      <c r="J75" s="529">
        <v>14</v>
      </c>
      <c r="K75" s="529"/>
      <c r="L75" s="529">
        <v>53.840947841345013</v>
      </c>
      <c r="M75" s="529"/>
      <c r="N75" s="529">
        <v>72</v>
      </c>
      <c r="O75" s="530"/>
      <c r="P75" s="531">
        <f t="shared" si="20"/>
        <v>421.9445840564357</v>
      </c>
    </row>
    <row r="76" spans="1:18">
      <c r="A76" s="547">
        <v>43585</v>
      </c>
      <c r="B76" s="155">
        <f t="shared" si="17"/>
        <v>2</v>
      </c>
      <c r="C76" s="129" t="str">
        <f t="shared" si="18"/>
        <v>June2019</v>
      </c>
      <c r="D76" s="129">
        <f t="shared" si="19"/>
        <v>43617</v>
      </c>
      <c r="E76" s="528"/>
      <c r="F76" s="529">
        <v>195.3593618600589</v>
      </c>
      <c r="G76" s="529"/>
      <c r="H76" s="529">
        <v>63.201715999941982</v>
      </c>
      <c r="I76" s="529"/>
      <c r="J76" s="529">
        <v>8</v>
      </c>
      <c r="K76" s="529"/>
      <c r="L76" s="529">
        <v>32.215124627561487</v>
      </c>
      <c r="M76" s="529"/>
      <c r="N76" s="529">
        <v>37</v>
      </c>
      <c r="O76" s="530"/>
      <c r="P76" s="531">
        <f t="shared" si="20"/>
        <v>335.77620248756233</v>
      </c>
    </row>
    <row r="77" spans="1:18">
      <c r="A77" s="547">
        <v>43615</v>
      </c>
      <c r="B77" s="155">
        <f t="shared" si="17"/>
        <v>2</v>
      </c>
      <c r="C77" s="129" t="str">
        <f t="shared" si="18"/>
        <v>June2019</v>
      </c>
      <c r="D77" s="129">
        <f t="shared" si="19"/>
        <v>43617</v>
      </c>
      <c r="E77" s="528"/>
      <c r="F77" s="529">
        <v>223.79560403773471</v>
      </c>
      <c r="G77" s="529"/>
      <c r="H77" s="529">
        <v>71.684023613124481</v>
      </c>
      <c r="I77" s="529"/>
      <c r="J77" s="529">
        <v>14</v>
      </c>
      <c r="K77" s="529"/>
      <c r="L77" s="529">
        <v>50.687318773801493</v>
      </c>
      <c r="M77" s="529"/>
      <c r="N77" s="529">
        <v>53</v>
      </c>
      <c r="O77" s="530"/>
      <c r="P77" s="531">
        <f t="shared" si="20"/>
        <v>413.16694642466069</v>
      </c>
    </row>
    <row r="78" spans="1:18">
      <c r="A78" s="547">
        <v>43646</v>
      </c>
      <c r="B78" s="155">
        <f t="shared" si="17"/>
        <v>2</v>
      </c>
      <c r="C78" s="129" t="str">
        <f t="shared" si="18"/>
        <v>June2019</v>
      </c>
      <c r="D78" s="129">
        <f t="shared" si="19"/>
        <v>43617</v>
      </c>
      <c r="E78" s="528"/>
      <c r="F78" s="529">
        <v>212.61637198712958</v>
      </c>
      <c r="G78" s="529"/>
      <c r="H78" s="529">
        <v>74.794053777984331</v>
      </c>
      <c r="I78" s="529"/>
      <c r="J78" s="529">
        <v>7</v>
      </c>
      <c r="K78" s="529"/>
      <c r="L78" s="529">
        <v>48.898184649622152</v>
      </c>
      <c r="M78" s="529"/>
      <c r="N78" s="529">
        <v>55</v>
      </c>
      <c r="O78" s="530"/>
      <c r="P78" s="531">
        <f t="shared" si="20"/>
        <v>398.30861041473611</v>
      </c>
    </row>
    <row r="79" spans="1:18">
      <c r="A79" s="547">
        <v>43676</v>
      </c>
      <c r="B79" s="155">
        <f t="shared" si="17"/>
        <v>3</v>
      </c>
      <c r="C79" s="129" t="str">
        <f t="shared" si="18"/>
        <v>Sep2019</v>
      </c>
      <c r="D79" s="129">
        <f t="shared" si="19"/>
        <v>43709</v>
      </c>
      <c r="E79" s="528"/>
      <c r="F79" s="529">
        <v>269.7271113808373</v>
      </c>
      <c r="G79" s="529"/>
      <c r="H79" s="529">
        <v>99.328387070490919</v>
      </c>
      <c r="I79" s="529"/>
      <c r="J79" s="529">
        <v>18</v>
      </c>
      <c r="K79" s="529"/>
      <c r="L79" s="529">
        <v>50.699715472069563</v>
      </c>
      <c r="M79" s="529"/>
      <c r="N79" s="529">
        <v>81</v>
      </c>
      <c r="O79" s="530"/>
      <c r="P79" s="531">
        <f t="shared" si="20"/>
        <v>518.75521392339783</v>
      </c>
    </row>
    <row r="80" spans="1:18">
      <c r="A80" s="547">
        <v>43707</v>
      </c>
      <c r="B80" s="155">
        <f t="shared" si="17"/>
        <v>3</v>
      </c>
      <c r="C80" s="129" t="str">
        <f t="shared" si="18"/>
        <v>Sep2019</v>
      </c>
      <c r="D80" s="129">
        <f t="shared" si="19"/>
        <v>43709</v>
      </c>
      <c r="E80" s="528"/>
      <c r="F80" s="529">
        <v>242.05651866289216</v>
      </c>
      <c r="G80" s="529"/>
      <c r="H80" s="529">
        <v>76.007576121391764</v>
      </c>
      <c r="I80" s="529"/>
      <c r="J80" s="529">
        <v>9</v>
      </c>
      <c r="K80" s="529"/>
      <c r="L80" s="529">
        <v>48.7801359743817</v>
      </c>
      <c r="M80" s="529"/>
      <c r="N80" s="529">
        <v>80</v>
      </c>
      <c r="O80" s="530"/>
      <c r="P80" s="531">
        <f t="shared" si="20"/>
        <v>455.84423075866567</v>
      </c>
    </row>
    <row r="81" spans="1:16">
      <c r="A81" s="547">
        <v>43738</v>
      </c>
      <c r="B81" s="155">
        <f t="shared" si="17"/>
        <v>3</v>
      </c>
      <c r="C81" s="129" t="str">
        <f t="shared" si="18"/>
        <v>Sep2019</v>
      </c>
      <c r="D81" s="129">
        <f t="shared" si="19"/>
        <v>43709</v>
      </c>
      <c r="E81" s="528"/>
      <c r="F81" s="529">
        <v>203.55082371792429</v>
      </c>
      <c r="G81" s="529"/>
      <c r="H81" s="529">
        <v>79.20018935830818</v>
      </c>
      <c r="I81" s="529"/>
      <c r="J81" s="529">
        <v>17</v>
      </c>
      <c r="K81" s="529"/>
      <c r="L81" s="529">
        <v>44.9799382963445</v>
      </c>
      <c r="M81" s="529"/>
      <c r="N81" s="529">
        <v>75</v>
      </c>
      <c r="O81" s="530"/>
      <c r="P81" s="531">
        <f t="shared" si="20"/>
        <v>419.73095137257701</v>
      </c>
    </row>
    <row r="82" spans="1:16">
      <c r="A82" s="547">
        <v>43768</v>
      </c>
      <c r="B82" s="155">
        <f t="shared" si="17"/>
        <v>4</v>
      </c>
      <c r="C82" s="129" t="str">
        <f t="shared" si="18"/>
        <v>dec2019</v>
      </c>
      <c r="D82" s="129">
        <f t="shared" si="19"/>
        <v>43800</v>
      </c>
      <c r="E82" s="528"/>
      <c r="F82" s="529">
        <v>260.16947842364539</v>
      </c>
      <c r="G82" s="529"/>
      <c r="H82" s="529">
        <v>79.084545365671403</v>
      </c>
      <c r="I82" s="529"/>
      <c r="J82" s="529">
        <v>16</v>
      </c>
      <c r="K82" s="529"/>
      <c r="L82" s="529">
        <v>42.958216052088765</v>
      </c>
      <c r="M82" s="529"/>
      <c r="N82" s="529">
        <v>86</v>
      </c>
      <c r="O82" s="530"/>
      <c r="P82" s="531">
        <f t="shared" si="20"/>
        <v>484.21223984140551</v>
      </c>
    </row>
    <row r="83" spans="1:16">
      <c r="A83" s="547">
        <v>43799</v>
      </c>
      <c r="B83" s="155">
        <f t="shared" si="17"/>
        <v>4</v>
      </c>
      <c r="C83" s="129" t="str">
        <f t="shared" si="18"/>
        <v>dec2019</v>
      </c>
      <c r="D83" s="179">
        <f t="shared" si="19"/>
        <v>43800</v>
      </c>
      <c r="E83" s="528"/>
      <c r="F83" s="529">
        <v>251.88190538200098</v>
      </c>
      <c r="G83" s="529"/>
      <c r="H83" s="529">
        <v>62.153977421573032</v>
      </c>
      <c r="I83" s="529"/>
      <c r="J83" s="529">
        <v>15</v>
      </c>
      <c r="K83" s="529"/>
      <c r="L83" s="529">
        <v>52.793481772280607</v>
      </c>
      <c r="M83" s="529"/>
      <c r="N83" s="529">
        <v>78</v>
      </c>
      <c r="O83" s="530"/>
      <c r="P83" s="531">
        <f t="shared" si="20"/>
        <v>459.82936457585458</v>
      </c>
    </row>
    <row r="84" spans="1:16">
      <c r="A84" s="547">
        <v>43829</v>
      </c>
      <c r="B84" s="155">
        <f t="shared" si="17"/>
        <v>4</v>
      </c>
      <c r="C84" s="129" t="str">
        <f t="shared" si="18"/>
        <v>dec2019</v>
      </c>
      <c r="D84" s="179">
        <f t="shared" si="19"/>
        <v>43800</v>
      </c>
      <c r="E84" s="528"/>
      <c r="F84" s="529">
        <v>238.66504613259806</v>
      </c>
      <c r="G84" s="529"/>
      <c r="H84" s="529">
        <v>63.112290773812013</v>
      </c>
      <c r="I84" s="529"/>
      <c r="J84" s="529">
        <v>21</v>
      </c>
      <c r="K84" s="529"/>
      <c r="L84" s="529">
        <v>9.3534672538391543</v>
      </c>
      <c r="M84" s="529"/>
      <c r="N84" s="529">
        <v>102</v>
      </c>
      <c r="O84" s="530"/>
      <c r="P84" s="531">
        <f>SUM(F84,H84,J84,L84,N84)</f>
        <v>434.13080416024923</v>
      </c>
    </row>
    <row r="85" spans="1:16">
      <c r="A85" s="547">
        <v>43860</v>
      </c>
      <c r="B85" s="155">
        <f t="shared" ref="B85:B96" si="21">MONTH(MONTH(A85)&amp;0)</f>
        <v>1</v>
      </c>
      <c r="C85" s="129" t="str">
        <f t="shared" ref="C85:C96" si="22">IF(B85=4,"dec",IF(B85=1,"Mar", IF(B85=2,"June",IF(B85=3,"Sep",""))))&amp;YEAR(A85)</f>
        <v>Mar2020</v>
      </c>
      <c r="D85" s="179">
        <f t="shared" ref="D85:D96" si="23">DATEVALUE(C85)</f>
        <v>43891</v>
      </c>
      <c r="E85" s="528"/>
      <c r="F85" s="529">
        <v>118.82943992038423</v>
      </c>
      <c r="G85" s="529"/>
      <c r="H85" s="529">
        <v>36.407501868899232</v>
      </c>
      <c r="I85" s="529"/>
      <c r="J85" s="529">
        <v>1</v>
      </c>
      <c r="K85" s="529"/>
      <c r="L85" s="529">
        <v>2.4032907147200988</v>
      </c>
      <c r="M85" s="529"/>
      <c r="N85" s="529">
        <v>10</v>
      </c>
      <c r="O85" s="530"/>
      <c r="P85" s="531">
        <f t="shared" ref="P85:P96" si="24">SUM(F85,H85,J85,L85,N85)</f>
        <v>168.64023250400356</v>
      </c>
    </row>
    <row r="86" spans="1:16">
      <c r="A86" s="547">
        <v>43890</v>
      </c>
      <c r="B86" s="155">
        <f t="shared" si="21"/>
        <v>1</v>
      </c>
      <c r="C86" s="129" t="str">
        <f t="shared" si="22"/>
        <v>Mar2020</v>
      </c>
      <c r="D86" s="179">
        <f t="shared" si="23"/>
        <v>43891</v>
      </c>
      <c r="E86" s="528"/>
      <c r="F86" s="529">
        <v>179.18290223523783</v>
      </c>
      <c r="G86" s="529"/>
      <c r="H86" s="529">
        <v>69.558496664218211</v>
      </c>
      <c r="I86" s="529"/>
      <c r="J86" s="529">
        <v>14</v>
      </c>
      <c r="K86" s="529"/>
      <c r="L86" s="529">
        <v>51.370596482138822</v>
      </c>
      <c r="M86" s="529"/>
      <c r="N86" s="529">
        <v>83</v>
      </c>
      <c r="O86" s="530"/>
      <c r="P86" s="531">
        <f t="shared" si="24"/>
        <v>397.11199538159485</v>
      </c>
    </row>
    <row r="87" spans="1:16">
      <c r="A87" s="547">
        <v>43920</v>
      </c>
      <c r="B87" s="155">
        <f t="shared" si="21"/>
        <v>1</v>
      </c>
      <c r="C87" s="129" t="str">
        <f t="shared" si="22"/>
        <v>Mar2020</v>
      </c>
      <c r="D87" s="179">
        <f t="shared" si="23"/>
        <v>43891</v>
      </c>
      <c r="E87" s="528"/>
      <c r="F87" s="529">
        <v>223.43304285760556</v>
      </c>
      <c r="G87" s="529"/>
      <c r="H87" s="529">
        <v>58.67060401540239</v>
      </c>
      <c r="I87" s="529"/>
      <c r="J87" s="529">
        <v>14</v>
      </c>
      <c r="K87" s="529"/>
      <c r="L87" s="529">
        <v>53.840947841345013</v>
      </c>
      <c r="M87" s="529"/>
      <c r="N87" s="529">
        <v>72</v>
      </c>
      <c r="O87" s="530"/>
      <c r="P87" s="531">
        <f t="shared" si="24"/>
        <v>421.944594714353</v>
      </c>
    </row>
    <row r="88" spans="1:16">
      <c r="A88" s="547">
        <v>43951</v>
      </c>
      <c r="B88" s="155">
        <f t="shared" si="21"/>
        <v>2</v>
      </c>
      <c r="C88" s="129" t="str">
        <f t="shared" si="22"/>
        <v>June2020</v>
      </c>
      <c r="D88" s="179">
        <f t="shared" si="23"/>
        <v>43983</v>
      </c>
      <c r="E88" s="528"/>
      <c r="F88" s="529">
        <v>195.35936989720983</v>
      </c>
      <c r="G88" s="529"/>
      <c r="H88" s="529">
        <v>63.201715999941982</v>
      </c>
      <c r="I88" s="529"/>
      <c r="J88" s="529">
        <v>8</v>
      </c>
      <c r="K88" s="529"/>
      <c r="L88" s="529">
        <v>32.215124627561487</v>
      </c>
      <c r="M88" s="529"/>
      <c r="N88" s="529">
        <v>37</v>
      </c>
      <c r="O88" s="530"/>
      <c r="P88" s="531">
        <f t="shared" si="24"/>
        <v>335.77621052471329</v>
      </c>
    </row>
    <row r="89" spans="1:16">
      <c r="A89" s="547">
        <v>43981</v>
      </c>
      <c r="B89" s="155">
        <f t="shared" si="21"/>
        <v>2</v>
      </c>
      <c r="C89" s="129" t="str">
        <f t="shared" si="22"/>
        <v>June2020</v>
      </c>
      <c r="D89" s="179">
        <f t="shared" si="23"/>
        <v>43983</v>
      </c>
      <c r="E89" s="528"/>
      <c r="F89" s="529">
        <v>223.79561009856192</v>
      </c>
      <c r="G89" s="529"/>
      <c r="H89" s="529">
        <v>71.684023613124481</v>
      </c>
      <c r="I89" s="529"/>
      <c r="J89" s="529">
        <v>14</v>
      </c>
      <c r="K89" s="529"/>
      <c r="L89" s="529">
        <v>50.687318773801493</v>
      </c>
      <c r="M89" s="529"/>
      <c r="N89" s="529">
        <v>53</v>
      </c>
      <c r="O89" s="530"/>
      <c r="P89" s="531">
        <f t="shared" si="24"/>
        <v>413.16695248548791</v>
      </c>
    </row>
    <row r="90" spans="1:16">
      <c r="A90" s="547">
        <v>44012</v>
      </c>
      <c r="B90" s="155">
        <f t="shared" si="21"/>
        <v>2</v>
      </c>
      <c r="C90" s="129" t="str">
        <f t="shared" si="22"/>
        <v>June2020</v>
      </c>
      <c r="D90" s="179">
        <f t="shared" si="23"/>
        <v>43983</v>
      </c>
      <c r="E90" s="528"/>
      <c r="F90" s="529">
        <v>212.61637655760822</v>
      </c>
      <c r="G90" s="529"/>
      <c r="H90" s="529">
        <v>74.794053777984331</v>
      </c>
      <c r="I90" s="529"/>
      <c r="J90" s="529">
        <v>7</v>
      </c>
      <c r="K90" s="529"/>
      <c r="L90" s="529">
        <v>48.898184649622152</v>
      </c>
      <c r="M90" s="529"/>
      <c r="N90" s="529">
        <v>55</v>
      </c>
      <c r="O90" s="530"/>
      <c r="P90" s="531">
        <f t="shared" si="24"/>
        <v>398.30861498521472</v>
      </c>
    </row>
    <row r="91" spans="1:16">
      <c r="A91" s="547">
        <v>44042</v>
      </c>
      <c r="B91" s="155">
        <f t="shared" si="21"/>
        <v>3</v>
      </c>
      <c r="C91" s="129" t="str">
        <f t="shared" si="22"/>
        <v>Sep2020</v>
      </c>
      <c r="D91" s="179">
        <f t="shared" si="23"/>
        <v>44075</v>
      </c>
      <c r="E91" s="528"/>
      <c r="F91" s="529">
        <v>269.72711482744188</v>
      </c>
      <c r="G91" s="529"/>
      <c r="H91" s="529">
        <v>99.328387070490919</v>
      </c>
      <c r="I91" s="529"/>
      <c r="J91" s="529">
        <v>18</v>
      </c>
      <c r="K91" s="529"/>
      <c r="L91" s="529">
        <v>50.699715472069563</v>
      </c>
      <c r="M91" s="529"/>
      <c r="N91" s="529">
        <v>81</v>
      </c>
      <c r="O91" s="530"/>
      <c r="P91" s="531">
        <f t="shared" si="24"/>
        <v>518.75521737000236</v>
      </c>
    </row>
    <row r="92" spans="1:16">
      <c r="A92" s="547">
        <v>44073</v>
      </c>
      <c r="B92" s="155">
        <f t="shared" si="21"/>
        <v>3</v>
      </c>
      <c r="C92" s="129" t="str">
        <f t="shared" si="22"/>
        <v>Sep2020</v>
      </c>
      <c r="D92" s="179">
        <f t="shared" si="23"/>
        <v>44075</v>
      </c>
      <c r="E92" s="528"/>
      <c r="F92" s="529">
        <v>242.05652126198171</v>
      </c>
      <c r="G92" s="529"/>
      <c r="H92" s="529">
        <v>76.007576121391764</v>
      </c>
      <c r="I92" s="529"/>
      <c r="J92" s="529">
        <v>9</v>
      </c>
      <c r="K92" s="529"/>
      <c r="L92" s="529">
        <v>48.7801359743817</v>
      </c>
      <c r="M92" s="529"/>
      <c r="N92" s="529">
        <v>80</v>
      </c>
      <c r="O92" s="530"/>
      <c r="P92" s="531">
        <f t="shared" si="24"/>
        <v>455.84423335775517</v>
      </c>
    </row>
    <row r="93" spans="1:16">
      <c r="A93" s="547">
        <v>44104</v>
      </c>
      <c r="B93" s="155">
        <f t="shared" si="21"/>
        <v>3</v>
      </c>
      <c r="C93" s="129" t="str">
        <f t="shared" si="22"/>
        <v>Sep2020</v>
      </c>
      <c r="D93" s="179">
        <f t="shared" si="23"/>
        <v>44075</v>
      </c>
      <c r="E93" s="528"/>
      <c r="F93" s="529">
        <v>203.55082567790149</v>
      </c>
      <c r="G93" s="529"/>
      <c r="H93" s="529">
        <v>79.20018935830818</v>
      </c>
      <c r="I93" s="529"/>
      <c r="J93" s="529">
        <v>17</v>
      </c>
      <c r="K93" s="529"/>
      <c r="L93" s="529">
        <v>44.9799382963445</v>
      </c>
      <c r="M93" s="529"/>
      <c r="N93" s="529">
        <v>75</v>
      </c>
      <c r="O93" s="530"/>
      <c r="P93" s="531">
        <f t="shared" si="24"/>
        <v>419.73095333255412</v>
      </c>
    </row>
    <row r="94" spans="1:16">
      <c r="A94" s="547">
        <v>44134</v>
      </c>
      <c r="B94" s="155">
        <f t="shared" si="21"/>
        <v>4</v>
      </c>
      <c r="C94" s="129" t="str">
        <f t="shared" si="22"/>
        <v>dec2020</v>
      </c>
      <c r="D94" s="179">
        <f t="shared" si="23"/>
        <v>44166</v>
      </c>
      <c r="E94" s="528"/>
      <c r="F94" s="529">
        <v>260.16947990166705</v>
      </c>
      <c r="G94" s="529"/>
      <c r="H94" s="529">
        <v>79.084545365671403</v>
      </c>
      <c r="I94" s="529"/>
      <c r="J94" s="529">
        <v>16</v>
      </c>
      <c r="K94" s="529"/>
      <c r="L94" s="529">
        <v>42.958216052088765</v>
      </c>
      <c r="M94" s="529"/>
      <c r="N94" s="529">
        <v>86</v>
      </c>
      <c r="O94" s="530"/>
      <c r="P94" s="531">
        <f t="shared" si="24"/>
        <v>484.21224131942716</v>
      </c>
    </row>
    <row r="95" spans="1:16">
      <c r="A95" s="547">
        <v>44165</v>
      </c>
      <c r="B95" s="155">
        <f t="shared" si="21"/>
        <v>4</v>
      </c>
      <c r="C95" s="129" t="str">
        <f t="shared" si="22"/>
        <v>dec2020</v>
      </c>
      <c r="D95" s="179">
        <f t="shared" si="23"/>
        <v>44166</v>
      </c>
      <c r="E95" s="528"/>
      <c r="F95" s="529">
        <v>251.88190649657926</v>
      </c>
      <c r="G95" s="529"/>
      <c r="H95" s="529">
        <v>62.153977421573032</v>
      </c>
      <c r="I95" s="529"/>
      <c r="J95" s="529">
        <v>15</v>
      </c>
      <c r="K95" s="529"/>
      <c r="L95" s="529">
        <v>52.793481772280607</v>
      </c>
      <c r="M95" s="529"/>
      <c r="N95" s="529">
        <v>78</v>
      </c>
      <c r="O95" s="530"/>
      <c r="P95" s="531">
        <f t="shared" si="24"/>
        <v>459.82936569043289</v>
      </c>
    </row>
    <row r="96" spans="1:16" ht="13.5" thickBot="1">
      <c r="A96" s="548">
        <v>44195</v>
      </c>
      <c r="B96" s="156">
        <f t="shared" si="21"/>
        <v>4</v>
      </c>
      <c r="C96" s="130" t="str">
        <f t="shared" si="22"/>
        <v>dec2020</v>
      </c>
      <c r="D96" s="180">
        <f t="shared" si="23"/>
        <v>44166</v>
      </c>
      <c r="E96" s="532"/>
      <c r="F96" s="533">
        <v>238.66504697310319</v>
      </c>
      <c r="G96" s="533"/>
      <c r="H96" s="533">
        <v>63.112290773812013</v>
      </c>
      <c r="I96" s="533"/>
      <c r="J96" s="533">
        <v>21</v>
      </c>
      <c r="K96" s="533"/>
      <c r="L96" s="533">
        <v>9.3534672538391543</v>
      </c>
      <c r="M96" s="533"/>
      <c r="N96" s="533">
        <v>102</v>
      </c>
      <c r="O96" s="534"/>
      <c r="P96" s="535">
        <f t="shared" si="24"/>
        <v>434.13080500075432</v>
      </c>
    </row>
  </sheetData>
  <conditionalFormatting sqref="S7:AB33 V8:V36 T8:T36 X8:X36 Z8:Z36 AB8:AB36">
    <cfRule type="containsErrors" dxfId="12" priority="3">
      <formula>ISERROR(S7)</formula>
    </cfRule>
  </conditionalFormatting>
  <conditionalFormatting sqref="AC7:AD33 AD8:AD36">
    <cfRule type="containsErrors" dxfId="11" priority="1">
      <formula>ISERROR(AC7)</formula>
    </cfRule>
    <cfRule type="cellIs" dxfId="10" priority="2" operator="equal">
      <formula>#N/A</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40" fitToHeight="0" orientation="landscape" r:id="rId1"/>
  <headerFooter>
    <oddFooter>&amp;L&amp;F&amp;Cpage &amp;P of &amp;N&amp;R&amp;D</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11"/>
  <sheetViews>
    <sheetView topLeftCell="F1" workbookViewId="0"/>
  </sheetViews>
  <sheetFormatPr defaultRowHeight="12.75"/>
  <cols>
    <col min="1" max="1" width="34" style="87" customWidth="1"/>
    <col min="2" max="2" width="16.140625" style="144" customWidth="1"/>
    <col min="3" max="3" width="11.7109375" style="87" customWidth="1"/>
    <col min="4" max="4" width="15.42578125" style="87" customWidth="1"/>
    <col min="5" max="5" width="16" style="87" customWidth="1"/>
    <col min="6" max="6" width="15.7109375" style="87" customWidth="1"/>
    <col min="7" max="7" width="18.85546875" style="87" customWidth="1"/>
    <col min="8" max="16384" width="9.140625" style="87"/>
  </cols>
  <sheetData>
    <row r="1" spans="1:7">
      <c r="A1" s="96" t="s">
        <v>206</v>
      </c>
    </row>
    <row r="4" spans="1:7" ht="18.75" customHeight="1">
      <c r="A4" s="33"/>
      <c r="B4" s="686" t="s">
        <v>82</v>
      </c>
      <c r="C4" s="687"/>
      <c r="D4" s="687"/>
      <c r="E4" s="688"/>
      <c r="F4" s="681" t="s">
        <v>85</v>
      </c>
      <c r="G4" s="685"/>
    </row>
    <row r="5" spans="1:7" ht="30" customHeight="1">
      <c r="A5" s="351" t="s">
        <v>72</v>
      </c>
      <c r="B5" s="53" t="s">
        <v>7</v>
      </c>
      <c r="C5" s="4" t="s">
        <v>83</v>
      </c>
      <c r="D5" s="4" t="s">
        <v>304</v>
      </c>
      <c r="E5" s="4" t="s">
        <v>208</v>
      </c>
      <c r="F5" s="23" t="s">
        <v>83</v>
      </c>
      <c r="G5" s="4" t="s">
        <v>207</v>
      </c>
    </row>
    <row r="6" spans="1:7" ht="24" customHeight="1">
      <c r="A6" s="5" t="s">
        <v>81</v>
      </c>
      <c r="B6" s="29">
        <f>CrownLawCases!T17</f>
        <v>520.28048715667364</v>
      </c>
      <c r="C6" s="59">
        <f>CrownLawCases!S17</f>
        <v>546</v>
      </c>
      <c r="D6" s="20">
        <f>(CrownLawCases!S17-CrownLawCases!S13)/CrownLawCases!S13</f>
        <v>0.16170212765957448</v>
      </c>
      <c r="E6" s="20">
        <f>(C6-B6)/B6</f>
        <v>4.9433937036315108E-2</v>
      </c>
      <c r="F6" s="591">
        <f>SUM(CrownLawCases!S14:S17)</f>
        <v>2529</v>
      </c>
      <c r="G6" s="20">
        <f>(SUM(CrownLawCases!S14:S17)-SUM(CrownLawCases!S10:S13))/SUM(CrownLawCases!S10:S13)</f>
        <v>6.3498738435660215E-2</v>
      </c>
    </row>
    <row r="7" spans="1:7" ht="24" customHeight="1">
      <c r="A7" s="5" t="s">
        <v>73</v>
      </c>
      <c r="B7" s="29">
        <f>CrownLawCases!V17</f>
        <v>164.63660254851982</v>
      </c>
      <c r="C7" s="59">
        <f>CrownLawCases!U17</f>
        <v>166</v>
      </c>
      <c r="D7" s="20">
        <f>(CrownLawCases!U17-CrownLawCases!U13)/CrownLawCases!U13</f>
        <v>1.8404907975460124E-2</v>
      </c>
      <c r="E7" s="20">
        <f t="shared" ref="E7:E11" si="0">(C7-B7)/B7</f>
        <v>8.2812535631520776E-3</v>
      </c>
      <c r="F7" s="591">
        <f>SUM(CrownLawCases!U14:U17)</f>
        <v>827</v>
      </c>
      <c r="G7" s="31">
        <f>(SUM(CrownLawCases!U14:U17)-SUM(CrownLawCases!U10:U13))/SUM(CrownLawCases!U10:U13)</f>
        <v>6.2982005141388173E-2</v>
      </c>
    </row>
    <row r="8" spans="1:7" ht="24" customHeight="1">
      <c r="A8" s="5" t="s">
        <v>80</v>
      </c>
      <c r="B8" s="29">
        <f>CrownLawCases!X17</f>
        <v>29</v>
      </c>
      <c r="C8" s="59">
        <f>CrownLawCases!W17</f>
        <v>34</v>
      </c>
      <c r="D8" s="20">
        <f>(CrownLawCases!W17-CrownLawCases!W13)/CrownLawCases!W13</f>
        <v>1.8333333333333333</v>
      </c>
      <c r="E8" s="20">
        <f t="shared" si="0"/>
        <v>0.17241379310344829</v>
      </c>
      <c r="F8" s="591">
        <f>SUM(CrownLawCases!W14:W17)</f>
        <v>141</v>
      </c>
      <c r="G8" s="31">
        <f>(SUM(CrownLawCases!W14:W17)-SUM(CrownLawCases!W10:W13))/SUM(CrownLawCases!W10:W13)</f>
        <v>-0.14545454545454545</v>
      </c>
    </row>
    <row r="9" spans="1:7" ht="24" customHeight="1">
      <c r="A9" s="5" t="s">
        <v>74</v>
      </c>
      <c r="B9" s="29">
        <f>CrownLawCases!Z17</f>
        <v>107.61483503820394</v>
      </c>
      <c r="C9" s="59">
        <f>CrownLawCases!Y17</f>
        <v>128</v>
      </c>
      <c r="D9" s="20">
        <f>(CrownLawCases!Y17-CrownLawCases!Y13)/CrownLawCases!Y13</f>
        <v>0.37634408602150538</v>
      </c>
      <c r="E9" s="20">
        <f t="shared" si="0"/>
        <v>0.18942708925362572</v>
      </c>
      <c r="F9" s="591">
        <f>SUM(CrownLawCases!Y14:Y17)</f>
        <v>523</v>
      </c>
      <c r="G9" s="31">
        <f>(SUM(CrownLawCases!Y14:Y17)-SUM(CrownLawCases!Y10:Y13))/SUM(CrownLawCases!Y10:Y13)</f>
        <v>0.16481069042316257</v>
      </c>
    </row>
    <row r="10" spans="1:7" ht="24" customHeight="1">
      <c r="A10" s="6" t="s">
        <v>75</v>
      </c>
      <c r="B10" s="29">
        <f>CrownLawCases!AB17</f>
        <v>165</v>
      </c>
      <c r="C10" s="60">
        <f>CrownLawCases!AA17</f>
        <v>158</v>
      </c>
      <c r="D10" s="22">
        <f>(CrownLawCases!AA17-CrownLawCases!AA13)/CrownLawCases!AA13</f>
        <v>-0.12222222222222222</v>
      </c>
      <c r="E10" s="20">
        <f t="shared" si="0"/>
        <v>-4.2424242424242427E-2</v>
      </c>
      <c r="F10" s="592">
        <f>SUM(CrownLawCases!AA14:AA17)</f>
        <v>796</v>
      </c>
      <c r="G10" s="32">
        <f>(SUM(CrownLawCases!AA14:AA17)-SUM(CrownLawCases!AA10:AA13))/SUM(CrownLawCases!AA10:AA13)</f>
        <v>-9.5454545454545459E-2</v>
      </c>
    </row>
    <row r="11" spans="1:7" ht="24.95" customHeight="1">
      <c r="A11" s="14" t="s">
        <v>76</v>
      </c>
      <c r="B11" s="28">
        <f>CrownLawTotal!J18</f>
        <v>1032</v>
      </c>
      <c r="C11" s="61">
        <f>CrownLawTotal!I18</f>
        <v>1032</v>
      </c>
      <c r="D11" s="21">
        <f>(CrownLawTotal!I18-CrownLawTotal!I14)/CrownLawTotal!I14</f>
        <v>0.12418300653594772</v>
      </c>
      <c r="E11" s="58">
        <f t="shared" si="0"/>
        <v>0</v>
      </c>
      <c r="F11" s="593">
        <f>SUM(CrownLawTotal!I15:I18)</f>
        <v>4816</v>
      </c>
      <c r="G11" s="30">
        <f>SUM(CrownLawTotal!I15:I18)/SUM(CrownLawTotal!I11:I14)-1</f>
        <v>3.5698924731182746E-2</v>
      </c>
    </row>
  </sheetData>
  <mergeCells count="2">
    <mergeCell ref="F4:G4"/>
    <mergeCell ref="B4:E4"/>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64" orientation="portrait" r:id="rId1"/>
  <headerFooter>
    <oddFooter>&amp;L&amp;F&amp;CPage &amp;P of &amp;N&amp;R&amp;D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D41"/>
  <sheetViews>
    <sheetView workbookViewId="0"/>
  </sheetViews>
  <sheetFormatPr defaultRowHeight="12.75"/>
  <cols>
    <col min="1" max="16384" width="9.140625" style="87"/>
  </cols>
  <sheetData>
    <row r="1" spans="1:4" ht="18.75">
      <c r="A1" s="96" t="s">
        <v>206</v>
      </c>
      <c r="D1" s="182" t="s">
        <v>211</v>
      </c>
    </row>
    <row r="41" ht="13.5" customHeight="1"/>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55" fitToHeight="0" orientation="landscape" r:id="rId1"/>
  <headerFooter>
    <oddFooter>&amp;L&amp;F&amp;CPage &amp;P of &amp;N&amp;R&amp;D</oddFooter>
  </headerFooter>
  <drawing r:id="rId2"/>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F164"/>
  <sheetViews>
    <sheetView workbookViewId="0">
      <pane ySplit="6" topLeftCell="A31" activePane="bottomLeft" state="frozen"/>
      <selection pane="bottomLeft" activeCell="F50" sqref="F50"/>
    </sheetView>
  </sheetViews>
  <sheetFormatPr defaultRowHeight="12.75"/>
  <cols>
    <col min="1" max="1" width="12.7109375" style="146" customWidth="1"/>
    <col min="2" max="2" width="12.7109375" style="148" customWidth="1"/>
    <col min="3" max="4" width="12.7109375" style="194" customWidth="1"/>
    <col min="5" max="16384" width="9.140625" style="87"/>
  </cols>
  <sheetData>
    <row r="1" spans="1:4" ht="13.5" customHeight="1">
      <c r="A1" s="96" t="s">
        <v>206</v>
      </c>
      <c r="C1" s="87"/>
      <c r="D1" s="87"/>
    </row>
    <row r="2" spans="1:4">
      <c r="A2" s="352"/>
      <c r="C2" s="87"/>
      <c r="D2" s="87"/>
    </row>
    <row r="3" spans="1:4">
      <c r="A3" s="521" t="s">
        <v>16</v>
      </c>
      <c r="C3" s="87"/>
      <c r="D3" s="87"/>
    </row>
    <row r="4" spans="1:4">
      <c r="A4" s="87"/>
      <c r="B4" s="87"/>
      <c r="C4" s="87"/>
      <c r="D4" s="87"/>
    </row>
    <row r="5" spans="1:4" ht="13.5" thickBot="1">
      <c r="B5" s="519" t="s">
        <v>236</v>
      </c>
      <c r="C5" s="483"/>
      <c r="D5" s="482"/>
    </row>
    <row r="6" spans="1:4" ht="26.25" thickBot="1">
      <c r="A6" s="154"/>
      <c r="B6" s="489" t="s">
        <v>239</v>
      </c>
      <c r="C6" s="550" t="s">
        <v>25</v>
      </c>
      <c r="D6" s="183" t="s">
        <v>7</v>
      </c>
    </row>
    <row r="7" spans="1:4">
      <c r="B7" s="546">
        <v>38504</v>
      </c>
      <c r="C7" s="186">
        <v>24133011.248461623</v>
      </c>
      <c r="D7" s="187" t="e">
        <v>#N/A</v>
      </c>
    </row>
    <row r="8" spans="1:4">
      <c r="B8" s="547">
        <v>38596</v>
      </c>
      <c r="C8" s="188">
        <v>24531194.951633483</v>
      </c>
      <c r="D8" s="189" t="e">
        <v>#N/A</v>
      </c>
    </row>
    <row r="9" spans="1:4">
      <c r="B9" s="547">
        <v>38687</v>
      </c>
      <c r="C9" s="188">
        <v>25113319.424467538</v>
      </c>
      <c r="D9" s="189" t="e">
        <v>#N/A</v>
      </c>
    </row>
    <row r="10" spans="1:4">
      <c r="B10" s="547">
        <v>38777</v>
      </c>
      <c r="C10" s="188">
        <v>27986907.816679832</v>
      </c>
      <c r="D10" s="189" t="e">
        <v>#N/A</v>
      </c>
    </row>
    <row r="11" spans="1:4">
      <c r="B11" s="547">
        <v>38869</v>
      </c>
      <c r="C11" s="188">
        <v>25825580.779898163</v>
      </c>
      <c r="D11" s="189" t="e">
        <v>#N/A</v>
      </c>
    </row>
    <row r="12" spans="1:4">
      <c r="B12" s="547">
        <v>38961</v>
      </c>
      <c r="C12" s="188">
        <v>27527901.295435537</v>
      </c>
      <c r="D12" s="189" t="e">
        <v>#N/A</v>
      </c>
    </row>
    <row r="13" spans="1:4">
      <c r="B13" s="547">
        <v>39052</v>
      </c>
      <c r="C13" s="188">
        <v>25043328.518896233</v>
      </c>
      <c r="D13" s="189" t="e">
        <v>#N/A</v>
      </c>
    </row>
    <row r="14" spans="1:4">
      <c r="B14" s="547">
        <v>39142</v>
      </c>
      <c r="C14" s="188">
        <v>26038037.594789013</v>
      </c>
      <c r="D14" s="189" t="e">
        <v>#N/A</v>
      </c>
    </row>
    <row r="15" spans="1:4">
      <c r="B15" s="547">
        <v>39234</v>
      </c>
      <c r="C15" s="188">
        <v>28453874.622591048</v>
      </c>
      <c r="D15" s="189" t="e">
        <v>#N/A</v>
      </c>
    </row>
    <row r="16" spans="1:4">
      <c r="B16" s="547">
        <v>39326</v>
      </c>
      <c r="C16" s="188">
        <v>30054918.795833502</v>
      </c>
      <c r="D16" s="189" t="e">
        <v>#N/A</v>
      </c>
    </row>
    <row r="17" spans="2:4">
      <c r="B17" s="547">
        <v>39417</v>
      </c>
      <c r="C17" s="188">
        <v>30449637.564407669</v>
      </c>
      <c r="D17" s="189" t="e">
        <v>#N/A</v>
      </c>
    </row>
    <row r="18" spans="2:4">
      <c r="B18" s="547">
        <v>39508</v>
      </c>
      <c r="C18" s="188">
        <v>24854763.50929847</v>
      </c>
      <c r="D18" s="189" t="e">
        <v>#N/A</v>
      </c>
    </row>
    <row r="19" spans="2:4">
      <c r="B19" s="547">
        <v>39600</v>
      </c>
      <c r="C19" s="188">
        <v>32556674.921433203</v>
      </c>
      <c r="D19" s="189" t="e">
        <v>#N/A</v>
      </c>
    </row>
    <row r="20" spans="2:4">
      <c r="B20" s="547">
        <v>39692</v>
      </c>
      <c r="C20" s="188">
        <v>33201697.395900592</v>
      </c>
      <c r="D20" s="189" t="e">
        <v>#N/A</v>
      </c>
    </row>
    <row r="21" spans="2:4">
      <c r="B21" s="547">
        <v>39783</v>
      </c>
      <c r="C21" s="188">
        <v>35951582.439826548</v>
      </c>
      <c r="D21" s="189" t="e">
        <v>#N/A</v>
      </c>
    </row>
    <row r="22" spans="2:4">
      <c r="B22" s="547">
        <v>39873</v>
      </c>
      <c r="C22" s="188">
        <v>34897968.233364075</v>
      </c>
      <c r="D22" s="189" t="e">
        <v>#N/A</v>
      </c>
    </row>
    <row r="23" spans="2:4">
      <c r="B23" s="547">
        <v>39965</v>
      </c>
      <c r="C23" s="188">
        <v>34430105.636838794</v>
      </c>
      <c r="D23" s="189" t="e">
        <v>#N/A</v>
      </c>
    </row>
    <row r="24" spans="2:4">
      <c r="B24" s="547">
        <v>40057</v>
      </c>
      <c r="C24" s="188">
        <v>39127394.670399591</v>
      </c>
      <c r="D24" s="189" t="e">
        <v>#N/A</v>
      </c>
    </row>
    <row r="25" spans="2:4">
      <c r="B25" s="547">
        <v>40148</v>
      </c>
      <c r="C25" s="188">
        <v>40850240.898793161</v>
      </c>
      <c r="D25" s="189" t="e">
        <v>#N/A</v>
      </c>
    </row>
    <row r="26" spans="2:4">
      <c r="B26" s="547">
        <v>40238</v>
      </c>
      <c r="C26" s="188">
        <v>36920206.094724268</v>
      </c>
      <c r="D26" s="189" t="e">
        <v>#N/A</v>
      </c>
    </row>
    <row r="27" spans="2:4">
      <c r="B27" s="547">
        <v>40330</v>
      </c>
      <c r="C27" s="188">
        <v>41078549.570191942</v>
      </c>
      <c r="D27" s="189" t="e">
        <v>#N/A</v>
      </c>
    </row>
    <row r="28" spans="2:4">
      <c r="B28" s="547">
        <v>40422</v>
      </c>
      <c r="C28" s="188">
        <v>41771556.690937661</v>
      </c>
      <c r="D28" s="189" t="e">
        <v>#N/A</v>
      </c>
    </row>
    <row r="29" spans="2:4">
      <c r="B29" s="547">
        <v>40513</v>
      </c>
      <c r="C29" s="188">
        <v>45452589.135361925</v>
      </c>
      <c r="D29" s="189" t="e">
        <v>#N/A</v>
      </c>
    </row>
    <row r="30" spans="2:4">
      <c r="B30" s="547">
        <v>40603</v>
      </c>
      <c r="C30" s="188">
        <v>43191440.311742797</v>
      </c>
      <c r="D30" s="189" t="e">
        <v>#N/A</v>
      </c>
    </row>
    <row r="31" spans="2:4">
      <c r="B31" s="547">
        <v>40695</v>
      </c>
      <c r="C31" s="188">
        <v>39404288.282567665</v>
      </c>
      <c r="D31" s="189" t="e">
        <v>#N/A</v>
      </c>
    </row>
    <row r="32" spans="2:4">
      <c r="B32" s="547">
        <v>40787</v>
      </c>
      <c r="C32" s="188">
        <v>38195296.650000006</v>
      </c>
      <c r="D32" s="189" t="e">
        <v>#N/A</v>
      </c>
    </row>
    <row r="33" spans="2:4">
      <c r="B33" s="547">
        <v>40878</v>
      </c>
      <c r="C33" s="188">
        <v>35534612.800000004</v>
      </c>
      <c r="D33" s="189" t="e">
        <v>#N/A</v>
      </c>
    </row>
    <row r="34" spans="2:4">
      <c r="B34" s="547">
        <v>40969</v>
      </c>
      <c r="C34" s="188">
        <v>30573559.16</v>
      </c>
      <c r="D34" s="189" t="e">
        <v>#N/A</v>
      </c>
    </row>
    <row r="35" spans="2:4">
      <c r="B35" s="547">
        <v>41061</v>
      </c>
      <c r="C35" s="188">
        <v>32924944.739999998</v>
      </c>
      <c r="D35" s="189" t="e">
        <v>#N/A</v>
      </c>
    </row>
    <row r="36" spans="2:4">
      <c r="B36" s="547">
        <v>41153</v>
      </c>
      <c r="C36" s="188">
        <v>32102534.310000002</v>
      </c>
      <c r="D36" s="189" t="e">
        <v>#N/A</v>
      </c>
    </row>
    <row r="37" spans="2:4">
      <c r="B37" s="547">
        <v>41244</v>
      </c>
      <c r="C37" s="188">
        <v>34301617</v>
      </c>
      <c r="D37" s="189" t="e">
        <v>#N/A</v>
      </c>
    </row>
    <row r="38" spans="2:4">
      <c r="B38" s="547">
        <v>41334</v>
      </c>
      <c r="C38" s="188">
        <v>24566036</v>
      </c>
      <c r="D38" s="189" t="e">
        <v>#N/A</v>
      </c>
    </row>
    <row r="39" spans="2:4">
      <c r="B39" s="547">
        <v>41426</v>
      </c>
      <c r="C39" s="188">
        <v>21231877.760000002</v>
      </c>
      <c r="D39" s="189" t="e">
        <v>#N/A</v>
      </c>
    </row>
    <row r="40" spans="2:4">
      <c r="B40" s="547">
        <v>41518</v>
      </c>
      <c r="C40" s="188">
        <v>29279821</v>
      </c>
      <c r="D40" s="189" t="e">
        <v>#N/A</v>
      </c>
    </row>
    <row r="41" spans="2:4">
      <c r="B41" s="547">
        <v>41609</v>
      </c>
      <c r="C41" s="188">
        <v>33894141.019999996</v>
      </c>
      <c r="D41" s="189" t="e">
        <v>#N/A</v>
      </c>
    </row>
    <row r="42" spans="2:4">
      <c r="B42" s="547">
        <v>41699</v>
      </c>
      <c r="C42" s="188">
        <v>26767468</v>
      </c>
      <c r="D42" s="189" t="e">
        <v>#N/A</v>
      </c>
    </row>
    <row r="43" spans="2:4">
      <c r="B43" s="547">
        <v>41791</v>
      </c>
      <c r="C43" s="188">
        <v>29182141</v>
      </c>
      <c r="D43" s="189" t="e">
        <v>#N/A</v>
      </c>
    </row>
    <row r="44" spans="2:4">
      <c r="B44" s="547">
        <v>41883</v>
      </c>
      <c r="C44" s="188">
        <v>34323555.329999998</v>
      </c>
      <c r="D44" s="189" t="e">
        <v>#N/A</v>
      </c>
    </row>
    <row r="45" spans="2:4">
      <c r="B45" s="547">
        <v>41974</v>
      </c>
      <c r="C45" s="188">
        <v>34972779.420000002</v>
      </c>
      <c r="D45" s="189" t="e">
        <v>#N/A</v>
      </c>
    </row>
    <row r="46" spans="2:4">
      <c r="B46" s="547">
        <v>42064</v>
      </c>
      <c r="C46" s="188">
        <v>27948362.510000002</v>
      </c>
      <c r="D46" s="189" t="e">
        <v>#N/A</v>
      </c>
    </row>
    <row r="47" spans="2:4">
      <c r="B47" s="547">
        <v>42156</v>
      </c>
      <c r="C47" s="188">
        <v>35865344.560000002</v>
      </c>
      <c r="D47" s="189" t="e">
        <v>#N/A</v>
      </c>
    </row>
    <row r="48" spans="2:4">
      <c r="B48" s="547">
        <v>42248</v>
      </c>
      <c r="C48" s="188">
        <v>34323555.329999998</v>
      </c>
      <c r="D48" s="189">
        <v>34874083.195526369</v>
      </c>
    </row>
    <row r="49" spans="2:6">
      <c r="B49" s="547">
        <v>42339</v>
      </c>
      <c r="C49" s="188">
        <v>35339121.00999999</v>
      </c>
      <c r="D49" s="189">
        <v>35163315.630898841</v>
      </c>
    </row>
    <row r="50" spans="2:6">
      <c r="B50" s="547">
        <v>42430</v>
      </c>
      <c r="C50" s="555">
        <v>29103084.319999997</v>
      </c>
      <c r="D50" s="189">
        <v>28545755.893048763</v>
      </c>
      <c r="F50" s="125"/>
    </row>
    <row r="51" spans="2:6">
      <c r="B51" s="547">
        <v>42522</v>
      </c>
      <c r="C51" s="188" t="e">
        <v>#N/A</v>
      </c>
      <c r="D51" s="189">
        <v>34749072.69556763</v>
      </c>
    </row>
    <row r="52" spans="2:6">
      <c r="B52" s="547">
        <v>42614</v>
      </c>
      <c r="C52" s="188" t="e">
        <v>#N/A</v>
      </c>
      <c r="D52" s="189">
        <v>35935555.352183051</v>
      </c>
    </row>
    <row r="53" spans="2:6">
      <c r="B53" s="547">
        <v>42705</v>
      </c>
      <c r="C53" s="188" t="e">
        <v>#N/A</v>
      </c>
      <c r="D53" s="189">
        <v>35868063.254500382</v>
      </c>
    </row>
    <row r="54" spans="2:6">
      <c r="B54" s="547">
        <v>42795</v>
      </c>
      <c r="C54" s="188" t="e">
        <v>#N/A</v>
      </c>
      <c r="D54" s="189">
        <v>29009233.339902319</v>
      </c>
    </row>
    <row r="55" spans="2:6">
      <c r="B55" s="547">
        <v>42887</v>
      </c>
      <c r="C55" s="188" t="e">
        <v>#N/A</v>
      </c>
      <c r="D55" s="189">
        <v>35017123.776757829</v>
      </c>
    </row>
    <row r="56" spans="2:6">
      <c r="B56" s="547">
        <v>42979</v>
      </c>
      <c r="C56" s="188" t="e">
        <v>#N/A</v>
      </c>
      <c r="D56" s="189">
        <v>35865545.025462627</v>
      </c>
    </row>
    <row r="57" spans="2:6">
      <c r="B57" s="547">
        <v>43070</v>
      </c>
      <c r="C57" s="188" t="e">
        <v>#N/A</v>
      </c>
      <c r="D57" s="189">
        <v>35969911.940019481</v>
      </c>
    </row>
    <row r="58" spans="2:6">
      <c r="B58" s="547">
        <v>43160</v>
      </c>
      <c r="C58" s="188" t="e">
        <v>#N/A</v>
      </c>
      <c r="D58" s="189">
        <v>29080233.09777607</v>
      </c>
    </row>
    <row r="59" spans="2:6">
      <c r="B59" s="547">
        <v>43252</v>
      </c>
      <c r="C59" s="188" t="e">
        <v>#N/A</v>
      </c>
      <c r="D59" s="189">
        <v>34950695.183757335</v>
      </c>
    </row>
    <row r="60" spans="2:6">
      <c r="B60" s="547">
        <v>43344</v>
      </c>
      <c r="C60" s="188" t="e">
        <v>#N/A</v>
      </c>
      <c r="D60" s="189">
        <v>35949370.365439303</v>
      </c>
    </row>
    <row r="61" spans="2:6">
      <c r="B61" s="547">
        <v>43435</v>
      </c>
      <c r="C61" s="188" t="e">
        <v>#N/A</v>
      </c>
      <c r="D61" s="189">
        <v>35939396.257977173</v>
      </c>
    </row>
    <row r="62" spans="2:6">
      <c r="B62" s="547">
        <v>43525</v>
      </c>
      <c r="C62" s="188" t="e">
        <v>#N/A</v>
      </c>
      <c r="D62" s="189">
        <v>29107683.632591553</v>
      </c>
    </row>
    <row r="63" spans="2:6">
      <c r="B63" s="547">
        <v>43617</v>
      </c>
      <c r="C63" s="188" t="e">
        <v>#N/A</v>
      </c>
      <c r="D63" s="189">
        <v>35041037.048086576</v>
      </c>
    </row>
    <row r="64" spans="2:6">
      <c r="B64" s="547">
        <v>43709</v>
      </c>
      <c r="C64" s="188"/>
      <c r="D64" s="185">
        <v>35830512.803044192</v>
      </c>
    </row>
    <row r="65" spans="2:5">
      <c r="B65" s="547">
        <v>43800</v>
      </c>
      <c r="C65" s="188"/>
      <c r="D65" s="185">
        <v>35898182.642178833</v>
      </c>
    </row>
    <row r="66" spans="2:5">
      <c r="B66" s="547">
        <v>43891</v>
      </c>
      <c r="C66" s="188"/>
      <c r="D66" s="185">
        <v>28989369.510631278</v>
      </c>
    </row>
    <row r="67" spans="2:5" ht="13.5" thickBot="1">
      <c r="B67" s="548">
        <v>43983</v>
      </c>
      <c r="C67" s="190"/>
      <c r="D67" s="191">
        <v>34914920.440152012</v>
      </c>
    </row>
    <row r="68" spans="2:5">
      <c r="B68" s="122"/>
      <c r="C68" s="192"/>
      <c r="D68" s="192"/>
      <c r="E68" s="124"/>
    </row>
    <row r="69" spans="2:5">
      <c r="B69" s="122"/>
      <c r="C69" s="192"/>
      <c r="D69" s="192"/>
      <c r="E69" s="124"/>
    </row>
    <row r="70" spans="2:5">
      <c r="B70" s="122"/>
      <c r="C70" s="192"/>
      <c r="D70" s="192"/>
      <c r="E70" s="124"/>
    </row>
    <row r="71" spans="2:5">
      <c r="B71" s="122"/>
      <c r="C71" s="192"/>
      <c r="D71" s="192"/>
      <c r="E71" s="124"/>
    </row>
    <row r="72" spans="2:5">
      <c r="B72" s="122"/>
      <c r="C72" s="192"/>
      <c r="D72" s="192"/>
      <c r="E72" s="124"/>
    </row>
    <row r="73" spans="2:5">
      <c r="B73" s="122"/>
      <c r="C73" s="192"/>
      <c r="D73" s="192"/>
      <c r="E73" s="124"/>
    </row>
    <row r="74" spans="2:5">
      <c r="B74" s="122"/>
      <c r="C74" s="192"/>
      <c r="D74" s="192"/>
      <c r="E74" s="124"/>
    </row>
    <row r="75" spans="2:5">
      <c r="B75" s="122"/>
      <c r="C75" s="192"/>
      <c r="D75" s="192"/>
      <c r="E75" s="124"/>
    </row>
    <row r="76" spans="2:5">
      <c r="B76" s="122"/>
      <c r="C76" s="192"/>
      <c r="D76" s="192"/>
      <c r="E76" s="124"/>
    </row>
    <row r="77" spans="2:5">
      <c r="B77" s="122"/>
      <c r="C77" s="192"/>
      <c r="D77" s="192"/>
      <c r="E77" s="124"/>
    </row>
    <row r="78" spans="2:5">
      <c r="B78" s="122"/>
      <c r="C78" s="192"/>
      <c r="D78" s="192"/>
      <c r="E78" s="124"/>
    </row>
    <row r="79" spans="2:5">
      <c r="B79" s="122"/>
      <c r="C79" s="192"/>
      <c r="D79" s="192"/>
      <c r="E79" s="124"/>
    </row>
    <row r="80" spans="2:5">
      <c r="B80" s="193"/>
      <c r="C80" s="192"/>
      <c r="D80" s="192"/>
      <c r="E80" s="124"/>
    </row>
    <row r="81" spans="2:5">
      <c r="B81" s="193"/>
      <c r="C81" s="192"/>
      <c r="D81" s="192"/>
      <c r="E81" s="124"/>
    </row>
    <row r="82" spans="2:5">
      <c r="B82" s="193"/>
      <c r="C82" s="192"/>
      <c r="D82" s="192"/>
      <c r="E82" s="124"/>
    </row>
    <row r="83" spans="2:5">
      <c r="B83" s="193"/>
      <c r="C83" s="192"/>
      <c r="D83" s="192"/>
      <c r="E83" s="124"/>
    </row>
    <row r="84" spans="2:5">
      <c r="B84" s="193"/>
      <c r="C84" s="192"/>
      <c r="D84" s="192"/>
      <c r="E84" s="124"/>
    </row>
    <row r="148" spans="1:4" s="124" customFormat="1">
      <c r="A148" s="195"/>
      <c r="B148" s="193"/>
      <c r="C148" s="192"/>
      <c r="D148" s="192"/>
    </row>
    <row r="149" spans="1:4" s="124" customFormat="1">
      <c r="A149" s="195"/>
      <c r="B149" s="193"/>
      <c r="C149" s="192"/>
      <c r="D149" s="192"/>
    </row>
    <row r="150" spans="1:4" s="124" customFormat="1">
      <c r="A150" s="195"/>
      <c r="B150" s="193"/>
      <c r="C150" s="192"/>
      <c r="D150" s="192"/>
    </row>
    <row r="151" spans="1:4" s="124" customFormat="1">
      <c r="A151" s="195"/>
      <c r="B151" s="193"/>
      <c r="C151" s="192"/>
      <c r="D151" s="192"/>
    </row>
    <row r="152" spans="1:4" s="124" customFormat="1">
      <c r="A152" s="195"/>
      <c r="B152" s="193"/>
      <c r="C152" s="192"/>
      <c r="D152" s="192"/>
    </row>
    <row r="153" spans="1:4" s="124" customFormat="1">
      <c r="A153" s="195"/>
      <c r="B153" s="193"/>
      <c r="C153" s="192"/>
      <c r="D153" s="192"/>
    </row>
    <row r="154" spans="1:4" s="124" customFormat="1">
      <c r="A154" s="195"/>
      <c r="B154" s="193"/>
      <c r="C154" s="192"/>
      <c r="D154" s="192"/>
    </row>
    <row r="155" spans="1:4" s="124" customFormat="1">
      <c r="A155" s="195"/>
      <c r="B155" s="193"/>
      <c r="C155" s="192"/>
      <c r="D155" s="192"/>
    </row>
    <row r="156" spans="1:4" s="124" customFormat="1">
      <c r="A156" s="195"/>
      <c r="B156" s="193"/>
      <c r="C156" s="192"/>
      <c r="D156" s="192"/>
    </row>
    <row r="157" spans="1:4" s="124" customFormat="1">
      <c r="A157" s="195"/>
      <c r="B157" s="193"/>
      <c r="C157" s="192"/>
      <c r="D157" s="192"/>
    </row>
    <row r="158" spans="1:4" s="124" customFormat="1">
      <c r="A158" s="195"/>
      <c r="B158" s="193"/>
      <c r="C158" s="192"/>
      <c r="D158" s="192"/>
    </row>
    <row r="159" spans="1:4" s="124" customFormat="1">
      <c r="A159" s="195"/>
      <c r="B159" s="193"/>
      <c r="C159" s="192"/>
      <c r="D159" s="192"/>
    </row>
    <row r="160" spans="1:4" s="124" customFormat="1">
      <c r="A160" s="195"/>
      <c r="B160" s="193"/>
      <c r="C160" s="192"/>
      <c r="D160" s="192"/>
    </row>
    <row r="161" spans="1:4" s="124" customFormat="1">
      <c r="A161" s="195"/>
      <c r="B161" s="193"/>
      <c r="C161" s="192"/>
      <c r="D161" s="192"/>
    </row>
    <row r="162" spans="1:4" s="124" customFormat="1">
      <c r="A162" s="195"/>
      <c r="B162" s="193"/>
      <c r="C162" s="192"/>
      <c r="D162" s="192"/>
    </row>
    <row r="163" spans="1:4" s="124" customFormat="1">
      <c r="A163" s="195"/>
      <c r="B163" s="193"/>
      <c r="C163" s="192"/>
      <c r="D163" s="192"/>
    </row>
    <row r="164" spans="1:4" s="124" customFormat="1">
      <c r="A164" s="195"/>
      <c r="B164" s="193"/>
      <c r="C164" s="192"/>
      <c r="D164" s="192"/>
    </row>
  </sheetData>
  <conditionalFormatting sqref="C7:D63">
    <cfRule type="containsErrors" dxfId="9" priority="1">
      <formula>ISERROR(C7)</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78" fitToHeight="0" orientation="landscape" r:id="rId1"/>
  <headerFooter>
    <oddFooter>&amp;L&amp;F&amp;CPage &amp;P of &amp;N&amp;R&amp;D</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U58"/>
  <sheetViews>
    <sheetView topLeftCell="A25" workbookViewId="0">
      <selection activeCell="N63" sqref="N63"/>
    </sheetView>
  </sheetViews>
  <sheetFormatPr defaultRowHeight="12.75"/>
  <cols>
    <col min="1" max="1" width="16.42578125" style="202" customWidth="1"/>
    <col min="2" max="5" width="11.140625" style="203" bestFit="1" customWidth="1"/>
    <col min="6" max="11" width="10.140625" style="203" bestFit="1" customWidth="1"/>
    <col min="12" max="13" width="9.28515625" style="203" bestFit="1" customWidth="1"/>
    <col min="14" max="14" width="11.140625" style="87" bestFit="1" customWidth="1"/>
    <col min="15" max="15" width="9.140625" style="87"/>
    <col min="16" max="17" width="10.140625" style="87" bestFit="1" customWidth="1"/>
    <col min="18" max="21" width="9.28515625" style="87" bestFit="1" customWidth="1"/>
    <col min="22" max="16384" width="9.140625" style="87"/>
  </cols>
  <sheetData>
    <row r="1" spans="1:13">
      <c r="A1" s="96" t="s">
        <v>206</v>
      </c>
    </row>
    <row r="2" spans="1:13">
      <c r="A2" s="96"/>
    </row>
    <row r="3" spans="1:13">
      <c r="A3" s="521" t="s">
        <v>256</v>
      </c>
    </row>
    <row r="4" spans="1:13" ht="13.5" thickBot="1"/>
    <row r="5" spans="1:13" s="272" customFormat="1">
      <c r="A5" s="553"/>
      <c r="B5" s="689" t="s">
        <v>19</v>
      </c>
      <c r="C5" s="690"/>
      <c r="D5" s="690" t="s">
        <v>20</v>
      </c>
      <c r="E5" s="690"/>
      <c r="F5" s="690" t="s">
        <v>21</v>
      </c>
      <c r="G5" s="690"/>
      <c r="H5" s="690" t="s">
        <v>22</v>
      </c>
      <c r="I5" s="690"/>
      <c r="J5" s="690" t="s">
        <v>23</v>
      </c>
      <c r="K5" s="690"/>
      <c r="L5" s="690" t="s">
        <v>24</v>
      </c>
      <c r="M5" s="690"/>
    </row>
    <row r="6" spans="1:13" s="369" customFormat="1" ht="13.5" thickBot="1">
      <c r="A6" s="554" t="s">
        <v>239</v>
      </c>
      <c r="B6" s="551" t="s">
        <v>25</v>
      </c>
      <c r="C6" s="552" t="s">
        <v>7</v>
      </c>
      <c r="D6" s="551" t="s">
        <v>25</v>
      </c>
      <c r="E6" s="552" t="s">
        <v>7</v>
      </c>
      <c r="F6" s="551" t="s">
        <v>25</v>
      </c>
      <c r="G6" s="552" t="s">
        <v>7</v>
      </c>
      <c r="H6" s="551" t="s">
        <v>25</v>
      </c>
      <c r="I6" s="552" t="s">
        <v>7</v>
      </c>
      <c r="J6" s="551" t="s">
        <v>25</v>
      </c>
      <c r="K6" s="552" t="s">
        <v>7</v>
      </c>
      <c r="L6" s="551" t="s">
        <v>25</v>
      </c>
      <c r="M6" s="552" t="s">
        <v>7</v>
      </c>
    </row>
    <row r="7" spans="1:13">
      <c r="A7" s="546">
        <v>39326</v>
      </c>
      <c r="B7" s="206">
        <v>14360708.09</v>
      </c>
      <c r="C7" s="207"/>
      <c r="D7" s="203">
        <v>6984186.160000002</v>
      </c>
      <c r="E7" s="207"/>
      <c r="F7" s="203">
        <v>1944906.7500000002</v>
      </c>
      <c r="G7" s="207"/>
      <c r="H7" s="203">
        <v>858038.9</v>
      </c>
      <c r="I7" s="207"/>
      <c r="J7" s="203">
        <v>2137034.5098999999</v>
      </c>
      <c r="K7" s="207"/>
      <c r="L7" s="203">
        <v>122324.35990000001</v>
      </c>
      <c r="M7" s="207"/>
    </row>
    <row r="8" spans="1:13">
      <c r="A8" s="547">
        <v>39417</v>
      </c>
      <c r="B8" s="208">
        <v>14374318.390000001</v>
      </c>
      <c r="C8" s="207"/>
      <c r="D8" s="203">
        <v>7473282.1600000001</v>
      </c>
      <c r="E8" s="207"/>
      <c r="F8" s="203">
        <v>2004785.8199999998</v>
      </c>
      <c r="G8" s="207"/>
      <c r="H8" s="203">
        <v>5045000.1900000004</v>
      </c>
      <c r="I8" s="207"/>
      <c r="J8" s="203">
        <v>2016922.7999999998</v>
      </c>
      <c r="K8" s="207"/>
      <c r="L8" s="203">
        <v>118471.73000000001</v>
      </c>
      <c r="M8" s="207"/>
    </row>
    <row r="9" spans="1:13">
      <c r="A9" s="547">
        <v>39508</v>
      </c>
      <c r="B9" s="208">
        <v>11066136.190000001</v>
      </c>
      <c r="C9" s="207"/>
      <c r="D9" s="203">
        <v>6413737.4299999997</v>
      </c>
      <c r="E9" s="207"/>
      <c r="F9" s="203">
        <v>967048.57</v>
      </c>
      <c r="G9" s="207"/>
      <c r="H9" s="203">
        <v>2362289.7599999998</v>
      </c>
      <c r="I9" s="207"/>
      <c r="J9" s="203">
        <v>2080580.0499</v>
      </c>
      <c r="K9" s="207"/>
      <c r="L9" s="203">
        <v>128774.09000000001</v>
      </c>
      <c r="M9" s="207"/>
    </row>
    <row r="10" spans="1:13">
      <c r="A10" s="547">
        <v>39600</v>
      </c>
      <c r="B10" s="208">
        <v>14853126.059999999</v>
      </c>
      <c r="C10" s="207"/>
      <c r="D10" s="203">
        <v>8753604.8800000008</v>
      </c>
      <c r="E10" s="207"/>
      <c r="F10" s="203">
        <v>1858188.03</v>
      </c>
      <c r="G10" s="207"/>
      <c r="H10" s="203">
        <v>2696994.1100000003</v>
      </c>
      <c r="I10" s="207"/>
      <c r="J10" s="203">
        <v>2229311.7799999998</v>
      </c>
      <c r="K10" s="207"/>
      <c r="L10" s="203">
        <v>128270.9399</v>
      </c>
      <c r="M10" s="207"/>
    </row>
    <row r="11" spans="1:13">
      <c r="A11" s="547">
        <v>39692</v>
      </c>
      <c r="B11" s="208">
        <v>16875069.830000002</v>
      </c>
      <c r="C11" s="207"/>
      <c r="D11" s="203">
        <v>8985630.1600000001</v>
      </c>
      <c r="E11" s="207"/>
      <c r="F11" s="203">
        <v>1637767.32</v>
      </c>
      <c r="G11" s="207"/>
      <c r="H11" s="203">
        <v>1018379.33</v>
      </c>
      <c r="I11" s="207"/>
      <c r="J11" s="203">
        <v>2474728.87</v>
      </c>
      <c r="K11" s="207"/>
      <c r="L11" s="203">
        <v>117824.74</v>
      </c>
      <c r="M11" s="207"/>
    </row>
    <row r="12" spans="1:13">
      <c r="A12" s="547">
        <v>39783</v>
      </c>
      <c r="B12" s="208">
        <v>21528977.43</v>
      </c>
      <c r="C12" s="207"/>
      <c r="D12" s="203">
        <v>10206972.91</v>
      </c>
      <c r="E12" s="207"/>
      <c r="F12" s="203">
        <v>1642646.34</v>
      </c>
      <c r="G12" s="207"/>
      <c r="H12" s="203">
        <v>3341183.34</v>
      </c>
      <c r="I12" s="207"/>
      <c r="J12" s="203">
        <v>2514041.13</v>
      </c>
      <c r="K12" s="207"/>
      <c r="L12" s="203">
        <v>134629.69990000001</v>
      </c>
      <c r="M12" s="207"/>
    </row>
    <row r="13" spans="1:13">
      <c r="A13" s="547">
        <v>39873</v>
      </c>
      <c r="B13" s="208">
        <v>14686613.319999998</v>
      </c>
      <c r="C13" s="207"/>
      <c r="D13" s="203">
        <v>8794582.209999999</v>
      </c>
      <c r="E13" s="207"/>
      <c r="F13" s="203">
        <v>1381905.69</v>
      </c>
      <c r="G13" s="207"/>
      <c r="H13" s="203">
        <v>2423321.54</v>
      </c>
      <c r="I13" s="207"/>
      <c r="J13" s="203">
        <v>2715838.55</v>
      </c>
      <c r="K13" s="207"/>
      <c r="L13" s="203">
        <v>154528.19</v>
      </c>
      <c r="M13" s="207"/>
    </row>
    <row r="14" spans="1:13">
      <c r="A14" s="547">
        <v>39965</v>
      </c>
      <c r="B14" s="208">
        <v>18524674.34</v>
      </c>
      <c r="C14" s="207"/>
      <c r="D14" s="203">
        <v>11653093.6</v>
      </c>
      <c r="E14" s="207"/>
      <c r="F14" s="203">
        <v>1948681.94</v>
      </c>
      <c r="G14" s="207"/>
      <c r="H14" s="203">
        <v>7399756.54</v>
      </c>
      <c r="I14" s="207"/>
      <c r="J14" s="203">
        <v>2753860.02</v>
      </c>
      <c r="K14" s="207"/>
      <c r="L14" s="203">
        <v>132106.56</v>
      </c>
      <c r="M14" s="207"/>
    </row>
    <row r="15" spans="1:13">
      <c r="A15" s="547">
        <v>40057</v>
      </c>
      <c r="B15" s="208">
        <v>18619964.400000002</v>
      </c>
      <c r="C15" s="207"/>
      <c r="D15" s="203">
        <v>12581191.170000002</v>
      </c>
      <c r="E15" s="207"/>
      <c r="F15" s="203">
        <v>1589610.8900000001</v>
      </c>
      <c r="G15" s="207"/>
      <c r="H15" s="203">
        <v>3876785.2800000003</v>
      </c>
      <c r="I15" s="207"/>
      <c r="J15" s="203">
        <v>2796274.42</v>
      </c>
      <c r="K15" s="207"/>
      <c r="L15" s="203">
        <v>153898.07</v>
      </c>
      <c r="M15" s="207"/>
    </row>
    <row r="16" spans="1:13">
      <c r="A16" s="547">
        <v>40148</v>
      </c>
      <c r="B16" s="208">
        <v>20088740.089999996</v>
      </c>
      <c r="C16" s="207"/>
      <c r="D16" s="203">
        <v>12596648.98</v>
      </c>
      <c r="E16" s="207"/>
      <c r="F16" s="203">
        <v>2181152.4499999997</v>
      </c>
      <c r="G16" s="207"/>
      <c r="H16" s="203">
        <v>5174458.54</v>
      </c>
      <c r="I16" s="207"/>
      <c r="J16" s="203">
        <v>2506436.2400000002</v>
      </c>
      <c r="K16" s="207"/>
      <c r="L16" s="203">
        <v>132402.45000000001</v>
      </c>
      <c r="M16" s="207"/>
    </row>
    <row r="17" spans="1:13">
      <c r="A17" s="547">
        <v>40238</v>
      </c>
      <c r="B17" s="208">
        <v>16087995.1</v>
      </c>
      <c r="C17" s="207"/>
      <c r="D17" s="203">
        <v>12107463.58</v>
      </c>
      <c r="E17" s="207"/>
      <c r="F17" s="203">
        <v>1633224.7400000002</v>
      </c>
      <c r="G17" s="207"/>
      <c r="H17" s="203">
        <v>3413607.7199999997</v>
      </c>
      <c r="I17" s="207"/>
      <c r="J17" s="203">
        <v>2614670.4</v>
      </c>
      <c r="K17" s="207"/>
      <c r="L17" s="203">
        <v>124078.38989999999</v>
      </c>
      <c r="M17" s="207"/>
    </row>
    <row r="18" spans="1:13">
      <c r="A18" s="547">
        <v>40330</v>
      </c>
      <c r="B18" s="208">
        <v>22945170.239999998</v>
      </c>
      <c r="C18" s="207"/>
      <c r="D18" s="203">
        <v>17434008.100000001</v>
      </c>
      <c r="E18" s="207"/>
      <c r="F18" s="203">
        <v>2259912.14</v>
      </c>
      <c r="G18" s="207"/>
      <c r="H18" s="203">
        <v>3935698.81</v>
      </c>
      <c r="I18" s="207"/>
      <c r="J18" s="203">
        <v>2637754.73</v>
      </c>
      <c r="K18" s="207"/>
      <c r="L18" s="203">
        <v>137823.42989999999</v>
      </c>
      <c r="M18" s="207"/>
    </row>
    <row r="19" spans="1:13">
      <c r="A19" s="547">
        <v>40422</v>
      </c>
      <c r="B19" s="208">
        <v>18876302.48</v>
      </c>
      <c r="C19" s="207"/>
      <c r="D19" s="203">
        <v>13979840.849999998</v>
      </c>
      <c r="E19" s="207"/>
      <c r="F19" s="203">
        <v>1838175.85</v>
      </c>
      <c r="G19" s="207"/>
      <c r="H19" s="203">
        <v>4668514.3899000008</v>
      </c>
      <c r="I19" s="207"/>
      <c r="J19" s="203">
        <v>2542807.31</v>
      </c>
      <c r="K19" s="207"/>
      <c r="L19" s="203">
        <v>121236.74000000002</v>
      </c>
      <c r="M19" s="207"/>
    </row>
    <row r="20" spans="1:13">
      <c r="A20" s="547">
        <v>40513</v>
      </c>
      <c r="B20" s="208">
        <v>19906831.689999998</v>
      </c>
      <c r="C20" s="207"/>
      <c r="D20" s="203">
        <v>13604068.329999998</v>
      </c>
      <c r="E20" s="207"/>
      <c r="F20" s="203">
        <v>1787585.9700000002</v>
      </c>
      <c r="G20" s="207"/>
      <c r="H20" s="203">
        <v>3771378.1900000004</v>
      </c>
      <c r="I20" s="207"/>
      <c r="J20" s="203">
        <v>2622554.17</v>
      </c>
      <c r="K20" s="207"/>
      <c r="L20" s="203">
        <v>136558.54</v>
      </c>
      <c r="M20" s="207"/>
    </row>
    <row r="21" spans="1:13">
      <c r="A21" s="547">
        <v>40603</v>
      </c>
      <c r="B21" s="208">
        <v>17543075.920000002</v>
      </c>
      <c r="C21" s="207"/>
      <c r="D21" s="203">
        <v>13469689.889999999</v>
      </c>
      <c r="E21" s="207"/>
      <c r="F21" s="203">
        <v>1594913.1800000002</v>
      </c>
      <c r="G21" s="207"/>
      <c r="H21" s="203">
        <v>4548380.88</v>
      </c>
      <c r="I21" s="207"/>
      <c r="J21" s="203">
        <v>2570666.66</v>
      </c>
      <c r="K21" s="207"/>
      <c r="L21" s="203">
        <v>137174.01999999999</v>
      </c>
      <c r="M21" s="207"/>
    </row>
    <row r="22" spans="1:13">
      <c r="A22" s="547">
        <v>40695</v>
      </c>
      <c r="B22" s="208">
        <v>16632886.41</v>
      </c>
      <c r="C22" s="207"/>
      <c r="D22" s="203">
        <v>12087022.060000002</v>
      </c>
      <c r="E22" s="207"/>
      <c r="F22" s="203">
        <v>1773929.38</v>
      </c>
      <c r="G22" s="207"/>
      <c r="H22" s="203">
        <v>3370388.79</v>
      </c>
      <c r="I22" s="207"/>
      <c r="J22" s="203">
        <v>2612719.1699000001</v>
      </c>
      <c r="K22" s="207"/>
      <c r="L22" s="203">
        <v>152870.29</v>
      </c>
      <c r="M22" s="207"/>
    </row>
    <row r="23" spans="1:13">
      <c r="A23" s="547">
        <v>40787</v>
      </c>
      <c r="B23" s="208">
        <v>16266017.020099999</v>
      </c>
      <c r="C23" s="207"/>
      <c r="D23" s="203">
        <v>13461836.100099999</v>
      </c>
      <c r="E23" s="207"/>
      <c r="F23" s="203">
        <v>1758632.7299999997</v>
      </c>
      <c r="G23" s="207"/>
      <c r="H23" s="203">
        <v>3945028.9899999998</v>
      </c>
      <c r="I23" s="207"/>
      <c r="J23" s="203">
        <v>2641408.6997000002</v>
      </c>
      <c r="K23" s="207"/>
      <c r="L23" s="203">
        <v>123896.49</v>
      </c>
      <c r="M23" s="207"/>
    </row>
    <row r="24" spans="1:13">
      <c r="A24" s="547">
        <v>40878</v>
      </c>
      <c r="B24" s="208">
        <v>15153677.280000001</v>
      </c>
      <c r="C24" s="207"/>
      <c r="D24" s="203">
        <v>13570095.559999999</v>
      </c>
      <c r="E24" s="207"/>
      <c r="F24" s="203">
        <v>1859654.2999999998</v>
      </c>
      <c r="G24" s="207"/>
      <c r="H24" s="203">
        <v>2542602.0200000005</v>
      </c>
      <c r="I24" s="207"/>
      <c r="J24" s="203">
        <v>2490017.62</v>
      </c>
      <c r="K24" s="207"/>
      <c r="L24" s="203">
        <v>124806.60980000001</v>
      </c>
      <c r="M24" s="207"/>
    </row>
    <row r="25" spans="1:13">
      <c r="A25" s="547">
        <v>40969</v>
      </c>
      <c r="B25" s="208">
        <v>13788121.640000001</v>
      </c>
      <c r="C25" s="207"/>
      <c r="D25" s="203">
        <v>10396516.99</v>
      </c>
      <c r="E25" s="207"/>
      <c r="F25" s="203">
        <v>1200175.77</v>
      </c>
      <c r="G25" s="207"/>
      <c r="H25" s="203">
        <v>2435490.1800000002</v>
      </c>
      <c r="I25" s="207"/>
      <c r="J25" s="203">
        <v>2255224.29</v>
      </c>
      <c r="K25" s="207"/>
      <c r="L25" s="203">
        <v>112663.36</v>
      </c>
      <c r="M25" s="207"/>
    </row>
    <row r="26" spans="1:13">
      <c r="A26" s="547">
        <v>41061</v>
      </c>
      <c r="B26" s="208">
        <v>10743755.470000001</v>
      </c>
      <c r="C26" s="207"/>
      <c r="D26" s="203">
        <v>15807518.789999999</v>
      </c>
      <c r="E26" s="207"/>
      <c r="F26" s="203">
        <v>1348758.02</v>
      </c>
      <c r="G26" s="207"/>
      <c r="H26" s="203">
        <v>3719167.4398999996</v>
      </c>
      <c r="I26" s="207"/>
      <c r="J26" s="203">
        <v>2471739.0399000002</v>
      </c>
      <c r="K26" s="207"/>
      <c r="L26" s="203">
        <v>111009.79000000001</v>
      </c>
      <c r="M26" s="207"/>
    </row>
    <row r="27" spans="1:13">
      <c r="A27" s="547">
        <v>41153</v>
      </c>
      <c r="B27" s="208">
        <v>13750320.129999999</v>
      </c>
      <c r="C27" s="207"/>
      <c r="D27" s="203">
        <v>11372074.670000002</v>
      </c>
      <c r="E27" s="207"/>
      <c r="F27" s="203">
        <v>1590894.08</v>
      </c>
      <c r="G27" s="207"/>
      <c r="H27" s="203">
        <v>2908661.29</v>
      </c>
      <c r="I27" s="207"/>
      <c r="J27" s="203">
        <v>2374797.08</v>
      </c>
      <c r="K27" s="207"/>
      <c r="L27" s="203">
        <v>105787.06</v>
      </c>
      <c r="M27" s="207"/>
    </row>
    <row r="28" spans="1:13">
      <c r="A28" s="547">
        <v>41244</v>
      </c>
      <c r="B28" s="208">
        <v>14199833.039999999</v>
      </c>
      <c r="C28" s="207"/>
      <c r="D28" s="203">
        <v>11967716.850000001</v>
      </c>
      <c r="E28" s="207"/>
      <c r="F28" s="203">
        <v>1783130.47</v>
      </c>
      <c r="G28" s="207"/>
      <c r="H28" s="203">
        <v>3835900.38</v>
      </c>
      <c r="I28" s="207"/>
      <c r="J28" s="203">
        <v>2407038.9999000002</v>
      </c>
      <c r="K28" s="207"/>
      <c r="L28" s="203">
        <v>107998.48</v>
      </c>
      <c r="M28" s="207"/>
    </row>
    <row r="29" spans="1:13">
      <c r="A29" s="547">
        <v>41334</v>
      </c>
      <c r="B29" s="208">
        <v>9828201.1999999993</v>
      </c>
      <c r="C29" s="207"/>
      <c r="D29" s="203">
        <v>8930008.620000001</v>
      </c>
      <c r="E29" s="207"/>
      <c r="F29" s="203">
        <v>1276619.9500000002</v>
      </c>
      <c r="G29" s="207"/>
      <c r="H29" s="203">
        <v>2151467.0999999996</v>
      </c>
      <c r="I29" s="207"/>
      <c r="J29" s="203">
        <v>2279577.65</v>
      </c>
      <c r="K29" s="207"/>
      <c r="L29" s="203">
        <v>100160.97000000002</v>
      </c>
      <c r="M29" s="207"/>
    </row>
    <row r="30" spans="1:13">
      <c r="A30" s="547">
        <v>41426</v>
      </c>
      <c r="B30" s="208">
        <v>7204589.8500000006</v>
      </c>
      <c r="C30" s="207"/>
      <c r="D30" s="203">
        <v>9685267.6600000001</v>
      </c>
      <c r="E30" s="207"/>
      <c r="F30" s="203">
        <v>1518339.4699999997</v>
      </c>
      <c r="G30" s="207"/>
      <c r="H30" s="203">
        <v>265961.57997391466</v>
      </c>
      <c r="I30" s="207"/>
      <c r="J30" s="203">
        <v>2449598.1</v>
      </c>
      <c r="K30" s="207"/>
      <c r="L30" s="203">
        <v>108121.1</v>
      </c>
      <c r="M30" s="207"/>
    </row>
    <row r="31" spans="1:13">
      <c r="A31" s="547">
        <v>41518</v>
      </c>
      <c r="B31" s="208">
        <v>11153730.530000001</v>
      </c>
      <c r="C31" s="207"/>
      <c r="D31" s="203">
        <v>11411952.85</v>
      </c>
      <c r="E31" s="207"/>
      <c r="F31" s="203">
        <v>1841153.7599999998</v>
      </c>
      <c r="G31" s="207"/>
      <c r="H31" s="203">
        <v>2498094.3200000003</v>
      </c>
      <c r="I31" s="207"/>
      <c r="J31" s="203">
        <v>2281556.5499999998</v>
      </c>
      <c r="K31" s="207"/>
      <c r="L31" s="203">
        <v>93332.9899</v>
      </c>
      <c r="M31" s="207"/>
    </row>
    <row r="32" spans="1:13">
      <c r="A32" s="547">
        <v>41609</v>
      </c>
      <c r="B32" s="208">
        <v>13778214.84</v>
      </c>
      <c r="C32" s="207"/>
      <c r="D32" s="203">
        <v>12283561.199999999</v>
      </c>
      <c r="E32" s="207"/>
      <c r="F32" s="203">
        <v>1710821.3800000001</v>
      </c>
      <c r="G32" s="207"/>
      <c r="H32" s="203">
        <v>3661305.7800000003</v>
      </c>
      <c r="I32" s="207"/>
      <c r="J32" s="203">
        <v>2353502.0499999998</v>
      </c>
      <c r="K32" s="207"/>
      <c r="L32" s="203">
        <v>106735.7699</v>
      </c>
      <c r="M32" s="207"/>
    </row>
    <row r="33" spans="1:21">
      <c r="A33" s="547">
        <v>41699</v>
      </c>
      <c r="B33" s="208">
        <v>11148116.050000001</v>
      </c>
      <c r="C33" s="207"/>
      <c r="D33" s="203">
        <v>9268217.459999999</v>
      </c>
      <c r="E33" s="207"/>
      <c r="F33" s="203">
        <v>1160956.26</v>
      </c>
      <c r="G33" s="207"/>
      <c r="H33" s="203">
        <v>2983471.76</v>
      </c>
      <c r="I33" s="207"/>
      <c r="J33" s="203">
        <v>2111920.3400000003</v>
      </c>
      <c r="K33" s="207"/>
      <c r="L33" s="203">
        <v>94786.579999999987</v>
      </c>
      <c r="M33" s="207"/>
    </row>
    <row r="34" spans="1:21">
      <c r="A34" s="547">
        <v>41791</v>
      </c>
      <c r="B34" s="208">
        <v>11534154.619999999</v>
      </c>
      <c r="C34" s="207"/>
      <c r="D34" s="203">
        <v>10292635.100000001</v>
      </c>
      <c r="E34" s="207"/>
      <c r="F34" s="203">
        <v>1643393.5899999999</v>
      </c>
      <c r="G34" s="207"/>
      <c r="H34" s="203">
        <v>3360250.0799999996</v>
      </c>
      <c r="I34" s="207"/>
      <c r="J34" s="203">
        <v>2443462.31</v>
      </c>
      <c r="K34" s="207"/>
      <c r="L34" s="203">
        <v>106199.64</v>
      </c>
      <c r="M34" s="207"/>
    </row>
    <row r="35" spans="1:21">
      <c r="A35" s="547">
        <v>41883</v>
      </c>
      <c r="B35" s="208">
        <v>14034520.620000001</v>
      </c>
      <c r="C35" s="207"/>
      <c r="D35" s="203">
        <v>10213950.130000001</v>
      </c>
      <c r="E35" s="207"/>
      <c r="F35" s="203">
        <v>1308943.28</v>
      </c>
      <c r="G35" s="207"/>
      <c r="H35" s="203">
        <v>3549431.95</v>
      </c>
      <c r="I35" s="207"/>
      <c r="J35" s="203">
        <v>2362706.06</v>
      </c>
      <c r="K35" s="207"/>
      <c r="L35" s="203">
        <v>104015.94</v>
      </c>
      <c r="M35" s="207"/>
    </row>
    <row r="36" spans="1:21">
      <c r="A36" s="547">
        <v>41974</v>
      </c>
      <c r="B36" s="208">
        <v>15017774.23</v>
      </c>
      <c r="C36" s="207"/>
      <c r="D36" s="203">
        <v>11505471.34</v>
      </c>
      <c r="E36" s="207"/>
      <c r="F36" s="203">
        <v>1650188.92</v>
      </c>
      <c r="G36" s="207"/>
      <c r="H36" s="203">
        <v>4237782.7300000004</v>
      </c>
      <c r="I36" s="207"/>
      <c r="J36" s="203">
        <v>2451843.94</v>
      </c>
      <c r="K36" s="207"/>
      <c r="L36" s="203">
        <v>109718.26000000001</v>
      </c>
      <c r="M36" s="207"/>
    </row>
    <row r="37" spans="1:21">
      <c r="A37" s="547">
        <v>42064</v>
      </c>
      <c r="B37" s="208">
        <v>12506033.350000001</v>
      </c>
      <c r="C37" s="207"/>
      <c r="D37" s="203">
        <v>9090259.7300000004</v>
      </c>
      <c r="E37" s="207"/>
      <c r="F37" s="203">
        <v>1063475.27</v>
      </c>
      <c r="G37" s="207"/>
      <c r="H37" s="203">
        <v>2888964.1799999997</v>
      </c>
      <c r="I37" s="207"/>
      <c r="J37" s="203">
        <v>2311859.2899000002</v>
      </c>
      <c r="K37" s="207"/>
      <c r="L37" s="203">
        <v>87770.69</v>
      </c>
      <c r="M37" s="207"/>
    </row>
    <row r="38" spans="1:21">
      <c r="A38" s="547">
        <v>42156</v>
      </c>
      <c r="B38" s="208">
        <v>16486556.560000001</v>
      </c>
      <c r="C38" s="207"/>
      <c r="D38" s="203">
        <v>12097090.390000001</v>
      </c>
      <c r="E38" s="207"/>
      <c r="F38" s="203">
        <v>1381765.54</v>
      </c>
      <c r="G38" s="207"/>
      <c r="H38" s="203">
        <v>3202829.8899999997</v>
      </c>
      <c r="I38" s="207"/>
      <c r="J38" s="203">
        <v>2602243.79</v>
      </c>
      <c r="K38" s="207"/>
      <c r="L38" s="203">
        <v>94858.390000000014</v>
      </c>
      <c r="M38" s="207"/>
      <c r="N38" s="203"/>
    </row>
    <row r="39" spans="1:21">
      <c r="A39" s="547">
        <v>42248</v>
      </c>
      <c r="B39" s="208">
        <v>15397023.380000001</v>
      </c>
      <c r="C39" s="207">
        <v>15541400.992596898</v>
      </c>
      <c r="D39" s="203">
        <v>11444469.59</v>
      </c>
      <c r="E39" s="207">
        <v>11873053.182275189</v>
      </c>
      <c r="F39" s="203">
        <v>1727738.6500000004</v>
      </c>
      <c r="G39" s="207">
        <v>1615761.3131218208</v>
      </c>
      <c r="H39" s="203">
        <v>3128749.86</v>
      </c>
      <c r="I39" s="207">
        <v>3236265.5204186626</v>
      </c>
      <c r="J39" s="203">
        <v>2537048</v>
      </c>
      <c r="K39" s="207">
        <v>2510947.1409118371</v>
      </c>
      <c r="L39" s="203">
        <v>88525.85</v>
      </c>
      <c r="M39" s="207">
        <v>96655.046201964666</v>
      </c>
      <c r="N39" s="203"/>
      <c r="S39" s="90"/>
    </row>
    <row r="40" spans="1:21">
      <c r="A40" s="547">
        <v>42339</v>
      </c>
      <c r="B40" s="208">
        <v>15796725.970000001</v>
      </c>
      <c r="C40" s="207">
        <v>16048512.506996896</v>
      </c>
      <c r="D40" s="203">
        <v>11888662.469999999</v>
      </c>
      <c r="E40" s="207">
        <v>10862405.933175188</v>
      </c>
      <c r="F40" s="203">
        <v>1614140.3599999999</v>
      </c>
      <c r="G40" s="207">
        <v>1471879.9559218206</v>
      </c>
      <c r="H40" s="203">
        <v>3202773.4000000004</v>
      </c>
      <c r="I40" s="207">
        <v>4134847.5512190033</v>
      </c>
      <c r="J40" s="203">
        <v>2738718.58</v>
      </c>
      <c r="K40" s="207">
        <v>2539341.7943019406</v>
      </c>
      <c r="L40" s="203">
        <v>98100.23000000001</v>
      </c>
      <c r="M40" s="207">
        <v>106327.88928399558</v>
      </c>
      <c r="N40" s="203"/>
    </row>
    <row r="41" spans="1:21">
      <c r="A41" s="547">
        <v>42430</v>
      </c>
      <c r="B41" s="208">
        <v>13150679.579999998</v>
      </c>
      <c r="C41" s="207">
        <v>11987565.204096898</v>
      </c>
      <c r="D41" s="203">
        <v>9119100.8999999985</v>
      </c>
      <c r="E41" s="207">
        <v>9847309.0313751884</v>
      </c>
      <c r="F41" s="203">
        <v>1118788.49</v>
      </c>
      <c r="G41" s="207">
        <v>1127315.7537218207</v>
      </c>
      <c r="H41" s="203">
        <v>3136219.21</v>
      </c>
      <c r="I41" s="207">
        <v>3083088.5871425741</v>
      </c>
      <c r="J41" s="203">
        <v>2488621.64</v>
      </c>
      <c r="K41" s="207">
        <v>2411011.7536089225</v>
      </c>
      <c r="L41" s="203">
        <v>89674.5</v>
      </c>
      <c r="M41" s="207">
        <v>89465.563103360619</v>
      </c>
      <c r="N41" s="203"/>
      <c r="P41" s="100"/>
      <c r="Q41" s="100"/>
      <c r="R41" s="100"/>
      <c r="S41" s="100"/>
      <c r="T41" s="100"/>
      <c r="U41" s="100"/>
    </row>
    <row r="42" spans="1:21">
      <c r="A42" s="547">
        <v>42522</v>
      </c>
      <c r="B42" s="208"/>
      <c r="C42" s="207">
        <v>15648445.535796897</v>
      </c>
      <c r="E42" s="207">
        <v>11569726.743175188</v>
      </c>
      <c r="G42" s="207">
        <v>1363974.0654218206</v>
      </c>
      <c r="I42" s="207">
        <v>3424807.0911197634</v>
      </c>
      <c r="K42" s="207">
        <v>2642935.4662842387</v>
      </c>
      <c r="M42" s="207">
        <v>99183.793769726413</v>
      </c>
    </row>
    <row r="43" spans="1:21">
      <c r="A43" s="547">
        <v>42614</v>
      </c>
      <c r="B43" s="208"/>
      <c r="C43" s="207">
        <v>16489174.599660505</v>
      </c>
      <c r="E43" s="207">
        <v>12068610.172869023</v>
      </c>
      <c r="G43" s="207">
        <v>1622880.1454869893</v>
      </c>
      <c r="I43" s="207">
        <v>3088331.4103437951</v>
      </c>
      <c r="K43" s="207">
        <v>2565848.5819332385</v>
      </c>
      <c r="M43" s="207">
        <v>100710.44188950519</v>
      </c>
    </row>
    <row r="44" spans="1:21">
      <c r="A44" s="547">
        <v>42705</v>
      </c>
      <c r="B44" s="208"/>
      <c r="C44" s="207">
        <v>17054094.983460505</v>
      </c>
      <c r="E44" s="207">
        <v>10807000.706369024</v>
      </c>
      <c r="G44" s="207">
        <v>1411166.9183869897</v>
      </c>
      <c r="I44" s="207">
        <v>3893839.4498835057</v>
      </c>
      <c r="K44" s="207">
        <v>2593045.2202386158</v>
      </c>
      <c r="M44" s="207">
        <v>108915.9761617473</v>
      </c>
    </row>
    <row r="45" spans="1:21">
      <c r="A45" s="547">
        <v>42795</v>
      </c>
      <c r="B45" s="208"/>
      <c r="C45" s="207">
        <v>12813295.923260504</v>
      </c>
      <c r="E45" s="207">
        <v>9878606.7726690229</v>
      </c>
      <c r="G45" s="207">
        <v>1054934.7153869895</v>
      </c>
      <c r="I45" s="207">
        <v>2710565.6838352885</v>
      </c>
      <c r="K45" s="207">
        <v>2462196.4171041497</v>
      </c>
      <c r="M45" s="207">
        <v>89633.82764636942</v>
      </c>
    </row>
    <row r="46" spans="1:21">
      <c r="A46" s="547">
        <v>42887</v>
      </c>
      <c r="B46" s="208"/>
      <c r="C46" s="207">
        <v>16322167.837260503</v>
      </c>
      <c r="E46" s="207">
        <v>11564738.263869023</v>
      </c>
      <c r="G46" s="207">
        <v>1349539.6590869895</v>
      </c>
      <c r="I46" s="207">
        <v>3039953.1442850232</v>
      </c>
      <c r="K46" s="207">
        <v>2642935.4662842387</v>
      </c>
      <c r="M46" s="207">
        <v>97789.405972051318</v>
      </c>
    </row>
    <row r="47" spans="1:21">
      <c r="A47" s="547">
        <v>42979</v>
      </c>
      <c r="B47" s="208"/>
      <c r="C47" s="207">
        <v>16823552.440791164</v>
      </c>
      <c r="E47" s="207">
        <v>12014042.711736014</v>
      </c>
      <c r="G47" s="207">
        <v>1712826.6229126076</v>
      </c>
      <c r="I47" s="207">
        <v>2650489.0275766971</v>
      </c>
      <c r="K47" s="207">
        <v>2565848.5819332385</v>
      </c>
      <c r="M47" s="207">
        <v>98785.640512903279</v>
      </c>
    </row>
    <row r="48" spans="1:21">
      <c r="A48" s="547">
        <v>43070</v>
      </c>
      <c r="B48" s="208"/>
      <c r="C48" s="207">
        <v>17440280.728691164</v>
      </c>
      <c r="E48" s="207">
        <v>10850829.405936014</v>
      </c>
      <c r="G48" s="207">
        <v>1481240.4340126077</v>
      </c>
      <c r="I48" s="207">
        <v>3497202.9669068791</v>
      </c>
      <c r="K48" s="207">
        <v>2593045.2202386158</v>
      </c>
      <c r="M48" s="207">
        <v>107313.18423420732</v>
      </c>
    </row>
    <row r="49" spans="1:13">
      <c r="A49" s="547">
        <v>43160</v>
      </c>
      <c r="B49" s="208"/>
      <c r="C49" s="207">
        <v>13215735.221691165</v>
      </c>
      <c r="E49" s="207">
        <v>9838575.4324360136</v>
      </c>
      <c r="G49" s="207">
        <v>1102518.7795126075</v>
      </c>
      <c r="I49" s="207">
        <v>2372153.6916923923</v>
      </c>
      <c r="K49" s="207">
        <v>2462196.4171041497</v>
      </c>
      <c r="M49" s="207">
        <v>89053.555339743223</v>
      </c>
    </row>
    <row r="50" spans="1:13">
      <c r="A50" s="547">
        <v>43252</v>
      </c>
      <c r="B50" s="208"/>
      <c r="C50" s="207">
        <v>16587796.877291165</v>
      </c>
      <c r="E50" s="207">
        <v>11547403.938436015</v>
      </c>
      <c r="G50" s="207">
        <v>1367496.2671126076</v>
      </c>
      <c r="I50" s="207">
        <v>2707000.3758954243</v>
      </c>
      <c r="K50" s="207">
        <v>2642935.4662842387</v>
      </c>
      <c r="M50" s="207">
        <v>98062.258737882279</v>
      </c>
    </row>
    <row r="51" spans="1:13">
      <c r="A51" s="547">
        <v>43344</v>
      </c>
      <c r="B51" s="208"/>
      <c r="C51" s="207">
        <v>17220876.058455892</v>
      </c>
      <c r="E51" s="207">
        <v>12059400.911397107</v>
      </c>
      <c r="G51" s="207">
        <v>1662676.6726652887</v>
      </c>
      <c r="I51" s="207">
        <v>2340995.4033745266</v>
      </c>
      <c r="K51" s="207">
        <v>2565848.5819332385</v>
      </c>
      <c r="M51" s="207">
        <v>99572.737613254008</v>
      </c>
    </row>
    <row r="52" spans="1:13">
      <c r="A52" s="547">
        <v>43435</v>
      </c>
      <c r="B52" s="208"/>
      <c r="C52" s="207">
        <v>17829051.977555893</v>
      </c>
      <c r="E52" s="207">
        <v>10798409.510197107</v>
      </c>
      <c r="G52" s="207">
        <v>1441251.3038652888</v>
      </c>
      <c r="I52" s="207">
        <v>3169466.5860060323</v>
      </c>
      <c r="K52" s="207">
        <v>2593045.2202386158</v>
      </c>
      <c r="M52" s="207">
        <v>108171.6601142345</v>
      </c>
    </row>
    <row r="53" spans="1:13">
      <c r="A53" s="547">
        <v>43525</v>
      </c>
      <c r="B53" s="208"/>
      <c r="C53" s="207">
        <v>13595309.775155891</v>
      </c>
      <c r="E53" s="207">
        <v>9867957.7985971086</v>
      </c>
      <c r="G53" s="207">
        <v>1074028.2509652888</v>
      </c>
      <c r="I53" s="207">
        <v>2018640.0501180715</v>
      </c>
      <c r="K53" s="207">
        <v>2462196.4171041497</v>
      </c>
      <c r="M53" s="207">
        <v>89551.34065103835</v>
      </c>
    </row>
    <row r="54" spans="1:13">
      <c r="A54" s="547">
        <v>43617</v>
      </c>
      <c r="B54" s="208"/>
      <c r="C54" s="207">
        <v>17036887.871355891</v>
      </c>
      <c r="E54" s="207">
        <v>11557846.924297107</v>
      </c>
      <c r="G54" s="207">
        <v>1354153.9210652888</v>
      </c>
      <c r="I54" s="207">
        <v>2351069.8160836315</v>
      </c>
      <c r="K54" s="207">
        <v>2642935.4662842387</v>
      </c>
      <c r="M54" s="207">
        <v>98143.04900041956</v>
      </c>
    </row>
    <row r="55" spans="1:13">
      <c r="A55" s="547">
        <v>43709</v>
      </c>
      <c r="B55" s="208"/>
      <c r="C55" s="207">
        <v>17106530.627160128</v>
      </c>
      <c r="E55" s="207">
        <v>12020744.381817276</v>
      </c>
      <c r="G55" s="207">
        <v>1688395.7329278369</v>
      </c>
      <c r="I55" s="207">
        <v>2349678.9652796104</v>
      </c>
      <c r="K55" s="207">
        <v>2565848.5819332385</v>
      </c>
      <c r="M55" s="207">
        <v>99314.513926102663</v>
      </c>
    </row>
    <row r="56" spans="1:13">
      <c r="A56" s="547">
        <v>43800</v>
      </c>
      <c r="B56" s="208"/>
      <c r="C56" s="207">
        <v>17706921.455160126</v>
      </c>
      <c r="E56" s="207">
        <v>10842447.440117277</v>
      </c>
      <c r="G56" s="207">
        <v>1461775.2519278368</v>
      </c>
      <c r="I56" s="207">
        <v>3186226.6169036478</v>
      </c>
      <c r="K56" s="207">
        <v>2593045.2202386158</v>
      </c>
      <c r="M56" s="207">
        <v>107766.65783132971</v>
      </c>
    </row>
    <row r="57" spans="1:13">
      <c r="A57" s="547">
        <v>43891</v>
      </c>
      <c r="B57" s="208"/>
      <c r="C57" s="207">
        <v>13459043.427360129</v>
      </c>
      <c r="E57" s="207">
        <v>9843411.8292172775</v>
      </c>
      <c r="G57" s="207">
        <v>1088673.0944278368</v>
      </c>
      <c r="I57" s="207">
        <v>2046812.2403718887</v>
      </c>
      <c r="K57" s="207">
        <v>2462196.4171041497</v>
      </c>
      <c r="M57" s="207">
        <v>89232.50214999821</v>
      </c>
    </row>
    <row r="58" spans="1:13" ht="13.5" thickBot="1">
      <c r="A58" s="548">
        <v>43983</v>
      </c>
      <c r="B58" s="209"/>
      <c r="C58" s="205">
        <v>16880492.804560129</v>
      </c>
      <c r="D58" s="204"/>
      <c r="E58" s="205">
        <v>11552124.348217275</v>
      </c>
      <c r="F58" s="204"/>
      <c r="G58" s="205">
        <v>1361053.6704278369</v>
      </c>
      <c r="H58" s="204"/>
      <c r="I58" s="205">
        <v>2380312.0291155218</v>
      </c>
      <c r="J58" s="204"/>
      <c r="K58" s="205">
        <v>2642935.4662842387</v>
      </c>
      <c r="L58" s="204"/>
      <c r="M58" s="205">
        <v>98002.121547013332</v>
      </c>
    </row>
  </sheetData>
  <mergeCells count="6">
    <mergeCell ref="B5:C5"/>
    <mergeCell ref="L5:M5"/>
    <mergeCell ref="J5:K5"/>
    <mergeCell ref="H5:I5"/>
    <mergeCell ref="F5:G5"/>
    <mergeCell ref="D5:E5"/>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85" fitToHeight="0" orientation="landscape" r:id="rId1"/>
  <headerFooter>
    <oddFooter>&amp;L&amp;F&amp;CPage &amp;P of &amp;N&amp;R&amp;D</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G21"/>
  <sheetViews>
    <sheetView workbookViewId="0">
      <selection activeCell="F12" sqref="F12"/>
    </sheetView>
  </sheetViews>
  <sheetFormatPr defaultRowHeight="12.75"/>
  <cols>
    <col min="1" max="1" width="36.85546875" style="87" customWidth="1"/>
    <col min="2" max="2" width="16" style="87" customWidth="1"/>
    <col min="3" max="3" width="14.42578125" style="210" customWidth="1"/>
    <col min="4" max="5" width="18.42578125" style="210" customWidth="1"/>
    <col min="6" max="6" width="18.28515625" style="87" customWidth="1"/>
    <col min="7" max="7" width="17.28515625" style="87" customWidth="1"/>
    <col min="8" max="16384" width="9.140625" style="87"/>
  </cols>
  <sheetData>
    <row r="1" spans="1:7">
      <c r="A1" s="96" t="s">
        <v>206</v>
      </c>
    </row>
    <row r="4" spans="1:7" ht="18.75" customHeight="1">
      <c r="A4" s="33"/>
      <c r="B4" s="691" t="s">
        <v>82</v>
      </c>
      <c r="C4" s="692"/>
      <c r="D4" s="692"/>
      <c r="E4" s="693"/>
      <c r="F4" s="681" t="s">
        <v>85</v>
      </c>
      <c r="G4" s="685"/>
    </row>
    <row r="5" spans="1:7" ht="32.1" customHeight="1">
      <c r="A5" s="351" t="s">
        <v>86</v>
      </c>
      <c r="B5" s="27" t="s">
        <v>114</v>
      </c>
      <c r="C5" s="4" t="s">
        <v>90</v>
      </c>
      <c r="D5" s="4" t="s">
        <v>84</v>
      </c>
      <c r="E5" s="4" t="s">
        <v>109</v>
      </c>
      <c r="F5" s="27" t="s">
        <v>87</v>
      </c>
      <c r="G5" s="4" t="s">
        <v>84</v>
      </c>
    </row>
    <row r="6" spans="1:7" ht="20.100000000000001" customHeight="1">
      <c r="A6" s="5" t="s">
        <v>77</v>
      </c>
      <c r="B6" s="66">
        <f>ROUND(LegalAidJurisdictions!C41,2-LEN(INT(LegalAidJurisdictions!C41)))</f>
        <v>12000000</v>
      </c>
      <c r="C6" s="63">
        <f>ROUND(LegalAidJurisdictions!B41,3-LEN(INT(LegalAidJurisdictions!B41)))</f>
        <v>13200000</v>
      </c>
      <c r="D6" s="47">
        <f>(LegalAidJurisdictions!B41-LegalAidJurisdictions!B37)/LegalAidJurisdictions!B37</f>
        <v>5.1546818400256114E-2</v>
      </c>
      <c r="E6" s="47">
        <f>(C6-B6)/B6</f>
        <v>0.1</v>
      </c>
      <c r="F6" s="49">
        <f>ROUND(SUM(LegalAidJurisdictions!B38:B41),3-LEN(INT(SUM(LegalAidJurisdictions!B38:B41))))</f>
        <v>60800000</v>
      </c>
      <c r="G6" s="47">
        <f>(SUM(LegalAidJurisdictions!B38:B41)-SUM(LegalAidJurisdictions!B34:B37))/SUM(LegalAidJurisdictions!B34:B37)</f>
        <v>0.14575514760226846</v>
      </c>
    </row>
    <row r="7" spans="1:7" ht="20.100000000000001" customHeight="1">
      <c r="A7" s="5" t="s">
        <v>20</v>
      </c>
      <c r="B7" s="66">
        <f>ROUND(LegalAidJurisdictions!E41,2-LEN(INT(LegalAidJurisdictions!E41)))</f>
        <v>9800000</v>
      </c>
      <c r="C7" s="63">
        <f>ROUND(LegalAidJurisdictions!D41,2-LEN(INT(LegalAidJurisdictions!D41)))</f>
        <v>9100000</v>
      </c>
      <c r="D7" s="47">
        <f>(LegalAidJurisdictions!D41-LegalAidJurisdictions!D37)/LegalAidJurisdictions!D37</f>
        <v>3.1727553289611077E-3</v>
      </c>
      <c r="E7" s="47">
        <f t="shared" ref="E7:E11" si="0">(C7-B7)/B7</f>
        <v>-7.1428571428571425E-2</v>
      </c>
      <c r="F7" s="49">
        <f>ROUND(SUM(LegalAidJurisdictions!D38:D41),3-LEN(INT(SUM(LegalAidJurisdictions!D38:D41))))</f>
        <v>44500000</v>
      </c>
      <c r="G7" s="45">
        <f>(SUM(LegalAidJurisdictions!D38:D41)-SUM(LegalAidJurisdictions!D34:D37))/SUM(LegalAidJurisdictions!D34:D37)</f>
        <v>8.3864058289094448E-2</v>
      </c>
    </row>
    <row r="8" spans="1:7" ht="20.100000000000001" customHeight="1">
      <c r="A8" s="5" t="s">
        <v>21</v>
      </c>
      <c r="B8" s="66">
        <f>ROUND(LegalAidJurisdictions!G41,2-LEN(INT(LegalAidJurisdictions!G41)))</f>
        <v>1100000</v>
      </c>
      <c r="C8" s="63">
        <f>ROUND(LegalAidJurisdictions!F41,2-LEN(INT(LegalAidJurisdictions!F41)))</f>
        <v>1100000</v>
      </c>
      <c r="D8" s="47">
        <f>(LegalAidJurisdictions!F41-LegalAidJurisdictions!F37)/LegalAidJurisdictions!F37</f>
        <v>5.2011759521215735E-2</v>
      </c>
      <c r="E8" s="47">
        <f t="shared" si="0"/>
        <v>0</v>
      </c>
      <c r="F8" s="49">
        <f>ROUND(SUM(LegalAidJurisdictions!F38:F41),3-LEN(INT(SUM(LegalAidJurisdictions!F38:F41))))</f>
        <v>5840000</v>
      </c>
      <c r="G8" s="45">
        <f>(SUM(LegalAidJurisdictions!F38:F41)-SUM(LegalAidJurisdictions!F34:F37))/SUM(LegalAidJurisdictions!F34:F37)</f>
        <v>3.1138712847328769E-2</v>
      </c>
    </row>
    <row r="9" spans="1:7" ht="20.100000000000001" customHeight="1">
      <c r="A9" s="5" t="s">
        <v>78</v>
      </c>
      <c r="B9" s="66">
        <f>ROUND(LegalAidJurisdictions!I41,2-LEN(INT(LegalAidJurisdictions!I41)))</f>
        <v>3100000</v>
      </c>
      <c r="C9" s="63">
        <f>ROUND(LegalAidJurisdictions!H41,2-LEN(INT(LegalAidJurisdictions!H41)))</f>
        <v>3100000</v>
      </c>
      <c r="D9" s="47">
        <f>(LegalAidJurisdictions!H41-LegalAidJurisdictions!H37)/LegalAidJurisdictions!H37</f>
        <v>8.5586049045440329E-2</v>
      </c>
      <c r="E9" s="47">
        <f t="shared" si="0"/>
        <v>0</v>
      </c>
      <c r="F9" s="49">
        <f>ROUND(SUM(LegalAidJurisdictions!H38:H41),3-LEN(INT(SUM(LegalAidJurisdictions!H38:H41))))</f>
        <v>12700000</v>
      </c>
      <c r="G9" s="45">
        <f>(SUM(LegalAidJurisdictions!H38:H41)-SUM(LegalAidJurisdictions!H34:H37))/SUM(LegalAidJurisdictions!H34:H37)</f>
        <v>-9.7307982382020319E-2</v>
      </c>
    </row>
    <row r="10" spans="1:7" ht="20.100000000000001" customHeight="1">
      <c r="A10" s="5" t="s">
        <v>29</v>
      </c>
      <c r="B10" s="66">
        <f>ROUND(LegalAidJurisdictions!K41,2-LEN(INT(LegalAidJurisdictions!K41)))</f>
        <v>2400000</v>
      </c>
      <c r="C10" s="63">
        <f>ROUND(LegalAidJurisdictions!J41,2-LEN(INT(LegalAidJurisdictions!J41)))</f>
        <v>2500000</v>
      </c>
      <c r="D10" s="47">
        <f>(LegalAidJurisdictions!J41-LegalAidJurisdictions!J37)/LegalAidJurisdictions!J37</f>
        <v>7.6458957027460694E-2</v>
      </c>
      <c r="E10" s="47">
        <f t="shared" si="0"/>
        <v>4.1666666666666664E-2</v>
      </c>
      <c r="F10" s="49">
        <f>ROUND(SUM(LegalAidJurisdictions!J38:J41),3-LEN(INT(SUM(LegalAidJurisdictions!J38:J41))))</f>
        <v>10400000</v>
      </c>
      <c r="G10" s="45">
        <f>(SUM(LegalAidJurisdictions!J38:J41)-SUM(LegalAidJurisdictions!J34:J37))/SUM(LegalAidJurisdictions!J34:J37)</f>
        <v>8.3257168268414977E-2</v>
      </c>
    </row>
    <row r="11" spans="1:7" ht="20.100000000000001" customHeight="1">
      <c r="A11" s="6" t="s">
        <v>30</v>
      </c>
      <c r="B11" s="67">
        <f>ROUND(LegalAidJurisdictions!M41,1-LEN(INT(LegalAidJurisdictions!M41)))</f>
        <v>90000</v>
      </c>
      <c r="C11" s="64">
        <f>ROUND(LegalAidJurisdictions!L41,1-LEN(INT(LegalAidJurisdictions!L41)))</f>
        <v>90000</v>
      </c>
      <c r="D11" s="48">
        <f>(LegalAidJurisdictions!L41-LegalAidJurisdictions!L37)/LegalAidJurisdictions!L37</f>
        <v>2.1690726141038626E-2</v>
      </c>
      <c r="E11" s="47">
        <f t="shared" si="0"/>
        <v>0</v>
      </c>
      <c r="F11" s="50">
        <f>ROUND(SUM(LegalAidJurisdictions!L38:L41),3-LEN(INT(SUM(LegalAidJurisdictions!L38:L41))))</f>
        <v>371000</v>
      </c>
      <c r="G11" s="46">
        <f>(SUM(LegalAidJurisdictions!L38:L41)-SUM(LegalAidJurisdictions!L34:L37))/SUM(LegalAidJurisdictions!L34:L37)</f>
        <v>-8.9637365569619737E-2</v>
      </c>
    </row>
    <row r="12" spans="1:7" ht="24.95" customHeight="1">
      <c r="A12" s="14" t="s">
        <v>89</v>
      </c>
      <c r="B12" s="68">
        <f>ROUND(LegalAid!D50,3-LEN(INT(LegalAid!D50)))</f>
        <v>28500000</v>
      </c>
      <c r="C12" s="65">
        <f>ROUND(LegalAid!C50,3-LEN(INT(LegalAid!C50)))</f>
        <v>29100000</v>
      </c>
      <c r="D12" s="62">
        <f>(LegalAid!C50-LegalAid!C46)/LegalAid!C46</f>
        <v>4.131625992710064E-2</v>
      </c>
      <c r="E12" s="556">
        <f>(C12-B12)/B12</f>
        <v>2.1052631578947368E-2</v>
      </c>
      <c r="F12" s="51">
        <f>ROUND(SUM(LegalAid!C47:C50),4-LEN(INT(SUM(LegalAid!C47:C50))))</f>
        <v>134600000</v>
      </c>
      <c r="G12" s="52">
        <f>(SUM(LegalAid!C47:C50)-SUM(LegalAid!C43:C46))/SUM(LegalAid!C43:C46)</f>
        <v>6.4893396630925068E-2</v>
      </c>
    </row>
    <row r="13" spans="1:7">
      <c r="B13" s="597"/>
      <c r="C13" s="598"/>
    </row>
    <row r="20" spans="4:5">
      <c r="D20" s="212"/>
      <c r="E20" s="212"/>
    </row>
    <row r="21" spans="4:5">
      <c r="D21" s="212"/>
      <c r="E21" s="212"/>
    </row>
  </sheetData>
  <mergeCells count="2">
    <mergeCell ref="F4:G4"/>
    <mergeCell ref="B4:E4"/>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61" orientation="portrait" r:id="rId1"/>
  <headerFooter>
    <oddFooter>&amp;L&amp;F&amp;CPage &amp;P of &amp;N&amp;R&amp;D</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D1"/>
  <sheetViews>
    <sheetView workbookViewId="0"/>
  </sheetViews>
  <sheetFormatPr defaultRowHeight="12.75"/>
  <cols>
    <col min="1" max="16384" width="9.140625" style="87"/>
  </cols>
  <sheetData>
    <row r="1" spans="1:4" ht="18.75">
      <c r="A1" s="96" t="s">
        <v>206</v>
      </c>
      <c r="D1" s="182" t="s">
        <v>212</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57" fitToHeight="0" orientation="landscape" r:id="rId1"/>
  <headerFooter>
    <oddFooter>&amp;L&amp;F&amp;CPage &amp;P of &amp;N &amp;R&amp;D</oddFooter>
  </headerFooter>
  <drawing r:id="rId2"/>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S304"/>
  <sheetViews>
    <sheetView workbookViewId="0">
      <pane ySplit="3" topLeftCell="A75" activePane="bottomLeft" state="frozen"/>
      <selection pane="bottomLeft"/>
    </sheetView>
  </sheetViews>
  <sheetFormatPr defaultRowHeight="12.75"/>
  <cols>
    <col min="1" max="1" width="12.7109375" style="145" customWidth="1"/>
    <col min="2" max="4" width="12.7109375" style="145" hidden="1" customWidth="1"/>
    <col min="5" max="5" width="17.140625" style="145" customWidth="1"/>
    <col min="6" max="7" width="12.7109375" style="145" customWidth="1"/>
    <col min="8" max="8" width="12.7109375" style="201" customWidth="1"/>
    <col min="9" max="9" width="12.7109375" style="146" customWidth="1"/>
    <col min="10" max="10" width="12.7109375" style="148" customWidth="1"/>
    <col min="11" max="11" width="18.5703125" style="194" customWidth="1"/>
    <col min="12" max="12" width="12.7109375" style="194" customWidth="1"/>
    <col min="13" max="13" width="12.7109375" style="148" customWidth="1"/>
    <col min="14" max="14" width="15.42578125" style="194" customWidth="1"/>
    <col min="15" max="17" width="9.140625" style="369"/>
    <col min="18" max="18" width="16.42578125" style="369" customWidth="1"/>
    <col min="19" max="19" width="20.5703125" style="87" bestFit="1" customWidth="1"/>
    <col min="20" max="16384" width="9.140625" style="87"/>
  </cols>
  <sheetData>
    <row r="1" spans="1:18">
      <c r="A1" s="96" t="s">
        <v>206</v>
      </c>
    </row>
    <row r="2" spans="1:18" ht="13.5" thickBot="1">
      <c r="A2" s="96"/>
      <c r="E2" s="213" t="s">
        <v>12</v>
      </c>
      <c r="H2" s="200"/>
      <c r="K2" s="368" t="s">
        <v>13</v>
      </c>
    </row>
    <row r="3" spans="1:18" ht="26.25" thickBot="1">
      <c r="A3" s="149" t="s">
        <v>6</v>
      </c>
      <c r="B3" s="104" t="s">
        <v>8</v>
      </c>
      <c r="C3" s="150" t="s">
        <v>15</v>
      </c>
      <c r="D3" s="151" t="s">
        <v>14</v>
      </c>
      <c r="E3" s="215" t="s">
        <v>26</v>
      </c>
      <c r="F3" s="216" t="s">
        <v>18</v>
      </c>
      <c r="G3" s="216" t="s">
        <v>27</v>
      </c>
      <c r="H3" s="217" t="s">
        <v>28</v>
      </c>
      <c r="I3" s="154"/>
      <c r="J3" s="161" t="s">
        <v>14</v>
      </c>
      <c r="K3" s="365" t="s">
        <v>26</v>
      </c>
      <c r="L3" s="366" t="s">
        <v>18</v>
      </c>
      <c r="M3" s="367" t="s">
        <v>27</v>
      </c>
      <c r="N3" s="366" t="s">
        <v>28</v>
      </c>
      <c r="O3" s="370" t="s">
        <v>26</v>
      </c>
      <c r="P3" s="370" t="s">
        <v>18</v>
      </c>
      <c r="Q3" s="370" t="s">
        <v>27</v>
      </c>
      <c r="R3" s="371" t="s">
        <v>28</v>
      </c>
    </row>
    <row r="4" spans="1:18">
      <c r="A4" s="109">
        <v>36707</v>
      </c>
      <c r="B4" s="155">
        <f>MONTH(MONTH(A4)&amp;0)</f>
        <v>2</v>
      </c>
      <c r="C4" s="129" t="str">
        <f>IF(B4=4,"dec",IF(B4=1,"Mar", IF(B4=2,"June",IF(B4=3,"Sep",""))))&amp;YEAR(A4)</f>
        <v>June2000</v>
      </c>
      <c r="D4" s="129">
        <f>DATEVALUE(C4)</f>
        <v>36678</v>
      </c>
      <c r="E4" s="218">
        <v>0.14138471879901413</v>
      </c>
      <c r="F4" s="219">
        <v>0.46896706251400405</v>
      </c>
      <c r="G4" s="219">
        <v>0.2946448577190231</v>
      </c>
      <c r="H4" s="220">
        <v>9.5003360967958778E-2</v>
      </c>
      <c r="J4" s="330">
        <v>36678</v>
      </c>
      <c r="K4" s="362">
        <f>IF(AVERAGEIF($D$4:$D$304,J4,$E$4:$E$304)=0,NA(),AVERAGEIF($D$4:$D$304,J4,$E$4:$E$304))</f>
        <v>0.14138471879901413</v>
      </c>
      <c r="L4" s="359">
        <f>IF(AVERAGEIF($D$4:$D$304,J4,$F$4:$F$304)=0,NA(),AVERAGEIF($D$4:$D$304,J4,$F$4:$F$304))</f>
        <v>0.46896706251400405</v>
      </c>
      <c r="M4" s="359">
        <f>IF(AVERAGEIF($D$4:$D$304,J4,$G$4:$G$304)=0,NA(),AVERAGEIF($D$4:$D$304,J4,$G$4:$G$304))</f>
        <v>0.2946448577190231</v>
      </c>
      <c r="N4" s="359">
        <f>IF(AVERAGEIF($D$4:$D$304,J4,$H$4:$H$304)=0,NA(),AVERAGEIF($D$4:$D$304,J4,$H$4:$H$304))</f>
        <v>9.5003360967958778E-2</v>
      </c>
      <c r="O4" s="372"/>
      <c r="P4" s="372"/>
      <c r="Q4" s="372"/>
      <c r="R4" s="373"/>
    </row>
    <row r="5" spans="1:18">
      <c r="A5" s="109">
        <v>36738</v>
      </c>
      <c r="B5" s="155">
        <f t="shared" ref="B5:B68" si="0">MONTH(MONTH(A5)&amp;0)</f>
        <v>3</v>
      </c>
      <c r="C5" s="129" t="str">
        <f t="shared" ref="C5:C68" si="1">IF(B5=4,"dec",IF(B5=1,"Mar", IF(B5=2,"June",IF(B5=3,"Sep",""))))&amp;YEAR(A5)</f>
        <v>Sep2000</v>
      </c>
      <c r="D5" s="129">
        <f t="shared" ref="D5:D68" si="2">DATEVALUE(C5)</f>
        <v>36770</v>
      </c>
      <c r="E5" s="218">
        <v>0.14801067161582182</v>
      </c>
      <c r="F5" s="219">
        <v>0.46259134671151836</v>
      </c>
      <c r="G5" s="219">
        <v>0.29567335575919268</v>
      </c>
      <c r="H5" s="220">
        <v>9.3724625913467113E-2</v>
      </c>
      <c r="J5" s="249">
        <v>36770</v>
      </c>
      <c r="K5" s="363">
        <f t="shared" ref="K5:K66" si="3">IF(AVERAGEIF($D$4:$D$304,J5,$E$4:$E$304)=0,NA(),AVERAGEIF($D$4:$D$304,J5,$E$4:$E$304))</f>
        <v>0.14303263495588978</v>
      </c>
      <c r="L5" s="360">
        <f t="shared" ref="L5:L66" si="4">IF(AVERAGEIF($D$4:$D$304,J5,$F$4:$F$304)=0,NA(),AVERAGEIF($D$4:$D$304,J5,$F$4:$F$304))</f>
        <v>0.46592423700518509</v>
      </c>
      <c r="M5" s="360">
        <f t="shared" ref="M5:M66" si="5">IF(AVERAGEIF($D$4:$D$304,J5,$G$4:$G$304)=0,NA(),AVERAGEIF($D$4:$D$304,J5,$G$4:$G$304))</f>
        <v>0.29747140654449683</v>
      </c>
      <c r="N5" s="360">
        <f t="shared" ref="N5:N66" si="6">IF(AVERAGEIF($D$4:$D$304,J5,$H$4:$H$304)=0,NA(),AVERAGEIF($D$4:$D$304,J5,$H$4:$H$304))</f>
        <v>9.3571721494428273E-2</v>
      </c>
      <c r="O5" s="374"/>
      <c r="P5" s="374"/>
      <c r="Q5" s="374"/>
      <c r="R5" s="375"/>
    </row>
    <row r="6" spans="1:18">
      <c r="A6" s="109">
        <v>36769</v>
      </c>
      <c r="B6" s="155">
        <f t="shared" si="0"/>
        <v>3</v>
      </c>
      <c r="C6" s="129" t="str">
        <f t="shared" si="1"/>
        <v>Sep2000</v>
      </c>
      <c r="D6" s="129">
        <f t="shared" si="2"/>
        <v>36770</v>
      </c>
      <c r="E6" s="218">
        <v>0.14079810691620953</v>
      </c>
      <c r="F6" s="219">
        <v>0.4579972033989459</v>
      </c>
      <c r="G6" s="219">
        <v>0.30396902226524686</v>
      </c>
      <c r="H6" s="220">
        <v>9.7235667419597716E-2</v>
      </c>
      <c r="J6" s="330">
        <v>36861</v>
      </c>
      <c r="K6" s="363">
        <f t="shared" si="3"/>
        <v>0.14149805755093645</v>
      </c>
      <c r="L6" s="360">
        <f t="shared" si="4"/>
        <v>0.47842107043898169</v>
      </c>
      <c r="M6" s="360">
        <f t="shared" si="5"/>
        <v>0.28861740787107915</v>
      </c>
      <c r="N6" s="360">
        <f t="shared" si="6"/>
        <v>9.1463464139002706E-2</v>
      </c>
      <c r="O6" s="374"/>
      <c r="P6" s="374"/>
      <c r="Q6" s="374"/>
      <c r="R6" s="375"/>
    </row>
    <row r="7" spans="1:18">
      <c r="A7" s="109">
        <v>36799</v>
      </c>
      <c r="B7" s="155">
        <f t="shared" si="0"/>
        <v>3</v>
      </c>
      <c r="C7" s="129" t="str">
        <f t="shared" si="1"/>
        <v>Sep2000</v>
      </c>
      <c r="D7" s="129">
        <f t="shared" si="2"/>
        <v>36770</v>
      </c>
      <c r="E7" s="218">
        <v>0.14028912633563798</v>
      </c>
      <c r="F7" s="219">
        <v>0.47718416090509114</v>
      </c>
      <c r="G7" s="219">
        <v>0.2927718416090509</v>
      </c>
      <c r="H7" s="220">
        <v>8.9754871150219989E-2</v>
      </c>
      <c r="J7" s="249">
        <v>36951</v>
      </c>
      <c r="K7" s="363">
        <f t="shared" si="3"/>
        <v>0.14072527216430916</v>
      </c>
      <c r="L7" s="360">
        <f t="shared" si="4"/>
        <v>0.5022966739481759</v>
      </c>
      <c r="M7" s="360">
        <f t="shared" si="5"/>
        <v>0.27738829664387227</v>
      </c>
      <c r="N7" s="360">
        <f t="shared" si="6"/>
        <v>7.9589757243642686E-2</v>
      </c>
      <c r="O7" s="374"/>
      <c r="P7" s="374"/>
      <c r="Q7" s="374"/>
      <c r="R7" s="375"/>
    </row>
    <row r="8" spans="1:18">
      <c r="A8" s="109">
        <v>36830</v>
      </c>
      <c r="B8" s="155">
        <f t="shared" si="0"/>
        <v>4</v>
      </c>
      <c r="C8" s="129" t="str">
        <f t="shared" si="1"/>
        <v>dec2000</v>
      </c>
      <c r="D8" s="129">
        <f t="shared" si="2"/>
        <v>36861</v>
      </c>
      <c r="E8" s="218">
        <v>0.14311989883894702</v>
      </c>
      <c r="F8" s="219">
        <v>0.47580181630072421</v>
      </c>
      <c r="G8" s="219">
        <v>0.29325209794229223</v>
      </c>
      <c r="H8" s="220">
        <v>8.782618691803655E-2</v>
      </c>
      <c r="J8" s="330">
        <v>37043</v>
      </c>
      <c r="K8" s="363">
        <f t="shared" si="3"/>
        <v>0.1356595478689506</v>
      </c>
      <c r="L8" s="360">
        <f t="shared" si="4"/>
        <v>0.49133503778066451</v>
      </c>
      <c r="M8" s="360">
        <f t="shared" si="5"/>
        <v>0.28514418453084661</v>
      </c>
      <c r="N8" s="360">
        <f t="shared" si="6"/>
        <v>8.7861229819538311E-2</v>
      </c>
      <c r="O8" s="374"/>
      <c r="P8" s="374"/>
      <c r="Q8" s="374"/>
      <c r="R8" s="375"/>
    </row>
    <row r="9" spans="1:18">
      <c r="A9" s="109">
        <v>36860</v>
      </c>
      <c r="B9" s="155">
        <f t="shared" si="0"/>
        <v>4</v>
      </c>
      <c r="C9" s="129" t="str">
        <f t="shared" si="1"/>
        <v>dec2000</v>
      </c>
      <c r="D9" s="129">
        <f t="shared" si="2"/>
        <v>36861</v>
      </c>
      <c r="E9" s="218">
        <v>0.13657247875028716</v>
      </c>
      <c r="F9" s="219">
        <v>0.48391913622788879</v>
      </c>
      <c r="G9" s="219">
        <v>0.29152308752584427</v>
      </c>
      <c r="H9" s="220">
        <v>8.7985297495979789E-2</v>
      </c>
      <c r="J9" s="249">
        <v>37135</v>
      </c>
      <c r="K9" s="363">
        <f t="shared" si="3"/>
        <v>0.13978104926360288</v>
      </c>
      <c r="L9" s="360">
        <f t="shared" si="4"/>
        <v>0.48880410451033313</v>
      </c>
      <c r="M9" s="360">
        <f t="shared" si="5"/>
        <v>0.2853071872996033</v>
      </c>
      <c r="N9" s="360">
        <f t="shared" si="6"/>
        <v>8.6107658926460731E-2</v>
      </c>
      <c r="O9" s="374"/>
      <c r="P9" s="374"/>
      <c r="Q9" s="374"/>
      <c r="R9" s="375"/>
    </row>
    <row r="10" spans="1:18">
      <c r="A10" s="109">
        <v>36891</v>
      </c>
      <c r="B10" s="155">
        <f t="shared" si="0"/>
        <v>4</v>
      </c>
      <c r="C10" s="129" t="str">
        <f t="shared" si="1"/>
        <v>dec2000</v>
      </c>
      <c r="D10" s="129">
        <f t="shared" si="2"/>
        <v>36861</v>
      </c>
      <c r="E10" s="218">
        <v>0.14480179506357516</v>
      </c>
      <c r="F10" s="219">
        <v>0.47554225878833206</v>
      </c>
      <c r="G10" s="219">
        <v>0.28107703814510099</v>
      </c>
      <c r="H10" s="220">
        <v>9.8578908002991766E-2</v>
      </c>
      <c r="J10" s="330">
        <v>37226</v>
      </c>
      <c r="K10" s="363">
        <f t="shared" si="3"/>
        <v>0.13780884763647719</v>
      </c>
      <c r="L10" s="360">
        <f t="shared" si="4"/>
        <v>0.49725106218751652</v>
      </c>
      <c r="M10" s="360">
        <f t="shared" si="5"/>
        <v>0.2787181060711712</v>
      </c>
      <c r="N10" s="360">
        <f t="shared" si="6"/>
        <v>8.6221984104835128E-2</v>
      </c>
      <c r="O10" s="374"/>
      <c r="P10" s="374"/>
      <c r="Q10" s="374"/>
      <c r="R10" s="375"/>
    </row>
    <row r="11" spans="1:18">
      <c r="A11" s="109">
        <v>36922</v>
      </c>
      <c r="B11" s="155">
        <f t="shared" si="0"/>
        <v>1</v>
      </c>
      <c r="C11" s="129" t="str">
        <f t="shared" si="1"/>
        <v>Mar2001</v>
      </c>
      <c r="D11" s="129">
        <f t="shared" si="2"/>
        <v>36951</v>
      </c>
      <c r="E11" s="218">
        <v>0.1370935096478208</v>
      </c>
      <c r="F11" s="219">
        <v>0.5319120226690055</v>
      </c>
      <c r="G11" s="219">
        <v>0.26609094589124277</v>
      </c>
      <c r="H11" s="220">
        <v>6.4903521791930915E-2</v>
      </c>
      <c r="J11" s="249">
        <v>37316</v>
      </c>
      <c r="K11" s="363">
        <f t="shared" si="3"/>
        <v>0.13187396829475292</v>
      </c>
      <c r="L11" s="360">
        <f t="shared" si="4"/>
        <v>0.53344930307731708</v>
      </c>
      <c r="M11" s="360">
        <f t="shared" si="5"/>
        <v>0.25798129808835352</v>
      </c>
      <c r="N11" s="360">
        <f t="shared" si="6"/>
        <v>7.6695430539576531E-2</v>
      </c>
      <c r="O11" s="374"/>
      <c r="P11" s="374"/>
      <c r="Q11" s="374"/>
      <c r="R11" s="375"/>
    </row>
    <row r="12" spans="1:18">
      <c r="A12" s="109">
        <v>36950</v>
      </c>
      <c r="B12" s="155">
        <f t="shared" si="0"/>
        <v>1</v>
      </c>
      <c r="C12" s="129" t="str">
        <f t="shared" si="1"/>
        <v>Mar2001</v>
      </c>
      <c r="D12" s="129">
        <f t="shared" si="2"/>
        <v>36951</v>
      </c>
      <c r="E12" s="218">
        <v>0.14466524722025076</v>
      </c>
      <c r="F12" s="219">
        <v>0.47953631417080672</v>
      </c>
      <c r="G12" s="219">
        <v>0.29205110007097235</v>
      </c>
      <c r="H12" s="220">
        <v>8.3747338537970187E-2</v>
      </c>
      <c r="J12" s="330">
        <v>37408</v>
      </c>
      <c r="K12" s="363">
        <f t="shared" si="3"/>
        <v>0.13770958177468917</v>
      </c>
      <c r="L12" s="360">
        <f t="shared" si="4"/>
        <v>0.50353088666924328</v>
      </c>
      <c r="M12" s="360">
        <f t="shared" si="5"/>
        <v>0.2670531708937095</v>
      </c>
      <c r="N12" s="360">
        <f t="shared" si="6"/>
        <v>9.1706360662358002E-2</v>
      </c>
      <c r="O12" s="374"/>
      <c r="P12" s="374"/>
      <c r="Q12" s="374"/>
      <c r="R12" s="375"/>
    </row>
    <row r="13" spans="1:18">
      <c r="A13" s="109">
        <v>36981</v>
      </c>
      <c r="B13" s="155">
        <f t="shared" si="0"/>
        <v>1</v>
      </c>
      <c r="C13" s="129" t="str">
        <f t="shared" si="1"/>
        <v>Mar2001</v>
      </c>
      <c r="D13" s="129">
        <f t="shared" si="2"/>
        <v>36951</v>
      </c>
      <c r="E13" s="218">
        <v>0.14041705962485593</v>
      </c>
      <c r="F13" s="219">
        <v>0.49544168500471547</v>
      </c>
      <c r="G13" s="219">
        <v>0.27402284396940163</v>
      </c>
      <c r="H13" s="220">
        <v>9.0118411401026929E-2</v>
      </c>
      <c r="J13" s="249">
        <v>37500</v>
      </c>
      <c r="K13" s="363">
        <f t="shared" si="3"/>
        <v>0.15111244868367282</v>
      </c>
      <c r="L13" s="360">
        <f t="shared" si="4"/>
        <v>0.49670579683962696</v>
      </c>
      <c r="M13" s="360">
        <f t="shared" si="5"/>
        <v>0.26489464318631106</v>
      </c>
      <c r="N13" s="360">
        <f t="shared" si="6"/>
        <v>8.7287111290389061E-2</v>
      </c>
      <c r="O13" s="374"/>
      <c r="P13" s="374"/>
      <c r="Q13" s="374"/>
      <c r="R13" s="375"/>
    </row>
    <row r="14" spans="1:18">
      <c r="A14" s="109">
        <v>37011</v>
      </c>
      <c r="B14" s="155">
        <f t="shared" si="0"/>
        <v>2</v>
      </c>
      <c r="C14" s="129" t="str">
        <f t="shared" si="1"/>
        <v>June2001</v>
      </c>
      <c r="D14" s="129">
        <f t="shared" si="2"/>
        <v>37043</v>
      </c>
      <c r="E14" s="218">
        <v>0.13759959529530796</v>
      </c>
      <c r="F14" s="219">
        <v>0.49766030099911474</v>
      </c>
      <c r="G14" s="219">
        <v>0.27823447578095356</v>
      </c>
      <c r="H14" s="220">
        <v>8.6505627924623754E-2</v>
      </c>
      <c r="J14" s="330">
        <v>37591</v>
      </c>
      <c r="K14" s="363">
        <f t="shared" si="3"/>
        <v>0.15878446549319744</v>
      </c>
      <c r="L14" s="360">
        <f t="shared" si="4"/>
        <v>0.5029957730246023</v>
      </c>
      <c r="M14" s="360">
        <f t="shared" si="5"/>
        <v>0.25200339518635378</v>
      </c>
      <c r="N14" s="360">
        <f t="shared" si="6"/>
        <v>8.6216366295846517E-2</v>
      </c>
      <c r="O14" s="374"/>
      <c r="P14" s="374"/>
      <c r="Q14" s="374"/>
      <c r="R14" s="375"/>
    </row>
    <row r="15" spans="1:18">
      <c r="A15" s="109">
        <v>37042</v>
      </c>
      <c r="B15" s="155">
        <f t="shared" si="0"/>
        <v>2</v>
      </c>
      <c r="C15" s="129" t="str">
        <f t="shared" si="1"/>
        <v>June2001</v>
      </c>
      <c r="D15" s="129">
        <f t="shared" si="2"/>
        <v>37043</v>
      </c>
      <c r="E15" s="218">
        <v>0.14260798194316199</v>
      </c>
      <c r="F15" s="219">
        <v>0.48579049964091514</v>
      </c>
      <c r="G15" s="219">
        <v>0.28798604698881708</v>
      </c>
      <c r="H15" s="220">
        <v>8.3615471427105778E-2</v>
      </c>
      <c r="J15" s="249">
        <v>37681</v>
      </c>
      <c r="K15" s="363">
        <f t="shared" si="3"/>
        <v>0.15746415831520336</v>
      </c>
      <c r="L15" s="360">
        <f t="shared" si="4"/>
        <v>0.54062978799288486</v>
      </c>
      <c r="M15" s="360">
        <f t="shared" si="5"/>
        <v>0.22827384797070049</v>
      </c>
      <c r="N15" s="360">
        <f t="shared" si="6"/>
        <v>7.3632205721211333E-2</v>
      </c>
      <c r="O15" s="374"/>
      <c r="P15" s="374"/>
      <c r="Q15" s="374"/>
      <c r="R15" s="375"/>
    </row>
    <row r="16" spans="1:18">
      <c r="A16" s="109">
        <v>37072</v>
      </c>
      <c r="B16" s="155">
        <f t="shared" si="0"/>
        <v>2</v>
      </c>
      <c r="C16" s="129" t="str">
        <f t="shared" si="1"/>
        <v>June2001</v>
      </c>
      <c r="D16" s="129">
        <f t="shared" si="2"/>
        <v>37043</v>
      </c>
      <c r="E16" s="218">
        <v>0.12677106636838181</v>
      </c>
      <c r="F16" s="219">
        <v>0.4905543127019637</v>
      </c>
      <c r="G16" s="219">
        <v>0.28921203082276908</v>
      </c>
      <c r="H16" s="220">
        <v>9.3462590106885415E-2</v>
      </c>
      <c r="J16" s="330">
        <v>37773</v>
      </c>
      <c r="K16" s="363">
        <f t="shared" si="3"/>
        <v>0.14463825255057358</v>
      </c>
      <c r="L16" s="360">
        <f t="shared" si="4"/>
        <v>0.51707585416628998</v>
      </c>
      <c r="M16" s="360">
        <f t="shared" si="5"/>
        <v>0.25336716951088473</v>
      </c>
      <c r="N16" s="360">
        <f t="shared" si="6"/>
        <v>8.4918723772251792E-2</v>
      </c>
      <c r="O16" s="374"/>
      <c r="P16" s="374"/>
      <c r="Q16" s="374"/>
      <c r="R16" s="375"/>
    </row>
    <row r="17" spans="1:18">
      <c r="A17" s="109">
        <v>37103</v>
      </c>
      <c r="B17" s="155">
        <f t="shared" si="0"/>
        <v>3</v>
      </c>
      <c r="C17" s="129" t="str">
        <f t="shared" si="1"/>
        <v>Sep2001</v>
      </c>
      <c r="D17" s="129">
        <f t="shared" si="2"/>
        <v>37135</v>
      </c>
      <c r="E17" s="218">
        <v>0.14637030030740128</v>
      </c>
      <c r="F17" s="219">
        <v>0.49515251832584534</v>
      </c>
      <c r="G17" s="219">
        <v>0.28198155592338614</v>
      </c>
      <c r="H17" s="220">
        <v>7.6495625443367229E-2</v>
      </c>
      <c r="J17" s="249">
        <v>37865</v>
      </c>
      <c r="K17" s="363">
        <f t="shared" si="3"/>
        <v>0.12616455784109026</v>
      </c>
      <c r="L17" s="360">
        <f t="shared" si="4"/>
        <v>0.52126401869755112</v>
      </c>
      <c r="M17" s="360">
        <f t="shared" si="5"/>
        <v>0.25947771692262772</v>
      </c>
      <c r="N17" s="360">
        <f t="shared" si="6"/>
        <v>9.3093706538730905E-2</v>
      </c>
      <c r="O17" s="374"/>
      <c r="P17" s="374"/>
      <c r="Q17" s="374"/>
      <c r="R17" s="375"/>
    </row>
    <row r="18" spans="1:18">
      <c r="A18" s="109">
        <v>37134</v>
      </c>
      <c r="B18" s="155">
        <f t="shared" si="0"/>
        <v>3</v>
      </c>
      <c r="C18" s="129" t="str">
        <f t="shared" si="1"/>
        <v>Sep2001</v>
      </c>
      <c r="D18" s="129">
        <f t="shared" si="2"/>
        <v>37135</v>
      </c>
      <c r="E18" s="218">
        <v>0.13928229155574487</v>
      </c>
      <c r="F18" s="219">
        <v>0.48003407517836227</v>
      </c>
      <c r="G18" s="219">
        <v>0.28740283249920134</v>
      </c>
      <c r="H18" s="220">
        <v>9.3280800766691513E-2</v>
      </c>
      <c r="J18" s="330">
        <v>37956</v>
      </c>
      <c r="K18" s="363">
        <f t="shared" si="3"/>
        <v>0.12259593992174618</v>
      </c>
      <c r="L18" s="360">
        <f t="shared" si="4"/>
        <v>0.52793951136315298</v>
      </c>
      <c r="M18" s="360">
        <f t="shared" si="5"/>
        <v>0.25595744491912259</v>
      </c>
      <c r="N18" s="360">
        <f t="shared" si="6"/>
        <v>9.3507103795978305E-2</v>
      </c>
      <c r="O18" s="374"/>
      <c r="P18" s="374"/>
      <c r="Q18" s="374"/>
      <c r="R18" s="375"/>
    </row>
    <row r="19" spans="1:18">
      <c r="A19" s="109">
        <v>37164</v>
      </c>
      <c r="B19" s="155">
        <f t="shared" si="0"/>
        <v>3</v>
      </c>
      <c r="C19" s="129" t="str">
        <f t="shared" si="1"/>
        <v>Sep2001</v>
      </c>
      <c r="D19" s="129">
        <f t="shared" si="2"/>
        <v>37135</v>
      </c>
      <c r="E19" s="218">
        <v>0.13369055592766244</v>
      </c>
      <c r="F19" s="219">
        <v>0.49122572002679171</v>
      </c>
      <c r="G19" s="219">
        <v>0.28653717347622237</v>
      </c>
      <c r="H19" s="220">
        <v>8.8546550569323507E-2</v>
      </c>
      <c r="J19" s="249">
        <v>38047</v>
      </c>
      <c r="K19" s="363">
        <f t="shared" si="3"/>
        <v>0.10618252964584278</v>
      </c>
      <c r="L19" s="360">
        <f t="shared" si="4"/>
        <v>0.58266270428551381</v>
      </c>
      <c r="M19" s="360">
        <f t="shared" si="5"/>
        <v>0.23124090038479098</v>
      </c>
      <c r="N19" s="360">
        <f t="shared" si="6"/>
        <v>7.9913865683852489E-2</v>
      </c>
      <c r="O19" s="374"/>
      <c r="P19" s="374"/>
      <c r="Q19" s="374"/>
      <c r="R19" s="375"/>
    </row>
    <row r="20" spans="1:18">
      <c r="A20" s="109">
        <v>37195</v>
      </c>
      <c r="B20" s="155">
        <f t="shared" si="0"/>
        <v>4</v>
      </c>
      <c r="C20" s="129" t="str">
        <f t="shared" si="1"/>
        <v>dec2001</v>
      </c>
      <c r="D20" s="129">
        <f t="shared" si="2"/>
        <v>37226</v>
      </c>
      <c r="E20" s="218">
        <v>0.13611012222617777</v>
      </c>
      <c r="F20" s="219">
        <v>0.50231399074403704</v>
      </c>
      <c r="G20" s="219">
        <v>0.28028954550848462</v>
      </c>
      <c r="H20" s="220">
        <v>8.1286341521300584E-2</v>
      </c>
      <c r="J20" s="330">
        <v>38139</v>
      </c>
      <c r="K20" s="363">
        <f t="shared" si="3"/>
        <v>0.11337490652322435</v>
      </c>
      <c r="L20" s="360">
        <f t="shared" si="4"/>
        <v>0.54368258544579584</v>
      </c>
      <c r="M20" s="360">
        <f t="shared" si="5"/>
        <v>0.2436890246525599</v>
      </c>
      <c r="N20" s="360">
        <f t="shared" si="6"/>
        <v>9.9253483378419952E-2</v>
      </c>
      <c r="O20" s="374"/>
      <c r="P20" s="374"/>
      <c r="Q20" s="374"/>
      <c r="R20" s="375"/>
    </row>
    <row r="21" spans="1:18">
      <c r="A21" s="109">
        <v>37225</v>
      </c>
      <c r="B21" s="155">
        <f t="shared" si="0"/>
        <v>4</v>
      </c>
      <c r="C21" s="129" t="str">
        <f t="shared" si="1"/>
        <v>dec2001</v>
      </c>
      <c r="D21" s="129">
        <f t="shared" si="2"/>
        <v>37226</v>
      </c>
      <c r="E21" s="218">
        <v>0.13332481145340663</v>
      </c>
      <c r="F21" s="219">
        <v>0.5017256806851591</v>
      </c>
      <c r="G21" s="219">
        <v>0.27777067621117218</v>
      </c>
      <c r="H21" s="220">
        <v>8.7178831650262051E-2</v>
      </c>
      <c r="J21" s="249">
        <v>38231</v>
      </c>
      <c r="K21" s="363">
        <f t="shared" si="3"/>
        <v>0.1273094600162403</v>
      </c>
      <c r="L21" s="360">
        <f t="shared" si="4"/>
        <v>0.51132727448817838</v>
      </c>
      <c r="M21" s="360">
        <f t="shared" si="5"/>
        <v>0.25832960386317882</v>
      </c>
      <c r="N21" s="360">
        <f t="shared" si="6"/>
        <v>0.10303366163240253</v>
      </c>
      <c r="O21" s="374"/>
      <c r="P21" s="374"/>
      <c r="Q21" s="374"/>
      <c r="R21" s="375"/>
    </row>
    <row r="22" spans="1:18">
      <c r="A22" s="109">
        <v>37256</v>
      </c>
      <c r="B22" s="155">
        <f t="shared" si="0"/>
        <v>4</v>
      </c>
      <c r="C22" s="129" t="str">
        <f t="shared" si="1"/>
        <v>dec2001</v>
      </c>
      <c r="D22" s="129">
        <f t="shared" si="2"/>
        <v>37226</v>
      </c>
      <c r="E22" s="218">
        <v>0.14399160922984716</v>
      </c>
      <c r="F22" s="219">
        <v>0.48771351513335331</v>
      </c>
      <c r="G22" s="219">
        <v>0.27809409649385675</v>
      </c>
      <c r="H22" s="220">
        <v>9.0200779142942764E-2</v>
      </c>
      <c r="J22" s="330">
        <v>38322</v>
      </c>
      <c r="K22" s="363">
        <f t="shared" si="3"/>
        <v>0.12982597008873845</v>
      </c>
      <c r="L22" s="360">
        <f t="shared" si="4"/>
        <v>0.5136356091797798</v>
      </c>
      <c r="M22" s="360">
        <f t="shared" si="5"/>
        <v>0.25551535128334829</v>
      </c>
      <c r="N22" s="360">
        <f t="shared" si="6"/>
        <v>0.10102306944813359</v>
      </c>
      <c r="O22" s="374"/>
      <c r="P22" s="374"/>
      <c r="Q22" s="374"/>
      <c r="R22" s="375"/>
    </row>
    <row r="23" spans="1:18">
      <c r="A23" s="109">
        <v>37287</v>
      </c>
      <c r="B23" s="155">
        <f t="shared" si="0"/>
        <v>1</v>
      </c>
      <c r="C23" s="129" t="str">
        <f t="shared" si="1"/>
        <v>Mar2002</v>
      </c>
      <c r="D23" s="129">
        <f t="shared" si="2"/>
        <v>37316</v>
      </c>
      <c r="E23" s="218">
        <v>0.12337425550018233</v>
      </c>
      <c r="F23" s="219">
        <v>0.60216360763340226</v>
      </c>
      <c r="G23" s="219">
        <v>0.22049349702200072</v>
      </c>
      <c r="H23" s="220">
        <v>5.3968639844414731E-2</v>
      </c>
      <c r="J23" s="249">
        <v>38412</v>
      </c>
      <c r="K23" s="363">
        <f t="shared" si="3"/>
        <v>0.12200768867674727</v>
      </c>
      <c r="L23" s="360">
        <f t="shared" si="4"/>
        <v>0.55363216852211139</v>
      </c>
      <c r="M23" s="360">
        <f t="shared" si="5"/>
        <v>0.24168808740704917</v>
      </c>
      <c r="N23" s="360">
        <f t="shared" si="6"/>
        <v>8.267205539409217E-2</v>
      </c>
      <c r="O23" s="374"/>
      <c r="P23" s="374"/>
      <c r="Q23" s="374"/>
      <c r="R23" s="375"/>
    </row>
    <row r="24" spans="1:18">
      <c r="A24" s="109">
        <v>37315</v>
      </c>
      <c r="B24" s="155">
        <f t="shared" si="0"/>
        <v>1</v>
      </c>
      <c r="C24" s="129" t="str">
        <f t="shared" si="1"/>
        <v>Mar2002</v>
      </c>
      <c r="D24" s="129">
        <f t="shared" si="2"/>
        <v>37316</v>
      </c>
      <c r="E24" s="218">
        <v>0.13407118601433782</v>
      </c>
      <c r="F24" s="219">
        <v>0.51113067538674384</v>
      </c>
      <c r="G24" s="219">
        <v>0.2680166016853226</v>
      </c>
      <c r="H24" s="220">
        <v>8.6781536913595775E-2</v>
      </c>
      <c r="J24" s="330">
        <v>38504</v>
      </c>
      <c r="K24" s="363">
        <f t="shared" si="3"/>
        <v>0.13037181787242039</v>
      </c>
      <c r="L24" s="360">
        <f t="shared" si="4"/>
        <v>0.51817324563272449</v>
      </c>
      <c r="M24" s="360">
        <f t="shared" si="5"/>
        <v>0.25086132489060986</v>
      </c>
      <c r="N24" s="360">
        <f t="shared" si="6"/>
        <v>0.10059361160424524</v>
      </c>
      <c r="O24" s="374"/>
      <c r="P24" s="374"/>
      <c r="Q24" s="374"/>
      <c r="R24" s="375"/>
    </row>
    <row r="25" spans="1:18">
      <c r="A25" s="109">
        <v>37346</v>
      </c>
      <c r="B25" s="155">
        <f t="shared" si="0"/>
        <v>1</v>
      </c>
      <c r="C25" s="129" t="str">
        <f t="shared" si="1"/>
        <v>Mar2002</v>
      </c>
      <c r="D25" s="129">
        <f t="shared" si="2"/>
        <v>37316</v>
      </c>
      <c r="E25" s="218">
        <v>0.13817646336973863</v>
      </c>
      <c r="F25" s="219">
        <v>0.48705362621180515</v>
      </c>
      <c r="G25" s="219">
        <v>0.28543379555773712</v>
      </c>
      <c r="H25" s="220">
        <v>8.9336114860719101E-2</v>
      </c>
      <c r="J25" s="249">
        <v>38596</v>
      </c>
      <c r="K25" s="363">
        <f t="shared" si="3"/>
        <v>0.13225587075651246</v>
      </c>
      <c r="L25" s="360">
        <f t="shared" si="4"/>
        <v>0.50739599205761465</v>
      </c>
      <c r="M25" s="360">
        <f t="shared" si="5"/>
        <v>0.26001339120440509</v>
      </c>
      <c r="N25" s="360">
        <f t="shared" si="6"/>
        <v>0.10033474598146773</v>
      </c>
      <c r="O25" s="374"/>
      <c r="P25" s="374"/>
      <c r="Q25" s="374"/>
      <c r="R25" s="375"/>
    </row>
    <row r="26" spans="1:18">
      <c r="A26" s="109">
        <v>37376</v>
      </c>
      <c r="B26" s="155">
        <f t="shared" si="0"/>
        <v>2</v>
      </c>
      <c r="C26" s="129" t="str">
        <f t="shared" si="1"/>
        <v>June2002</v>
      </c>
      <c r="D26" s="129">
        <f t="shared" si="2"/>
        <v>37408</v>
      </c>
      <c r="E26" s="218">
        <v>0.1395656779661017</v>
      </c>
      <c r="F26" s="219">
        <v>0.51363877118644063</v>
      </c>
      <c r="G26" s="219">
        <v>0.2635063559322034</v>
      </c>
      <c r="H26" s="220">
        <v>8.328919491525423E-2</v>
      </c>
      <c r="J26" s="330">
        <v>38687</v>
      </c>
      <c r="K26" s="363">
        <f t="shared" si="3"/>
        <v>0.13768088747778595</v>
      </c>
      <c r="L26" s="360">
        <f t="shared" si="4"/>
        <v>0.49267674399550959</v>
      </c>
      <c r="M26" s="360">
        <f t="shared" si="5"/>
        <v>0.25820412521560449</v>
      </c>
      <c r="N26" s="360">
        <f t="shared" si="6"/>
        <v>0.11143824331109993</v>
      </c>
      <c r="O26" s="374"/>
      <c r="P26" s="374"/>
      <c r="Q26" s="374"/>
      <c r="R26" s="375"/>
    </row>
    <row r="27" spans="1:18">
      <c r="A27" s="109">
        <v>37407</v>
      </c>
      <c r="B27" s="155">
        <f t="shared" si="0"/>
        <v>2</v>
      </c>
      <c r="C27" s="129" t="str">
        <f t="shared" si="1"/>
        <v>June2002</v>
      </c>
      <c r="D27" s="129">
        <f t="shared" si="2"/>
        <v>37408</v>
      </c>
      <c r="E27" s="218">
        <v>0.14253316702573987</v>
      </c>
      <c r="F27" s="219">
        <v>0.49143893865517635</v>
      </c>
      <c r="G27" s="219">
        <v>0.26828438598480553</v>
      </c>
      <c r="H27" s="220">
        <v>9.7743508334278265E-2</v>
      </c>
      <c r="J27" s="249">
        <v>38777</v>
      </c>
      <c r="K27" s="363">
        <f t="shared" si="3"/>
        <v>0.13206996580606287</v>
      </c>
      <c r="L27" s="360">
        <f t="shared" si="4"/>
        <v>0.5380060305395894</v>
      </c>
      <c r="M27" s="360">
        <f t="shared" si="5"/>
        <v>0.24109013828375078</v>
      </c>
      <c r="N27" s="360">
        <f t="shared" si="6"/>
        <v>8.8833865370597009E-2</v>
      </c>
      <c r="O27" s="374"/>
      <c r="P27" s="374"/>
      <c r="Q27" s="374"/>
      <c r="R27" s="375"/>
    </row>
    <row r="28" spans="1:18">
      <c r="A28" s="109">
        <v>37437</v>
      </c>
      <c r="B28" s="155">
        <f t="shared" si="0"/>
        <v>2</v>
      </c>
      <c r="C28" s="129" t="str">
        <f t="shared" si="1"/>
        <v>June2002</v>
      </c>
      <c r="D28" s="129">
        <f t="shared" si="2"/>
        <v>37408</v>
      </c>
      <c r="E28" s="218">
        <v>0.13102990033222592</v>
      </c>
      <c r="F28" s="219">
        <v>0.50551495016611292</v>
      </c>
      <c r="G28" s="219">
        <v>0.26936877076411958</v>
      </c>
      <c r="H28" s="220">
        <v>9.4086378737541526E-2</v>
      </c>
      <c r="J28" s="330">
        <v>38869</v>
      </c>
      <c r="K28" s="363">
        <f t="shared" si="3"/>
        <v>0.14120042528560953</v>
      </c>
      <c r="L28" s="360">
        <f t="shared" si="4"/>
        <v>0.51528152375064173</v>
      </c>
      <c r="M28" s="360">
        <f t="shared" si="5"/>
        <v>0.2514558033570724</v>
      </c>
      <c r="N28" s="360">
        <f t="shared" si="6"/>
        <v>9.2062247606676292E-2</v>
      </c>
      <c r="O28" s="374"/>
      <c r="P28" s="374"/>
      <c r="Q28" s="374"/>
      <c r="R28" s="375"/>
    </row>
    <row r="29" spans="1:18">
      <c r="A29" s="109">
        <v>37468</v>
      </c>
      <c r="B29" s="155">
        <f t="shared" si="0"/>
        <v>3</v>
      </c>
      <c r="C29" s="129" t="str">
        <f t="shared" si="1"/>
        <v>Sep2002</v>
      </c>
      <c r="D29" s="129">
        <f t="shared" si="2"/>
        <v>37500</v>
      </c>
      <c r="E29" s="218">
        <v>0.1546681664791901</v>
      </c>
      <c r="F29" s="219">
        <v>0.50168728908886384</v>
      </c>
      <c r="G29" s="219">
        <v>0.26119235095613047</v>
      </c>
      <c r="H29" s="220">
        <v>8.2452193475815519E-2</v>
      </c>
      <c r="J29" s="249">
        <v>38961</v>
      </c>
      <c r="K29" s="363">
        <f t="shared" si="3"/>
        <v>0.13574084173946976</v>
      </c>
      <c r="L29" s="360">
        <f t="shared" si="4"/>
        <v>0.50188472542249551</v>
      </c>
      <c r="M29" s="360">
        <f t="shared" si="5"/>
        <v>0.26294488911169028</v>
      </c>
      <c r="N29" s="360">
        <f t="shared" si="6"/>
        <v>9.9429543726344494E-2</v>
      </c>
      <c r="O29" s="374"/>
      <c r="P29" s="374"/>
      <c r="Q29" s="374"/>
      <c r="R29" s="375"/>
    </row>
    <row r="30" spans="1:18">
      <c r="A30" s="109">
        <v>37499</v>
      </c>
      <c r="B30" s="155">
        <f t="shared" si="0"/>
        <v>3</v>
      </c>
      <c r="C30" s="129" t="str">
        <f t="shared" si="1"/>
        <v>Sep2002</v>
      </c>
      <c r="D30" s="129">
        <f t="shared" si="2"/>
        <v>37500</v>
      </c>
      <c r="E30" s="218">
        <v>0.15236567762630313</v>
      </c>
      <c r="F30" s="219">
        <v>0.49283995875816244</v>
      </c>
      <c r="G30" s="219">
        <v>0.26474968495818535</v>
      </c>
      <c r="H30" s="220">
        <v>9.0044678657349067E-2</v>
      </c>
      <c r="J30" s="330">
        <v>39052</v>
      </c>
      <c r="K30" s="363">
        <f t="shared" si="3"/>
        <v>0.13383398764115018</v>
      </c>
      <c r="L30" s="360">
        <f t="shared" si="4"/>
        <v>0.50849878657791836</v>
      </c>
      <c r="M30" s="360">
        <f t="shared" si="5"/>
        <v>0.25715238867071899</v>
      </c>
      <c r="N30" s="360">
        <f t="shared" si="6"/>
        <v>0.10051483711021252</v>
      </c>
      <c r="O30" s="374"/>
      <c r="P30" s="374"/>
      <c r="Q30" s="374"/>
      <c r="R30" s="375"/>
    </row>
    <row r="31" spans="1:18">
      <c r="A31" s="109">
        <v>37529</v>
      </c>
      <c r="B31" s="155">
        <f t="shared" si="0"/>
        <v>3</v>
      </c>
      <c r="C31" s="129" t="str">
        <f t="shared" si="1"/>
        <v>Sep2002</v>
      </c>
      <c r="D31" s="129">
        <f t="shared" si="2"/>
        <v>37500</v>
      </c>
      <c r="E31" s="218">
        <v>0.1463035019455253</v>
      </c>
      <c r="F31" s="219">
        <v>0.49559014267185475</v>
      </c>
      <c r="G31" s="219">
        <v>0.26874189364461737</v>
      </c>
      <c r="H31" s="220">
        <v>8.9364461738002596E-2</v>
      </c>
      <c r="J31" s="249">
        <v>39142</v>
      </c>
      <c r="K31" s="363">
        <f t="shared" si="3"/>
        <v>0.12643352205277025</v>
      </c>
      <c r="L31" s="360">
        <f t="shared" si="4"/>
        <v>0.54628884663306276</v>
      </c>
      <c r="M31" s="360">
        <f t="shared" si="5"/>
        <v>0.24504219361384982</v>
      </c>
      <c r="N31" s="360">
        <f t="shared" si="6"/>
        <v>8.2235437700317132E-2</v>
      </c>
      <c r="O31" s="374"/>
      <c r="P31" s="374"/>
      <c r="Q31" s="374"/>
      <c r="R31" s="375"/>
    </row>
    <row r="32" spans="1:18">
      <c r="A32" s="109">
        <v>37560</v>
      </c>
      <c r="B32" s="155">
        <f t="shared" si="0"/>
        <v>4</v>
      </c>
      <c r="C32" s="129" t="str">
        <f t="shared" si="1"/>
        <v>dec2002</v>
      </c>
      <c r="D32" s="129">
        <f t="shared" si="2"/>
        <v>37591</v>
      </c>
      <c r="E32" s="218">
        <v>0.1596332432114729</v>
      </c>
      <c r="F32" s="219">
        <v>0.49947102386270131</v>
      </c>
      <c r="G32" s="219">
        <v>0.25719995297989889</v>
      </c>
      <c r="H32" s="220">
        <v>8.369577994592689E-2</v>
      </c>
      <c r="J32" s="330">
        <v>39234</v>
      </c>
      <c r="K32" s="363">
        <f t="shared" si="3"/>
        <v>0.13630030744496061</v>
      </c>
      <c r="L32" s="360">
        <f t="shared" si="4"/>
        <v>0.51198037228502713</v>
      </c>
      <c r="M32" s="360">
        <f t="shared" si="5"/>
        <v>0.25551636332495625</v>
      </c>
      <c r="N32" s="360">
        <f t="shared" si="6"/>
        <v>9.6202956945056053E-2</v>
      </c>
      <c r="O32" s="374"/>
      <c r="P32" s="374"/>
      <c r="Q32" s="374"/>
      <c r="R32" s="375"/>
    </row>
    <row r="33" spans="1:18">
      <c r="A33" s="109">
        <v>37590</v>
      </c>
      <c r="B33" s="155">
        <f t="shared" si="0"/>
        <v>4</v>
      </c>
      <c r="C33" s="129" t="str">
        <f t="shared" si="1"/>
        <v>dec2002</v>
      </c>
      <c r="D33" s="129">
        <f t="shared" si="2"/>
        <v>37591</v>
      </c>
      <c r="E33" s="218">
        <v>0.15280391418893488</v>
      </c>
      <c r="F33" s="219">
        <v>0.49654999372726133</v>
      </c>
      <c r="G33" s="219">
        <v>0.25931501693639442</v>
      </c>
      <c r="H33" s="220">
        <v>9.133107514740936E-2</v>
      </c>
      <c r="J33" s="249">
        <v>39326</v>
      </c>
      <c r="K33" s="363">
        <f t="shared" si="3"/>
        <v>0.14235119255505502</v>
      </c>
      <c r="L33" s="360">
        <f t="shared" si="4"/>
        <v>0.50075394336995993</v>
      </c>
      <c r="M33" s="360">
        <f t="shared" si="5"/>
        <v>0.25970365963858255</v>
      </c>
      <c r="N33" s="360">
        <f t="shared" si="6"/>
        <v>9.7191204436402501E-2</v>
      </c>
      <c r="O33" s="374"/>
      <c r="P33" s="374"/>
      <c r="Q33" s="374"/>
      <c r="R33" s="375"/>
    </row>
    <row r="34" spans="1:18">
      <c r="A34" s="109">
        <v>37621</v>
      </c>
      <c r="B34" s="155">
        <f t="shared" si="0"/>
        <v>4</v>
      </c>
      <c r="C34" s="129" t="str">
        <f t="shared" si="1"/>
        <v>dec2002</v>
      </c>
      <c r="D34" s="129">
        <f t="shared" si="2"/>
        <v>37591</v>
      </c>
      <c r="E34" s="218">
        <v>0.16391623907918457</v>
      </c>
      <c r="F34" s="219">
        <v>0.51296630148384414</v>
      </c>
      <c r="G34" s="219">
        <v>0.23949521564276799</v>
      </c>
      <c r="H34" s="220">
        <v>8.3622243794203299E-2</v>
      </c>
      <c r="J34" s="330">
        <v>39417</v>
      </c>
      <c r="K34" s="363">
        <f t="shared" si="3"/>
        <v>0.14872355847406821</v>
      </c>
      <c r="L34" s="360">
        <f t="shared" si="4"/>
        <v>0.50109152757325581</v>
      </c>
      <c r="M34" s="360">
        <f t="shared" si="5"/>
        <v>0.28070624831315105</v>
      </c>
      <c r="N34" s="360">
        <f t="shared" si="6"/>
        <v>6.9478665639525011E-2</v>
      </c>
      <c r="O34" s="374"/>
      <c r="P34" s="374"/>
      <c r="Q34" s="374"/>
      <c r="R34" s="375"/>
    </row>
    <row r="35" spans="1:18">
      <c r="A35" s="109">
        <v>37652</v>
      </c>
      <c r="B35" s="155">
        <f t="shared" si="0"/>
        <v>1</v>
      </c>
      <c r="C35" s="129" t="str">
        <f t="shared" si="1"/>
        <v>Mar2003</v>
      </c>
      <c r="D35" s="129">
        <f t="shared" si="2"/>
        <v>37681</v>
      </c>
      <c r="E35" s="218">
        <v>0.14267093257494964</v>
      </c>
      <c r="F35" s="219">
        <v>0.60433700675435476</v>
      </c>
      <c r="G35" s="219">
        <v>0.19954970968124186</v>
      </c>
      <c r="H35" s="220">
        <v>5.3442350989453727E-2</v>
      </c>
      <c r="J35" s="249">
        <v>39508</v>
      </c>
      <c r="K35" s="363">
        <f t="shared" si="3"/>
        <v>0.13907851711421257</v>
      </c>
      <c r="L35" s="360">
        <f t="shared" si="4"/>
        <v>0.51989604412435741</v>
      </c>
      <c r="M35" s="360">
        <f t="shared" si="5"/>
        <v>0.2783542997591999</v>
      </c>
      <c r="N35" s="360">
        <f t="shared" si="6"/>
        <v>6.2671139002230106E-2</v>
      </c>
      <c r="O35" s="374"/>
      <c r="P35" s="374"/>
      <c r="Q35" s="374"/>
      <c r="R35" s="375"/>
    </row>
    <row r="36" spans="1:18">
      <c r="A36" s="109">
        <v>37680</v>
      </c>
      <c r="B36" s="155">
        <f t="shared" si="0"/>
        <v>1</v>
      </c>
      <c r="C36" s="129" t="str">
        <f t="shared" si="1"/>
        <v>Mar2003</v>
      </c>
      <c r="D36" s="129">
        <f t="shared" si="2"/>
        <v>37681</v>
      </c>
      <c r="E36" s="218">
        <v>0.16728624535315986</v>
      </c>
      <c r="F36" s="219">
        <v>0.50954151177199503</v>
      </c>
      <c r="G36" s="219">
        <v>0.23853779429987609</v>
      </c>
      <c r="H36" s="220">
        <v>8.4634448574969018E-2</v>
      </c>
      <c r="J36" s="330">
        <v>39600</v>
      </c>
      <c r="K36" s="363">
        <f t="shared" si="3"/>
        <v>0.14549974966410617</v>
      </c>
      <c r="L36" s="360">
        <f t="shared" si="4"/>
        <v>0.48422687930922609</v>
      </c>
      <c r="M36" s="360">
        <f t="shared" si="5"/>
        <v>0.29851858777956158</v>
      </c>
      <c r="N36" s="360">
        <f t="shared" si="6"/>
        <v>7.1754783247106158E-2</v>
      </c>
      <c r="O36" s="374"/>
      <c r="P36" s="374"/>
      <c r="Q36" s="374"/>
      <c r="R36" s="375"/>
    </row>
    <row r="37" spans="1:18">
      <c r="A37" s="109">
        <v>37711</v>
      </c>
      <c r="B37" s="155">
        <f t="shared" si="0"/>
        <v>1</v>
      </c>
      <c r="C37" s="129" t="str">
        <f t="shared" si="1"/>
        <v>Mar2003</v>
      </c>
      <c r="D37" s="129">
        <f t="shared" si="2"/>
        <v>37681</v>
      </c>
      <c r="E37" s="218">
        <v>0.16243529701750062</v>
      </c>
      <c r="F37" s="219">
        <v>0.50801084545230468</v>
      </c>
      <c r="G37" s="219">
        <v>0.24673403993098347</v>
      </c>
      <c r="H37" s="220">
        <v>8.281981759921124E-2</v>
      </c>
      <c r="J37" s="249">
        <v>39692</v>
      </c>
      <c r="K37" s="363">
        <f t="shared" si="3"/>
        <v>0.1451734232468771</v>
      </c>
      <c r="L37" s="360">
        <f t="shared" si="4"/>
        <v>0.47811269246985549</v>
      </c>
      <c r="M37" s="360">
        <f t="shared" si="5"/>
        <v>0.29947497243716875</v>
      </c>
      <c r="N37" s="360">
        <f t="shared" si="6"/>
        <v>7.7238911846098698E-2</v>
      </c>
      <c r="O37" s="374"/>
      <c r="P37" s="374"/>
      <c r="Q37" s="374"/>
      <c r="R37" s="375"/>
    </row>
    <row r="38" spans="1:18">
      <c r="A38" s="109">
        <v>37741</v>
      </c>
      <c r="B38" s="155">
        <f t="shared" si="0"/>
        <v>2</v>
      </c>
      <c r="C38" s="129" t="str">
        <f t="shared" si="1"/>
        <v>June2003</v>
      </c>
      <c r="D38" s="129">
        <f t="shared" si="2"/>
        <v>37773</v>
      </c>
      <c r="E38" s="218">
        <v>0.14731298946799892</v>
      </c>
      <c r="F38" s="219">
        <v>0.5369970294355928</v>
      </c>
      <c r="G38" s="219">
        <v>0.23656494733999459</v>
      </c>
      <c r="H38" s="220">
        <v>7.9125033756413721E-2</v>
      </c>
      <c r="J38" s="330">
        <v>39783</v>
      </c>
      <c r="K38" s="363">
        <f t="shared" si="3"/>
        <v>0.16022281332805169</v>
      </c>
      <c r="L38" s="360">
        <f t="shared" si="4"/>
        <v>0.46453427128029273</v>
      </c>
      <c r="M38" s="360">
        <f t="shared" si="5"/>
        <v>0.29662942121768349</v>
      </c>
      <c r="N38" s="360">
        <f t="shared" si="6"/>
        <v>7.861349417397212E-2</v>
      </c>
      <c r="O38" s="374"/>
      <c r="P38" s="374"/>
      <c r="Q38" s="374"/>
      <c r="R38" s="375"/>
    </row>
    <row r="39" spans="1:18">
      <c r="A39" s="109">
        <v>37772</v>
      </c>
      <c r="B39" s="155">
        <f t="shared" si="0"/>
        <v>2</v>
      </c>
      <c r="C39" s="129" t="str">
        <f t="shared" si="1"/>
        <v>June2003</v>
      </c>
      <c r="D39" s="129">
        <f t="shared" si="2"/>
        <v>37773</v>
      </c>
      <c r="E39" s="218">
        <v>0.14628143392188336</v>
      </c>
      <c r="F39" s="219">
        <v>0.50807918673087216</v>
      </c>
      <c r="G39" s="219">
        <v>0.25543071161048692</v>
      </c>
      <c r="H39" s="220">
        <v>9.020866773675762E-2</v>
      </c>
      <c r="J39" s="249">
        <v>39873</v>
      </c>
      <c r="K39" s="363">
        <f t="shared" si="3"/>
        <v>0.15218632781708474</v>
      </c>
      <c r="L39" s="360">
        <f t="shared" si="4"/>
        <v>0.47814739708385656</v>
      </c>
      <c r="M39" s="360">
        <f t="shared" si="5"/>
        <v>0.29857968694861153</v>
      </c>
      <c r="N39" s="360">
        <f t="shared" si="6"/>
        <v>7.1086588150447105E-2</v>
      </c>
      <c r="O39" s="374"/>
      <c r="P39" s="374"/>
      <c r="Q39" s="374"/>
      <c r="R39" s="375"/>
    </row>
    <row r="40" spans="1:18">
      <c r="A40" s="109">
        <v>37802</v>
      </c>
      <c r="B40" s="155">
        <f t="shared" si="0"/>
        <v>2</v>
      </c>
      <c r="C40" s="129" t="str">
        <f t="shared" si="1"/>
        <v>June2003</v>
      </c>
      <c r="D40" s="129">
        <f t="shared" si="2"/>
        <v>37773</v>
      </c>
      <c r="E40" s="218">
        <v>0.14032033426183843</v>
      </c>
      <c r="F40" s="219">
        <v>0.50615134633240488</v>
      </c>
      <c r="G40" s="219">
        <v>0.26810584958217271</v>
      </c>
      <c r="H40" s="220">
        <v>8.5422469823584035E-2</v>
      </c>
      <c r="J40" s="330">
        <v>39965</v>
      </c>
      <c r="K40" s="363">
        <f t="shared" si="3"/>
        <v>0.1566965535548753</v>
      </c>
      <c r="L40" s="360">
        <f t="shared" si="4"/>
        <v>0.45401236593809191</v>
      </c>
      <c r="M40" s="360">
        <f t="shared" si="5"/>
        <v>0.31310403108156676</v>
      </c>
      <c r="N40" s="360">
        <f t="shared" si="6"/>
        <v>7.6187049425465933E-2</v>
      </c>
      <c r="O40" s="374"/>
      <c r="P40" s="374"/>
      <c r="Q40" s="374"/>
      <c r="R40" s="375"/>
    </row>
    <row r="41" spans="1:18">
      <c r="A41" s="109">
        <v>37833</v>
      </c>
      <c r="B41" s="155">
        <f t="shared" si="0"/>
        <v>3</v>
      </c>
      <c r="C41" s="129" t="str">
        <f t="shared" si="1"/>
        <v>Sep2003</v>
      </c>
      <c r="D41" s="129">
        <f t="shared" si="2"/>
        <v>37865</v>
      </c>
      <c r="E41" s="218">
        <v>0.14004557696291692</v>
      </c>
      <c r="F41" s="219">
        <v>0.50466128029832191</v>
      </c>
      <c r="G41" s="219">
        <v>0.26393204889165112</v>
      </c>
      <c r="H41" s="220">
        <v>9.1361093847110011E-2</v>
      </c>
      <c r="J41" s="249">
        <v>40057</v>
      </c>
      <c r="K41" s="363">
        <f t="shared" si="3"/>
        <v>0.15474841512310458</v>
      </c>
      <c r="L41" s="360">
        <f t="shared" si="4"/>
        <v>0.44071196242960031</v>
      </c>
      <c r="M41" s="360">
        <f t="shared" si="5"/>
        <v>0.32488162937909693</v>
      </c>
      <c r="N41" s="360">
        <f t="shared" si="6"/>
        <v>7.9657993068198166E-2</v>
      </c>
      <c r="O41" s="374"/>
      <c r="P41" s="374"/>
      <c r="Q41" s="374"/>
      <c r="R41" s="375"/>
    </row>
    <row r="42" spans="1:18">
      <c r="A42" s="109">
        <v>37864</v>
      </c>
      <c r="B42" s="155">
        <f t="shared" si="0"/>
        <v>3</v>
      </c>
      <c r="C42" s="129" t="str">
        <f t="shared" si="1"/>
        <v>Sep2003</v>
      </c>
      <c r="D42" s="129">
        <f t="shared" si="2"/>
        <v>37865</v>
      </c>
      <c r="E42" s="218">
        <v>0.12667271490133816</v>
      </c>
      <c r="F42" s="219">
        <v>0.52801088682240871</v>
      </c>
      <c r="G42" s="219">
        <v>0.25561351780449082</v>
      </c>
      <c r="H42" s="220">
        <v>8.9702880471762309E-2</v>
      </c>
      <c r="J42" s="330">
        <v>40148</v>
      </c>
      <c r="K42" s="363">
        <f t="shared" si="3"/>
        <v>0.15770966921146737</v>
      </c>
      <c r="L42" s="360">
        <f t="shared" si="4"/>
        <v>0.43412340024879748</v>
      </c>
      <c r="M42" s="360">
        <f t="shared" si="5"/>
        <v>0.32965843268263978</v>
      </c>
      <c r="N42" s="360">
        <f t="shared" si="6"/>
        <v>7.8508497857095308E-2</v>
      </c>
      <c r="O42" s="374"/>
      <c r="P42" s="374"/>
      <c r="Q42" s="374"/>
      <c r="R42" s="375"/>
    </row>
    <row r="43" spans="1:18">
      <c r="A43" s="109">
        <v>37894</v>
      </c>
      <c r="B43" s="155">
        <f t="shared" si="0"/>
        <v>3</v>
      </c>
      <c r="C43" s="129" t="str">
        <f t="shared" si="1"/>
        <v>Sep2003</v>
      </c>
      <c r="D43" s="129">
        <f t="shared" si="2"/>
        <v>37865</v>
      </c>
      <c r="E43" s="218">
        <v>0.1117753816590157</v>
      </c>
      <c r="F43" s="219">
        <v>0.53111988897192275</v>
      </c>
      <c r="G43" s="219">
        <v>0.25888758407174123</v>
      </c>
      <c r="H43" s="220">
        <v>9.8217145297320382E-2</v>
      </c>
      <c r="J43" s="249">
        <v>40238</v>
      </c>
      <c r="K43" s="363">
        <f t="shared" si="3"/>
        <v>0.14938808130604253</v>
      </c>
      <c r="L43" s="360">
        <f t="shared" si="4"/>
        <v>0.46488879681469492</v>
      </c>
      <c r="M43" s="360">
        <f t="shared" si="5"/>
        <v>0.31572460268550062</v>
      </c>
      <c r="N43" s="360">
        <f t="shared" si="6"/>
        <v>6.9998519193761891E-2</v>
      </c>
      <c r="O43" s="374"/>
      <c r="P43" s="374"/>
      <c r="Q43" s="374"/>
      <c r="R43" s="375"/>
    </row>
    <row r="44" spans="1:18">
      <c r="A44" s="109">
        <v>37925</v>
      </c>
      <c r="B44" s="155">
        <f t="shared" si="0"/>
        <v>4</v>
      </c>
      <c r="C44" s="129" t="str">
        <f t="shared" si="1"/>
        <v>dec2003</v>
      </c>
      <c r="D44" s="129">
        <f t="shared" si="2"/>
        <v>37956</v>
      </c>
      <c r="E44" s="218">
        <v>0.12426169922762381</v>
      </c>
      <c r="F44" s="219">
        <v>0.52680599727396638</v>
      </c>
      <c r="G44" s="219">
        <v>0.25897319400272606</v>
      </c>
      <c r="H44" s="220">
        <v>8.9959109495683781E-2</v>
      </c>
      <c r="J44" s="330">
        <v>40330</v>
      </c>
      <c r="K44" s="363">
        <f t="shared" si="3"/>
        <v>0.14727830362747482</v>
      </c>
      <c r="L44" s="360">
        <f t="shared" si="4"/>
        <v>0.42875401077682329</v>
      </c>
      <c r="M44" s="360">
        <f t="shared" si="5"/>
        <v>0.34142200811948853</v>
      </c>
      <c r="N44" s="360">
        <f t="shared" si="6"/>
        <v>8.2545677476213372E-2</v>
      </c>
      <c r="O44" s="374"/>
      <c r="P44" s="374"/>
      <c r="Q44" s="374"/>
      <c r="R44" s="375"/>
    </row>
    <row r="45" spans="1:18">
      <c r="A45" s="109">
        <v>37955</v>
      </c>
      <c r="B45" s="155">
        <f t="shared" si="0"/>
        <v>4</v>
      </c>
      <c r="C45" s="129" t="str">
        <f t="shared" si="1"/>
        <v>dec2003</v>
      </c>
      <c r="D45" s="129">
        <f t="shared" si="2"/>
        <v>37956</v>
      </c>
      <c r="E45" s="218">
        <v>0.11213282247765007</v>
      </c>
      <c r="F45" s="219">
        <v>0.54227330779054916</v>
      </c>
      <c r="G45" s="219">
        <v>0.25593869731800767</v>
      </c>
      <c r="H45" s="220">
        <v>8.9655172413793102E-2</v>
      </c>
      <c r="J45" s="249">
        <v>40422</v>
      </c>
      <c r="K45" s="363">
        <f t="shared" si="3"/>
        <v>0.14623308260428894</v>
      </c>
      <c r="L45" s="360">
        <f t="shared" si="4"/>
        <v>0.41164396196254582</v>
      </c>
      <c r="M45" s="360">
        <f t="shared" si="5"/>
        <v>0.35675611683836167</v>
      </c>
      <c r="N45" s="360">
        <f t="shared" si="6"/>
        <v>8.5366838594803526E-2</v>
      </c>
      <c r="O45" s="374"/>
      <c r="P45" s="374"/>
      <c r="Q45" s="374"/>
      <c r="R45" s="375"/>
    </row>
    <row r="46" spans="1:18">
      <c r="A46" s="109">
        <v>37986</v>
      </c>
      <c r="B46" s="155">
        <f t="shared" si="0"/>
        <v>4</v>
      </c>
      <c r="C46" s="129" t="str">
        <f t="shared" si="1"/>
        <v>dec2003</v>
      </c>
      <c r="D46" s="129">
        <f t="shared" si="2"/>
        <v>37956</v>
      </c>
      <c r="E46" s="218">
        <v>0.13139329805996472</v>
      </c>
      <c r="F46" s="219">
        <v>0.51473922902494329</v>
      </c>
      <c r="G46" s="219">
        <v>0.25296044343663393</v>
      </c>
      <c r="H46" s="220">
        <v>0.10090702947845805</v>
      </c>
      <c r="J46" s="330">
        <v>40513</v>
      </c>
      <c r="K46" s="363">
        <f>IF(AVERAGEIF($D$4:$D$304,J46,$E$4:$E$304)=0,NA(),AVERAGEIF($D$4:$D$304,J46,$E$4:$E$304))</f>
        <v>0.14618603548738027</v>
      </c>
      <c r="L46" s="360">
        <f t="shared" si="4"/>
        <v>0.4103631132528141</v>
      </c>
      <c r="M46" s="360">
        <f t="shared" si="5"/>
        <v>0.3604653314338358</v>
      </c>
      <c r="N46" s="360">
        <f t="shared" si="6"/>
        <v>8.29855198259698E-2</v>
      </c>
      <c r="O46" s="374"/>
      <c r="P46" s="374"/>
      <c r="Q46" s="374"/>
      <c r="R46" s="375"/>
    </row>
    <row r="47" spans="1:18">
      <c r="A47" s="109">
        <v>38017</v>
      </c>
      <c r="B47" s="155">
        <f t="shared" si="0"/>
        <v>1</v>
      </c>
      <c r="C47" s="129" t="str">
        <f t="shared" si="1"/>
        <v>Mar2004</v>
      </c>
      <c r="D47" s="129">
        <f t="shared" si="2"/>
        <v>38047</v>
      </c>
      <c r="E47" s="218">
        <v>8.9864634285064277E-2</v>
      </c>
      <c r="F47" s="219">
        <v>0.65840063701512908</v>
      </c>
      <c r="G47" s="219">
        <v>0.19633716300762144</v>
      </c>
      <c r="H47" s="220">
        <v>5.5397565692185187E-2</v>
      </c>
      <c r="J47" s="249">
        <v>40603</v>
      </c>
      <c r="K47" s="363">
        <f t="shared" si="3"/>
        <v>0.14400056102611591</v>
      </c>
      <c r="L47" s="360">
        <f t="shared" si="4"/>
        <v>0.41639155823679813</v>
      </c>
      <c r="M47" s="360">
        <f t="shared" si="5"/>
        <v>0.35735943333021153</v>
      </c>
      <c r="N47" s="360">
        <f t="shared" si="6"/>
        <v>8.2248447406874411E-2</v>
      </c>
      <c r="O47" s="374"/>
      <c r="P47" s="374"/>
      <c r="Q47" s="374"/>
      <c r="R47" s="375"/>
    </row>
    <row r="48" spans="1:18">
      <c r="A48" s="109">
        <v>38046</v>
      </c>
      <c r="B48" s="155">
        <f t="shared" si="0"/>
        <v>1</v>
      </c>
      <c r="C48" s="129" t="str">
        <f t="shared" si="1"/>
        <v>Mar2004</v>
      </c>
      <c r="D48" s="129">
        <f t="shared" si="2"/>
        <v>38047</v>
      </c>
      <c r="E48" s="218">
        <v>0.1081867939909165</v>
      </c>
      <c r="F48" s="219">
        <v>0.55444276231512757</v>
      </c>
      <c r="G48" s="219">
        <v>0.2510772097356469</v>
      </c>
      <c r="H48" s="220">
        <v>8.6293233958309068E-2</v>
      </c>
      <c r="J48" s="330">
        <v>40695</v>
      </c>
      <c r="K48" s="363">
        <f t="shared" si="3"/>
        <v>0.15039046559704247</v>
      </c>
      <c r="L48" s="360">
        <f t="shared" si="4"/>
        <v>0.39379650008909411</v>
      </c>
      <c r="M48" s="360">
        <f t="shared" si="5"/>
        <v>0.36986336226392108</v>
      </c>
      <c r="N48" s="360">
        <f t="shared" si="6"/>
        <v>8.5949672049942374E-2</v>
      </c>
      <c r="O48" s="374"/>
      <c r="P48" s="374"/>
      <c r="Q48" s="374"/>
      <c r="R48" s="375"/>
    </row>
    <row r="49" spans="1:18">
      <c r="A49" s="109">
        <v>38077</v>
      </c>
      <c r="B49" s="155">
        <f t="shared" si="0"/>
        <v>1</v>
      </c>
      <c r="C49" s="129" t="str">
        <f t="shared" si="1"/>
        <v>Mar2004</v>
      </c>
      <c r="D49" s="129">
        <f t="shared" si="2"/>
        <v>38047</v>
      </c>
      <c r="E49" s="218">
        <v>0.12049616066154754</v>
      </c>
      <c r="F49" s="219">
        <v>0.53514471352628468</v>
      </c>
      <c r="G49" s="219">
        <v>0.24630832841110456</v>
      </c>
      <c r="H49" s="220">
        <v>9.8050797401063206E-2</v>
      </c>
      <c r="J49" s="249">
        <v>40787</v>
      </c>
      <c r="K49" s="363">
        <f t="shared" si="3"/>
        <v>0.14293077739064639</v>
      </c>
      <c r="L49" s="360">
        <f t="shared" si="4"/>
        <v>0.40109058355821675</v>
      </c>
      <c r="M49" s="360">
        <f t="shared" si="5"/>
        <v>0.37257719860753208</v>
      </c>
      <c r="N49" s="360">
        <f t="shared" si="6"/>
        <v>8.3401440443604757E-2</v>
      </c>
      <c r="O49" s="374"/>
      <c r="P49" s="374"/>
      <c r="Q49" s="374"/>
      <c r="R49" s="375"/>
    </row>
    <row r="50" spans="1:18">
      <c r="A50" s="109">
        <v>38107</v>
      </c>
      <c r="B50" s="155">
        <f t="shared" si="0"/>
        <v>2</v>
      </c>
      <c r="C50" s="129" t="str">
        <f t="shared" si="1"/>
        <v>June2004</v>
      </c>
      <c r="D50" s="129">
        <f t="shared" si="2"/>
        <v>38139</v>
      </c>
      <c r="E50" s="218">
        <v>0.11359256320145109</v>
      </c>
      <c r="F50" s="219">
        <v>0.56206779276725993</v>
      </c>
      <c r="G50" s="219">
        <v>0.22775195556059405</v>
      </c>
      <c r="H50" s="220">
        <v>9.6587688470694932E-2</v>
      </c>
      <c r="J50" s="330">
        <v>40878</v>
      </c>
      <c r="K50" s="363">
        <f t="shared" si="3"/>
        <v>0.14971665543115653</v>
      </c>
      <c r="L50" s="360">
        <f t="shared" si="4"/>
        <v>0.37669521644702925</v>
      </c>
      <c r="M50" s="360">
        <f t="shared" si="5"/>
        <v>0.38343187706366466</v>
      </c>
      <c r="N50" s="360">
        <f t="shared" si="6"/>
        <v>9.0156251058149617E-2</v>
      </c>
      <c r="O50" s="374"/>
      <c r="P50" s="374"/>
      <c r="Q50" s="374"/>
      <c r="R50" s="375"/>
    </row>
    <row r="51" spans="1:18">
      <c r="A51" s="109">
        <v>38138</v>
      </c>
      <c r="B51" s="155">
        <f t="shared" si="0"/>
        <v>2</v>
      </c>
      <c r="C51" s="129" t="str">
        <f t="shared" si="1"/>
        <v>June2004</v>
      </c>
      <c r="D51" s="129">
        <f t="shared" si="2"/>
        <v>38139</v>
      </c>
      <c r="E51" s="218">
        <v>0.11114754098360656</v>
      </c>
      <c r="F51" s="219">
        <v>0.54120218579234969</v>
      </c>
      <c r="G51" s="219">
        <v>0.24775956284153006</v>
      </c>
      <c r="H51" s="220">
        <v>9.9890710382513667E-2</v>
      </c>
      <c r="J51" s="249">
        <v>40969</v>
      </c>
      <c r="K51" s="363">
        <f t="shared" si="3"/>
        <v>0.1468127222854485</v>
      </c>
      <c r="L51" s="360">
        <f t="shared" si="4"/>
        <v>0.3824381987191538</v>
      </c>
      <c r="M51" s="360">
        <f t="shared" si="5"/>
        <v>0.38740227850395975</v>
      </c>
      <c r="N51" s="360">
        <f t="shared" si="6"/>
        <v>8.3346800491437903E-2</v>
      </c>
      <c r="O51" s="374"/>
      <c r="P51" s="374"/>
      <c r="Q51" s="374"/>
      <c r="R51" s="375"/>
    </row>
    <row r="52" spans="1:18">
      <c r="A52" s="109">
        <v>38168</v>
      </c>
      <c r="B52" s="155">
        <f t="shared" si="0"/>
        <v>2</v>
      </c>
      <c r="C52" s="129" t="str">
        <f t="shared" si="1"/>
        <v>June2004</v>
      </c>
      <c r="D52" s="129">
        <f t="shared" si="2"/>
        <v>38139</v>
      </c>
      <c r="E52" s="218">
        <v>0.11538461538461539</v>
      </c>
      <c r="F52" s="219">
        <v>0.52777777777777779</v>
      </c>
      <c r="G52" s="219">
        <v>0.25555555555555554</v>
      </c>
      <c r="H52" s="220">
        <v>0.10128205128205128</v>
      </c>
      <c r="J52" s="330">
        <v>41061</v>
      </c>
      <c r="K52" s="363">
        <f t="shared" si="3"/>
        <v>0.14394272593894117</v>
      </c>
      <c r="L52" s="360">
        <f t="shared" si="4"/>
        <v>0.38488797605070929</v>
      </c>
      <c r="M52" s="360">
        <f t="shared" si="5"/>
        <v>0.38827116663260153</v>
      </c>
      <c r="N52" s="360">
        <f t="shared" si="6"/>
        <v>8.2898131377748041E-2</v>
      </c>
      <c r="O52" s="374"/>
      <c r="P52" s="374"/>
      <c r="Q52" s="374"/>
      <c r="R52" s="375"/>
    </row>
    <row r="53" spans="1:18">
      <c r="A53" s="109">
        <v>38199</v>
      </c>
      <c r="B53" s="155">
        <f t="shared" si="0"/>
        <v>3</v>
      </c>
      <c r="C53" s="129" t="str">
        <f t="shared" si="1"/>
        <v>Sep2004</v>
      </c>
      <c r="D53" s="129">
        <f t="shared" si="2"/>
        <v>38231</v>
      </c>
      <c r="E53" s="218">
        <v>0.12397953630129531</v>
      </c>
      <c r="F53" s="219">
        <v>0.50843583324262542</v>
      </c>
      <c r="G53" s="219">
        <v>0.26025906171764451</v>
      </c>
      <c r="H53" s="220">
        <v>0.10732556873843474</v>
      </c>
      <c r="J53" s="249">
        <v>41153</v>
      </c>
      <c r="K53" s="363">
        <f t="shared" si="3"/>
        <v>0.14085538725769728</v>
      </c>
      <c r="L53" s="360">
        <f t="shared" si="4"/>
        <v>0.37417685795175409</v>
      </c>
      <c r="M53" s="360">
        <f t="shared" si="5"/>
        <v>0.39787260394112051</v>
      </c>
      <c r="N53" s="360">
        <f t="shared" si="6"/>
        <v>8.7095150849428163E-2</v>
      </c>
      <c r="O53" s="374"/>
      <c r="P53" s="374"/>
      <c r="Q53" s="374"/>
      <c r="R53" s="375"/>
    </row>
    <row r="54" spans="1:18">
      <c r="A54" s="109">
        <v>38230</v>
      </c>
      <c r="B54" s="155">
        <f t="shared" si="0"/>
        <v>3</v>
      </c>
      <c r="C54" s="129" t="str">
        <f t="shared" si="1"/>
        <v>Sep2004</v>
      </c>
      <c r="D54" s="129">
        <f t="shared" si="2"/>
        <v>38231</v>
      </c>
      <c r="E54" s="218">
        <v>0.12975993377483444</v>
      </c>
      <c r="F54" s="219">
        <v>0.5150041390728477</v>
      </c>
      <c r="G54" s="219">
        <v>0.25434602649006621</v>
      </c>
      <c r="H54" s="220">
        <v>0.10088990066225166</v>
      </c>
      <c r="J54" s="330">
        <v>41244</v>
      </c>
      <c r="K54" s="363">
        <f t="shared" si="3"/>
        <v>0.14284803310161018</v>
      </c>
      <c r="L54" s="360">
        <f t="shared" si="4"/>
        <v>0.36909289840851894</v>
      </c>
      <c r="M54" s="360">
        <f t="shared" si="5"/>
        <v>0.39359285171623881</v>
      </c>
      <c r="N54" s="360">
        <f t="shared" si="6"/>
        <v>9.4466216773632039E-2</v>
      </c>
      <c r="O54" s="374"/>
      <c r="P54" s="374"/>
      <c r="Q54" s="374"/>
      <c r="R54" s="375"/>
    </row>
    <row r="55" spans="1:18">
      <c r="A55" s="109">
        <v>38260</v>
      </c>
      <c r="B55" s="155">
        <f t="shared" si="0"/>
        <v>3</v>
      </c>
      <c r="C55" s="129" t="str">
        <f t="shared" si="1"/>
        <v>Sep2004</v>
      </c>
      <c r="D55" s="129">
        <f t="shared" si="2"/>
        <v>38231</v>
      </c>
      <c r="E55" s="218">
        <v>0.12818890997259119</v>
      </c>
      <c r="F55" s="219">
        <v>0.51054185114906181</v>
      </c>
      <c r="G55" s="219">
        <v>0.26038372338182586</v>
      </c>
      <c r="H55" s="220">
        <v>0.10088551549652119</v>
      </c>
      <c r="J55" s="249">
        <v>41334</v>
      </c>
      <c r="K55" s="363">
        <f t="shared" si="3"/>
        <v>0.13299687574447192</v>
      </c>
      <c r="L55" s="360">
        <f t="shared" si="4"/>
        <v>0.39546967209556089</v>
      </c>
      <c r="M55" s="360">
        <f t="shared" si="5"/>
        <v>0.3821585929601809</v>
      </c>
      <c r="N55" s="360">
        <f t="shared" si="6"/>
        <v>8.9374859199786258E-2</v>
      </c>
      <c r="O55" s="374"/>
      <c r="P55" s="374"/>
      <c r="Q55" s="374"/>
      <c r="R55" s="375"/>
    </row>
    <row r="56" spans="1:18">
      <c r="A56" s="109">
        <v>38291</v>
      </c>
      <c r="B56" s="155">
        <f t="shared" si="0"/>
        <v>4</v>
      </c>
      <c r="C56" s="129" t="str">
        <f t="shared" si="1"/>
        <v>dec2004</v>
      </c>
      <c r="D56" s="129">
        <f t="shared" si="2"/>
        <v>38322</v>
      </c>
      <c r="E56" s="218">
        <v>0.12932862190812722</v>
      </c>
      <c r="F56" s="219">
        <v>0.51590106007067138</v>
      </c>
      <c r="G56" s="219">
        <v>0.25429917550058895</v>
      </c>
      <c r="H56" s="220">
        <v>0.10047114252061248</v>
      </c>
      <c r="J56" s="330">
        <v>41426</v>
      </c>
      <c r="K56" s="363">
        <f t="shared" si="3"/>
        <v>0.14025705736703165</v>
      </c>
      <c r="L56" s="360">
        <f t="shared" si="4"/>
        <v>0.38014490184289002</v>
      </c>
      <c r="M56" s="360">
        <f t="shared" si="5"/>
        <v>0.38384713596517495</v>
      </c>
      <c r="N56" s="360">
        <f t="shared" si="6"/>
        <v>9.5750904824903296E-2</v>
      </c>
      <c r="O56" s="374"/>
      <c r="P56" s="374"/>
      <c r="Q56" s="374"/>
      <c r="R56" s="375"/>
    </row>
    <row r="57" spans="1:18">
      <c r="A57" s="109">
        <v>38321</v>
      </c>
      <c r="B57" s="155">
        <f t="shared" si="0"/>
        <v>4</v>
      </c>
      <c r="C57" s="129" t="str">
        <f t="shared" si="1"/>
        <v>dec2004</v>
      </c>
      <c r="D57" s="129">
        <f t="shared" si="2"/>
        <v>38322</v>
      </c>
      <c r="E57" s="218">
        <v>0.12672836145890037</v>
      </c>
      <c r="F57" s="219">
        <v>0.5075666848121938</v>
      </c>
      <c r="G57" s="219">
        <v>0.26379967338051169</v>
      </c>
      <c r="H57" s="220">
        <v>0.10190528034839412</v>
      </c>
      <c r="J57" s="249">
        <v>41518</v>
      </c>
      <c r="K57" s="363">
        <f t="shared" si="3"/>
        <v>0.14284591980214822</v>
      </c>
      <c r="L57" s="360">
        <f t="shared" si="4"/>
        <v>0.38098770384775033</v>
      </c>
      <c r="M57" s="360">
        <f t="shared" si="5"/>
        <v>0.38907390927823643</v>
      </c>
      <c r="N57" s="360">
        <f t="shared" si="6"/>
        <v>8.7092467071865021E-2</v>
      </c>
      <c r="O57" s="374"/>
      <c r="P57" s="374"/>
      <c r="Q57" s="374"/>
      <c r="R57" s="375"/>
    </row>
    <row r="58" spans="1:18">
      <c r="A58" s="109">
        <v>38352</v>
      </c>
      <c r="B58" s="155">
        <f t="shared" si="0"/>
        <v>4</v>
      </c>
      <c r="C58" s="129" t="str">
        <f t="shared" si="1"/>
        <v>dec2004</v>
      </c>
      <c r="D58" s="129">
        <f t="shared" si="2"/>
        <v>38322</v>
      </c>
      <c r="E58" s="218">
        <v>0.13342092689918778</v>
      </c>
      <c r="F58" s="219">
        <v>0.51743908265647398</v>
      </c>
      <c r="G58" s="219">
        <v>0.2484472049689441</v>
      </c>
      <c r="H58" s="220">
        <v>0.10069278547539418</v>
      </c>
      <c r="J58" s="330">
        <v>41609</v>
      </c>
      <c r="K58" s="363">
        <f t="shared" si="3"/>
        <v>0.13039895473494487</v>
      </c>
      <c r="L58" s="360">
        <f t="shared" si="4"/>
        <v>0.38344436070171711</v>
      </c>
      <c r="M58" s="360">
        <f t="shared" si="5"/>
        <v>0.39472358252784301</v>
      </c>
      <c r="N58" s="360">
        <f t="shared" si="6"/>
        <v>9.1433102035495026E-2</v>
      </c>
      <c r="O58" s="374"/>
      <c r="P58" s="374"/>
      <c r="Q58" s="374"/>
      <c r="R58" s="375"/>
    </row>
    <row r="59" spans="1:18">
      <c r="A59" s="109">
        <v>38383</v>
      </c>
      <c r="B59" s="155">
        <f t="shared" si="0"/>
        <v>1</v>
      </c>
      <c r="C59" s="129" t="str">
        <f t="shared" si="1"/>
        <v>Mar2005</v>
      </c>
      <c r="D59" s="129">
        <f t="shared" si="2"/>
        <v>38412</v>
      </c>
      <c r="E59" s="218">
        <v>0.10598735589438453</v>
      </c>
      <c r="F59" s="219">
        <v>0.62042890789636795</v>
      </c>
      <c r="G59" s="219">
        <v>0.21073509359117393</v>
      </c>
      <c r="H59" s="220">
        <v>6.284864261807363E-2</v>
      </c>
      <c r="J59" s="249">
        <v>41699</v>
      </c>
      <c r="K59" s="363">
        <f t="shared" si="3"/>
        <v>0.1284815171388338</v>
      </c>
      <c r="L59" s="360">
        <f t="shared" si="4"/>
        <v>0.3855854404512174</v>
      </c>
      <c r="M59" s="360">
        <f t="shared" si="5"/>
        <v>0.39108110646089522</v>
      </c>
      <c r="N59" s="360">
        <f t="shared" si="6"/>
        <v>9.4851935949053626E-2</v>
      </c>
      <c r="O59" s="374"/>
      <c r="P59" s="374"/>
      <c r="Q59" s="374"/>
      <c r="R59" s="375"/>
    </row>
    <row r="60" spans="1:18">
      <c r="A60" s="109">
        <v>38411</v>
      </c>
      <c r="B60" s="155">
        <f t="shared" si="0"/>
        <v>1</v>
      </c>
      <c r="C60" s="129" t="str">
        <f t="shared" si="1"/>
        <v>Mar2005</v>
      </c>
      <c r="D60" s="129">
        <f t="shared" si="2"/>
        <v>38412</v>
      </c>
      <c r="E60" s="218">
        <v>0.13007689808296327</v>
      </c>
      <c r="F60" s="219">
        <v>0.52084912812736917</v>
      </c>
      <c r="G60" s="219">
        <v>0.25701288855193327</v>
      </c>
      <c r="H60" s="220">
        <v>9.2061085237734208E-2</v>
      </c>
      <c r="J60" s="330">
        <v>41791</v>
      </c>
      <c r="K60" s="363">
        <f t="shared" si="3"/>
        <v>0.13764402618664615</v>
      </c>
      <c r="L60" s="360">
        <f t="shared" si="4"/>
        <v>0.36914245891498071</v>
      </c>
      <c r="M60" s="360">
        <f t="shared" si="5"/>
        <v>0.39619627802384505</v>
      </c>
      <c r="N60" s="360">
        <f t="shared" si="6"/>
        <v>9.7017236874528068E-2</v>
      </c>
      <c r="O60" s="374"/>
      <c r="P60" s="374"/>
      <c r="Q60" s="374"/>
      <c r="R60" s="375"/>
    </row>
    <row r="61" spans="1:18">
      <c r="A61" s="109">
        <v>38442</v>
      </c>
      <c r="B61" s="155">
        <f t="shared" si="0"/>
        <v>1</v>
      </c>
      <c r="C61" s="129" t="str">
        <f t="shared" si="1"/>
        <v>Mar2005</v>
      </c>
      <c r="D61" s="129">
        <f t="shared" si="2"/>
        <v>38412</v>
      </c>
      <c r="E61" s="218">
        <v>0.129958812052894</v>
      </c>
      <c r="F61" s="219">
        <v>0.51961846954259705</v>
      </c>
      <c r="G61" s="219">
        <v>0.2573162800780403</v>
      </c>
      <c r="H61" s="220">
        <v>9.3106438326468671E-2</v>
      </c>
      <c r="J61" s="249">
        <v>41883</v>
      </c>
      <c r="K61" s="363">
        <f t="shared" si="3"/>
        <v>0.13579725856272681</v>
      </c>
      <c r="L61" s="360">
        <f t="shared" si="4"/>
        <v>0.35580724795849999</v>
      </c>
      <c r="M61" s="360">
        <f t="shared" si="5"/>
        <v>0.40508832176975601</v>
      </c>
      <c r="N61" s="360">
        <f t="shared" si="6"/>
        <v>0.10330717170901715</v>
      </c>
      <c r="O61" s="374"/>
      <c r="P61" s="374"/>
      <c r="Q61" s="374"/>
      <c r="R61" s="375"/>
    </row>
    <row r="62" spans="1:18">
      <c r="A62" s="109">
        <v>38472</v>
      </c>
      <c r="B62" s="155">
        <f t="shared" si="0"/>
        <v>2</v>
      </c>
      <c r="C62" s="129" t="str">
        <f t="shared" si="1"/>
        <v>June2005</v>
      </c>
      <c r="D62" s="129">
        <f t="shared" si="2"/>
        <v>38504</v>
      </c>
      <c r="E62" s="218">
        <v>0.12630321459600347</v>
      </c>
      <c r="F62" s="219">
        <v>0.53029973935708075</v>
      </c>
      <c r="G62" s="219">
        <v>0.24315812337098175</v>
      </c>
      <c r="H62" s="220">
        <v>0.10023892267593397</v>
      </c>
      <c r="J62" s="330">
        <v>41974</v>
      </c>
      <c r="K62" s="363">
        <f t="shared" si="3"/>
        <v>0.14005098055947907</v>
      </c>
      <c r="L62" s="360">
        <f t="shared" si="4"/>
        <v>0.35496976051163437</v>
      </c>
      <c r="M62" s="360">
        <f t="shared" si="5"/>
        <v>0.40237199684911501</v>
      </c>
      <c r="N62" s="360">
        <f t="shared" si="6"/>
        <v>0.1026072620797716</v>
      </c>
      <c r="O62" s="374"/>
      <c r="P62" s="374"/>
      <c r="Q62" s="374"/>
      <c r="R62" s="375"/>
    </row>
    <row r="63" spans="1:18">
      <c r="A63" s="109">
        <v>38503</v>
      </c>
      <c r="B63" s="155">
        <f t="shared" si="0"/>
        <v>2</v>
      </c>
      <c r="C63" s="129" t="str">
        <f t="shared" si="1"/>
        <v>June2005</v>
      </c>
      <c r="D63" s="129">
        <f t="shared" si="2"/>
        <v>38504</v>
      </c>
      <c r="E63" s="218">
        <v>0.13337488314116547</v>
      </c>
      <c r="F63" s="219">
        <v>0.51043938921782483</v>
      </c>
      <c r="G63" s="219">
        <v>0.25895917731380491</v>
      </c>
      <c r="H63" s="220">
        <v>9.722655032720473E-2</v>
      </c>
      <c r="J63" s="249">
        <v>42064</v>
      </c>
      <c r="K63" s="363">
        <f t="shared" si="3"/>
        <v>0.14159298326522418</v>
      </c>
      <c r="L63" s="360">
        <f t="shared" si="4"/>
        <v>0.37247603586684602</v>
      </c>
      <c r="M63" s="360">
        <f t="shared" si="5"/>
        <v>0.38649204773577828</v>
      </c>
      <c r="N63" s="360">
        <f t="shared" si="6"/>
        <v>9.9438933132151533E-2</v>
      </c>
      <c r="O63" s="374"/>
      <c r="P63" s="374"/>
      <c r="Q63" s="374"/>
      <c r="R63" s="375"/>
    </row>
    <row r="64" spans="1:18">
      <c r="A64" s="109">
        <v>38533</v>
      </c>
      <c r="B64" s="155">
        <f t="shared" si="0"/>
        <v>2</v>
      </c>
      <c r="C64" s="129" t="str">
        <f t="shared" si="1"/>
        <v>June2005</v>
      </c>
      <c r="D64" s="129">
        <f t="shared" si="2"/>
        <v>38504</v>
      </c>
      <c r="E64" s="218">
        <v>0.13143735588009223</v>
      </c>
      <c r="F64" s="219">
        <v>0.51378060832326777</v>
      </c>
      <c r="G64" s="219">
        <v>0.25046667398704292</v>
      </c>
      <c r="H64" s="220">
        <v>0.10431536180959701</v>
      </c>
      <c r="J64" s="330">
        <v>42156</v>
      </c>
      <c r="K64" s="363">
        <f t="shared" si="3"/>
        <v>0.1302876822980692</v>
      </c>
      <c r="L64" s="360">
        <f t="shared" si="4"/>
        <v>0.35423380561690426</v>
      </c>
      <c r="M64" s="360">
        <f t="shared" si="5"/>
        <v>0.41209765394612735</v>
      </c>
      <c r="N64" s="360">
        <f t="shared" si="6"/>
        <v>0.1033808581388993</v>
      </c>
      <c r="O64" s="374"/>
      <c r="P64" s="374"/>
      <c r="Q64" s="374"/>
      <c r="R64" s="375"/>
    </row>
    <row r="65" spans="1:19">
      <c r="A65" s="109">
        <v>38564</v>
      </c>
      <c r="B65" s="155">
        <f t="shared" si="0"/>
        <v>3</v>
      </c>
      <c r="C65" s="129" t="str">
        <f t="shared" si="1"/>
        <v>Sep2005</v>
      </c>
      <c r="D65" s="129">
        <f t="shared" si="2"/>
        <v>38596</v>
      </c>
      <c r="E65" s="218">
        <v>0.12573443008225618</v>
      </c>
      <c r="F65" s="219">
        <v>0.50070505287896594</v>
      </c>
      <c r="G65" s="219">
        <v>0.26874265569917744</v>
      </c>
      <c r="H65" s="220">
        <v>0.10481786133960047</v>
      </c>
      <c r="J65" s="249">
        <v>42248</v>
      </c>
      <c r="K65" s="363">
        <f t="shared" si="3"/>
        <v>0.13070900434854427</v>
      </c>
      <c r="L65" s="360">
        <f t="shared" si="4"/>
        <v>0.33194642969229277</v>
      </c>
      <c r="M65" s="360">
        <f t="shared" si="5"/>
        <v>0.43488064305617913</v>
      </c>
      <c r="N65" s="360">
        <f t="shared" si="6"/>
        <v>0.10246392290298388</v>
      </c>
      <c r="O65" s="374"/>
      <c r="P65" s="374"/>
      <c r="Q65" s="374"/>
      <c r="R65" s="375"/>
    </row>
    <row r="66" spans="1:19">
      <c r="A66" s="109">
        <v>38595</v>
      </c>
      <c r="B66" s="155">
        <f t="shared" si="0"/>
        <v>3</v>
      </c>
      <c r="C66" s="129" t="str">
        <f t="shared" si="1"/>
        <v>Sep2005</v>
      </c>
      <c r="D66" s="129">
        <f t="shared" si="2"/>
        <v>38596</v>
      </c>
      <c r="E66" s="218">
        <v>0.13351978454526622</v>
      </c>
      <c r="F66" s="219">
        <v>0.5140874249015952</v>
      </c>
      <c r="G66" s="219">
        <v>0.25492024031489541</v>
      </c>
      <c r="H66" s="220">
        <v>9.7472550238243222E-2</v>
      </c>
      <c r="J66" s="330">
        <v>42339</v>
      </c>
      <c r="K66" s="363">
        <f t="shared" si="3"/>
        <v>0.1312788031227109</v>
      </c>
      <c r="L66" s="360">
        <f t="shared" si="4"/>
        <v>0.32630893044266229</v>
      </c>
      <c r="M66" s="360">
        <f t="shared" si="5"/>
        <v>0.43195681157102267</v>
      </c>
      <c r="N66" s="360">
        <f t="shared" si="6"/>
        <v>0.1104554548636041</v>
      </c>
      <c r="O66" s="376">
        <v>0.1312788031227109</v>
      </c>
      <c r="P66" s="376">
        <v>0.32630893044266229</v>
      </c>
      <c r="Q66" s="376">
        <v>0.43195681157102267</v>
      </c>
      <c r="R66" s="377">
        <v>0.1104554548636041</v>
      </c>
      <c r="S66" s="120"/>
    </row>
    <row r="67" spans="1:19">
      <c r="A67" s="109">
        <v>38625</v>
      </c>
      <c r="B67" s="155">
        <f t="shared" si="0"/>
        <v>3</v>
      </c>
      <c r="C67" s="129" t="str">
        <f t="shared" si="1"/>
        <v>Sep2005</v>
      </c>
      <c r="D67" s="129">
        <f t="shared" si="2"/>
        <v>38596</v>
      </c>
      <c r="E67" s="218">
        <v>0.13751339764201501</v>
      </c>
      <c r="F67" s="219">
        <v>0.50739549839228293</v>
      </c>
      <c r="G67" s="219">
        <v>0.25637727759914253</v>
      </c>
      <c r="H67" s="220">
        <v>9.8713826366559482E-2</v>
      </c>
      <c r="J67" s="249">
        <v>42430</v>
      </c>
      <c r="K67" s="363">
        <f t="shared" ref="K67" si="7">IF(AVERAGEIF($D$4:$D$304,J67,$E$4:$E$304)=0,NA(),AVERAGEIF($D$4:$D$304,J67,$E$4:$E$304))</f>
        <v>0.13343333333333332</v>
      </c>
      <c r="L67" s="360">
        <f t="shared" ref="L67" si="8">IF(AVERAGEIF($D$4:$D$304,J67,$F$4:$F$304)=0,NA(),AVERAGEIF($D$4:$D$304,J67,$F$4:$F$304))</f>
        <v>0.33563333333333328</v>
      </c>
      <c r="M67" s="360">
        <f t="shared" ref="M67" si="9">IF(AVERAGEIF($D$4:$D$304,J67,$G$4:$G$304)=0,NA(),AVERAGEIF($D$4:$D$304,J67,$G$4:$G$304))</f>
        <v>0.41930000000000001</v>
      </c>
      <c r="N67" s="360">
        <f t="shared" ref="N67" si="10">IF(AVERAGEIF($D$4:$D$304,J67,$H$4:$H$304)=0,NA(),AVERAGEIF($D$4:$D$304,J67,$H$4:$H$304))</f>
        <v>0.11159999999999999</v>
      </c>
      <c r="O67" s="376">
        <v>0.13677735942923691</v>
      </c>
      <c r="P67" s="376">
        <v>0.35685259432628924</v>
      </c>
      <c r="Q67" s="376">
        <v>0.40217993509944255</v>
      </c>
      <c r="R67" s="377">
        <v>0.10419011114503125</v>
      </c>
    </row>
    <row r="68" spans="1:19">
      <c r="A68" s="109">
        <v>38656</v>
      </c>
      <c r="B68" s="155">
        <f t="shared" si="0"/>
        <v>4</v>
      </c>
      <c r="C68" s="129" t="str">
        <f t="shared" si="1"/>
        <v>dec2005</v>
      </c>
      <c r="D68" s="129">
        <f t="shared" si="2"/>
        <v>38687</v>
      </c>
      <c r="E68" s="218">
        <v>0.1394098673993549</v>
      </c>
      <c r="F68" s="219">
        <v>0.49301158762393982</v>
      </c>
      <c r="G68" s="219">
        <v>0.25898936805638512</v>
      </c>
      <c r="H68" s="220">
        <v>0.10858917692032015</v>
      </c>
      <c r="J68" s="330">
        <v>42522</v>
      </c>
      <c r="K68" s="363"/>
      <c r="L68" s="360"/>
      <c r="M68" s="360"/>
      <c r="N68" s="360"/>
      <c r="O68" s="376">
        <v>0.13677735942923691</v>
      </c>
      <c r="P68" s="376">
        <v>0.35685259432628924</v>
      </c>
      <c r="Q68" s="376">
        <v>0.40217993509944255</v>
      </c>
      <c r="R68" s="377">
        <v>0.10419011114503125</v>
      </c>
    </row>
    <row r="69" spans="1:19">
      <c r="A69" s="109">
        <v>38686</v>
      </c>
      <c r="B69" s="155">
        <f t="shared" ref="B69:B132" si="11">MONTH(MONTH(A69)&amp;0)</f>
        <v>4</v>
      </c>
      <c r="C69" s="129" t="str">
        <f t="shared" ref="C69:C132" si="12">IF(B69=4,"dec",IF(B69=1,"Mar", IF(B69=2,"June",IF(B69=3,"Sep",""))))&amp;YEAR(A69)</f>
        <v>dec2005</v>
      </c>
      <c r="D69" s="129">
        <f t="shared" ref="D69:D132" si="13">DATEVALUE(C69)</f>
        <v>38687</v>
      </c>
      <c r="E69" s="218">
        <v>0.13579461065138979</v>
      </c>
      <c r="F69" s="219">
        <v>0.49713558243157224</v>
      </c>
      <c r="G69" s="219">
        <v>0.26469340123063867</v>
      </c>
      <c r="H69" s="220">
        <v>0.10237640568639932</v>
      </c>
      <c r="J69" s="249">
        <v>42614</v>
      </c>
      <c r="K69" s="363"/>
      <c r="L69" s="360"/>
      <c r="M69" s="360"/>
      <c r="N69" s="360"/>
      <c r="O69" s="376">
        <v>0.13677735942923691</v>
      </c>
      <c r="P69" s="376">
        <v>0.35485259432628924</v>
      </c>
      <c r="Q69" s="376">
        <v>0.40217993509944255</v>
      </c>
      <c r="R69" s="377">
        <v>0.10619011114503125</v>
      </c>
    </row>
    <row r="70" spans="1:19">
      <c r="A70" s="109">
        <v>38717</v>
      </c>
      <c r="B70" s="155">
        <f t="shared" si="11"/>
        <v>4</v>
      </c>
      <c r="C70" s="129" t="str">
        <f t="shared" si="12"/>
        <v>dec2005</v>
      </c>
      <c r="D70" s="129">
        <f t="shared" si="13"/>
        <v>38687</v>
      </c>
      <c r="E70" s="218">
        <v>0.13783818438261317</v>
      </c>
      <c r="F70" s="219">
        <v>0.48788306193101677</v>
      </c>
      <c r="G70" s="219">
        <v>0.25092960635978973</v>
      </c>
      <c r="H70" s="220">
        <v>0.12334914732658032</v>
      </c>
      <c r="J70" s="330">
        <v>42705</v>
      </c>
      <c r="K70" s="363"/>
      <c r="L70" s="360"/>
      <c r="M70" s="360"/>
      <c r="N70" s="360"/>
      <c r="O70" s="376">
        <v>0.13677735942923691</v>
      </c>
      <c r="P70" s="376">
        <v>0.35485259432628924</v>
      </c>
      <c r="Q70" s="376">
        <v>0.40217993509944255</v>
      </c>
      <c r="R70" s="377">
        <v>0.10619011114503125</v>
      </c>
    </row>
    <row r="71" spans="1:19">
      <c r="A71" s="109">
        <v>38748</v>
      </c>
      <c r="B71" s="155">
        <f t="shared" si="11"/>
        <v>1</v>
      </c>
      <c r="C71" s="129" t="str">
        <f t="shared" si="12"/>
        <v>Mar2006</v>
      </c>
      <c r="D71" s="129">
        <f t="shared" si="13"/>
        <v>38777</v>
      </c>
      <c r="E71" s="218">
        <v>0.12</v>
      </c>
      <c r="F71" s="219">
        <v>0.59908045977011493</v>
      </c>
      <c r="G71" s="219">
        <v>0.20735632183908045</v>
      </c>
      <c r="H71" s="220">
        <v>7.3563218390804597E-2</v>
      </c>
      <c r="J71" s="249">
        <v>42795</v>
      </c>
      <c r="K71" s="363"/>
      <c r="L71" s="360"/>
      <c r="M71" s="360"/>
      <c r="N71" s="360"/>
      <c r="O71" s="376">
        <v>0.13677735942923691</v>
      </c>
      <c r="P71" s="376">
        <v>0.35485259432628924</v>
      </c>
      <c r="Q71" s="376">
        <v>0.40217993509944255</v>
      </c>
      <c r="R71" s="377">
        <v>0.10619011114503125</v>
      </c>
    </row>
    <row r="72" spans="1:19">
      <c r="A72" s="109">
        <v>38776</v>
      </c>
      <c r="B72" s="155">
        <f t="shared" si="11"/>
        <v>1</v>
      </c>
      <c r="C72" s="129" t="str">
        <f t="shared" si="12"/>
        <v>Mar2006</v>
      </c>
      <c r="D72" s="129">
        <f t="shared" si="13"/>
        <v>38777</v>
      </c>
      <c r="E72" s="218">
        <v>0.1357334525939177</v>
      </c>
      <c r="F72" s="219">
        <v>0.50559033989266544</v>
      </c>
      <c r="G72" s="219">
        <v>0.26252236135957069</v>
      </c>
      <c r="H72" s="220">
        <v>9.6153846153846159E-2</v>
      </c>
      <c r="J72" s="330">
        <v>42887</v>
      </c>
      <c r="K72" s="363"/>
      <c r="L72" s="360"/>
      <c r="M72" s="360"/>
      <c r="N72" s="360"/>
      <c r="O72" s="376">
        <v>0.13677735942923691</v>
      </c>
      <c r="P72" s="376">
        <v>0.35485259432628924</v>
      </c>
      <c r="Q72" s="376">
        <v>0.40217993509944255</v>
      </c>
      <c r="R72" s="377">
        <v>0.10619011114503125</v>
      </c>
    </row>
    <row r="73" spans="1:19">
      <c r="A73" s="109">
        <v>38807</v>
      </c>
      <c r="B73" s="155">
        <f t="shared" si="11"/>
        <v>1</v>
      </c>
      <c r="C73" s="129" t="str">
        <f t="shared" si="12"/>
        <v>Mar2006</v>
      </c>
      <c r="D73" s="129">
        <f t="shared" si="13"/>
        <v>38777</v>
      </c>
      <c r="E73" s="218">
        <v>0.14047644482427091</v>
      </c>
      <c r="F73" s="219">
        <v>0.5093472919559876</v>
      </c>
      <c r="G73" s="219">
        <v>0.2533917316526012</v>
      </c>
      <c r="H73" s="220">
        <v>9.6784531567140258E-2</v>
      </c>
      <c r="J73" s="249">
        <v>42979</v>
      </c>
      <c r="K73" s="363"/>
      <c r="L73" s="360"/>
      <c r="M73" s="360"/>
      <c r="N73" s="360"/>
      <c r="O73" s="376">
        <v>0.13677735942923691</v>
      </c>
      <c r="P73" s="376">
        <v>0.35485259432628924</v>
      </c>
      <c r="Q73" s="376">
        <v>0.40217993509944255</v>
      </c>
      <c r="R73" s="377">
        <v>0.10619011114503125</v>
      </c>
    </row>
    <row r="74" spans="1:19">
      <c r="A74" s="109">
        <v>38837</v>
      </c>
      <c r="B74" s="155">
        <f t="shared" si="11"/>
        <v>2</v>
      </c>
      <c r="C74" s="129" t="str">
        <f t="shared" si="12"/>
        <v>June2006</v>
      </c>
      <c r="D74" s="129">
        <f t="shared" si="13"/>
        <v>38869</v>
      </c>
      <c r="E74" s="218">
        <v>0.1464101935800049</v>
      </c>
      <c r="F74" s="219">
        <v>0.51776525361431025</v>
      </c>
      <c r="G74" s="219">
        <v>0.24797843665768193</v>
      </c>
      <c r="H74" s="220">
        <v>8.7846116148002945E-2</v>
      </c>
      <c r="J74" s="330">
        <v>43070</v>
      </c>
      <c r="K74" s="363"/>
      <c r="L74" s="360"/>
      <c r="M74" s="360"/>
      <c r="N74" s="360"/>
      <c r="O74" s="376">
        <v>0.13677735942923691</v>
      </c>
      <c r="P74" s="376">
        <v>0.35485259432628924</v>
      </c>
      <c r="Q74" s="376">
        <v>0.40217993509944255</v>
      </c>
      <c r="R74" s="377">
        <v>0.10619011114503125</v>
      </c>
    </row>
    <row r="75" spans="1:19">
      <c r="A75" s="109">
        <v>38868</v>
      </c>
      <c r="B75" s="155">
        <f t="shared" si="11"/>
        <v>2</v>
      </c>
      <c r="C75" s="129" t="str">
        <f t="shared" si="12"/>
        <v>June2006</v>
      </c>
      <c r="D75" s="129">
        <f t="shared" si="13"/>
        <v>38869</v>
      </c>
      <c r="E75" s="218">
        <v>0.14056907659269863</v>
      </c>
      <c r="F75" s="219">
        <v>0.51386900501073729</v>
      </c>
      <c r="G75" s="219">
        <v>0.25608446671438795</v>
      </c>
      <c r="H75" s="220">
        <v>8.9477451682176093E-2</v>
      </c>
      <c r="J75" s="249">
        <v>43160</v>
      </c>
      <c r="K75" s="363"/>
      <c r="L75" s="360"/>
      <c r="M75" s="360"/>
      <c r="N75" s="360"/>
      <c r="O75" s="376">
        <v>0.13677735942923691</v>
      </c>
      <c r="P75" s="376">
        <v>0.35485259432628924</v>
      </c>
      <c r="Q75" s="376">
        <v>0.40217993509944255</v>
      </c>
      <c r="R75" s="377">
        <v>0.10619011114503125</v>
      </c>
    </row>
    <row r="76" spans="1:19">
      <c r="A76" s="109">
        <v>38898</v>
      </c>
      <c r="B76" s="155">
        <f t="shared" si="11"/>
        <v>2</v>
      </c>
      <c r="C76" s="129" t="str">
        <f t="shared" si="12"/>
        <v>June2006</v>
      </c>
      <c r="D76" s="129">
        <f t="shared" si="13"/>
        <v>38869</v>
      </c>
      <c r="E76" s="218">
        <v>0.13662200568412505</v>
      </c>
      <c r="F76" s="219">
        <v>0.51421031262687777</v>
      </c>
      <c r="G76" s="219">
        <v>0.25030450669914739</v>
      </c>
      <c r="H76" s="220">
        <v>9.8863174989849784E-2</v>
      </c>
      <c r="J76" s="330">
        <v>43252</v>
      </c>
      <c r="K76" s="363"/>
      <c r="L76" s="360"/>
      <c r="M76" s="360"/>
      <c r="N76" s="360"/>
      <c r="O76" s="376">
        <v>0.13677735942923691</v>
      </c>
      <c r="P76" s="376">
        <v>0.35485259432628924</v>
      </c>
      <c r="Q76" s="376">
        <v>0.40217993509944255</v>
      </c>
      <c r="R76" s="377">
        <v>0.10619011114503125</v>
      </c>
    </row>
    <row r="77" spans="1:19">
      <c r="A77" s="109">
        <v>38929</v>
      </c>
      <c r="B77" s="155">
        <f t="shared" si="11"/>
        <v>3</v>
      </c>
      <c r="C77" s="129" t="str">
        <f t="shared" si="12"/>
        <v>Sep2006</v>
      </c>
      <c r="D77" s="129">
        <f t="shared" si="13"/>
        <v>38961</v>
      </c>
      <c r="E77" s="218">
        <v>0.13497854077253219</v>
      </c>
      <c r="F77" s="219">
        <v>0.50311158798283262</v>
      </c>
      <c r="G77" s="219">
        <v>0.26148068669527896</v>
      </c>
      <c r="H77" s="220">
        <v>0.10042918454935622</v>
      </c>
      <c r="J77" s="249">
        <v>43344</v>
      </c>
      <c r="K77" s="363"/>
      <c r="L77" s="360"/>
      <c r="M77" s="360"/>
      <c r="N77" s="360"/>
      <c r="O77" s="376">
        <v>0.13677735942923691</v>
      </c>
      <c r="P77" s="376">
        <v>0.35485259432628924</v>
      </c>
      <c r="Q77" s="376">
        <v>0.40217993509944255</v>
      </c>
      <c r="R77" s="377">
        <v>0.10619011114503125</v>
      </c>
    </row>
    <row r="78" spans="1:19">
      <c r="A78" s="109">
        <v>38960</v>
      </c>
      <c r="B78" s="155">
        <f t="shared" si="11"/>
        <v>3</v>
      </c>
      <c r="C78" s="129" t="str">
        <f t="shared" si="12"/>
        <v>Sep2006</v>
      </c>
      <c r="D78" s="129">
        <f t="shared" si="13"/>
        <v>38961</v>
      </c>
      <c r="E78" s="218">
        <v>0.13456897383917366</v>
      </c>
      <c r="F78" s="219">
        <v>0.49734530360073365</v>
      </c>
      <c r="G78" s="219">
        <v>0.26971715416545999</v>
      </c>
      <c r="H78" s="220">
        <v>9.8368568394632691E-2</v>
      </c>
      <c r="J78" s="330">
        <v>43435</v>
      </c>
      <c r="K78" s="363"/>
      <c r="L78" s="360"/>
      <c r="M78" s="360"/>
      <c r="N78" s="360"/>
      <c r="O78" s="376">
        <v>0.13677735942923691</v>
      </c>
      <c r="P78" s="376">
        <v>0.35485259432628924</v>
      </c>
      <c r="Q78" s="376">
        <v>0.40217993509944255</v>
      </c>
      <c r="R78" s="377">
        <v>0.10619011114503125</v>
      </c>
    </row>
    <row r="79" spans="1:19">
      <c r="A79" s="109">
        <v>38990</v>
      </c>
      <c r="B79" s="155">
        <f t="shared" si="11"/>
        <v>3</v>
      </c>
      <c r="C79" s="129" t="str">
        <f t="shared" si="12"/>
        <v>Sep2006</v>
      </c>
      <c r="D79" s="129">
        <f t="shared" si="13"/>
        <v>38961</v>
      </c>
      <c r="E79" s="218">
        <v>0.13767501060670342</v>
      </c>
      <c r="F79" s="219">
        <v>0.50519728468392022</v>
      </c>
      <c r="G79" s="219">
        <v>0.25763682647433178</v>
      </c>
      <c r="H79" s="220">
        <v>9.9490878235044544E-2</v>
      </c>
      <c r="J79" s="249">
        <v>43525</v>
      </c>
      <c r="K79" s="363"/>
      <c r="L79" s="360"/>
      <c r="M79" s="360"/>
      <c r="N79" s="360"/>
      <c r="O79" s="376">
        <v>0.13677735942923691</v>
      </c>
      <c r="P79" s="376">
        <v>0.35485259432628924</v>
      </c>
      <c r="Q79" s="376">
        <v>0.40217993509944255</v>
      </c>
      <c r="R79" s="377">
        <v>0.10619011114503125</v>
      </c>
    </row>
    <row r="80" spans="1:19">
      <c r="A80" s="109">
        <v>39021</v>
      </c>
      <c r="B80" s="155">
        <f t="shared" si="11"/>
        <v>4</v>
      </c>
      <c r="C80" s="129" t="str">
        <f t="shared" si="12"/>
        <v>dec2006</v>
      </c>
      <c r="D80" s="129">
        <f t="shared" si="13"/>
        <v>39052</v>
      </c>
      <c r="E80" s="218">
        <v>0.1316394699375753</v>
      </c>
      <c r="F80" s="219">
        <v>0.51155404665425475</v>
      </c>
      <c r="G80" s="219">
        <v>0.26240280363596541</v>
      </c>
      <c r="H80" s="220">
        <v>9.4403679772204582E-2</v>
      </c>
      <c r="J80" s="330">
        <v>43617</v>
      </c>
      <c r="K80" s="363"/>
      <c r="L80" s="360"/>
      <c r="M80" s="360"/>
      <c r="N80" s="360"/>
      <c r="O80" s="376">
        <v>0.13677735942923691</v>
      </c>
      <c r="P80" s="376">
        <v>0.35485259432628924</v>
      </c>
      <c r="Q80" s="376">
        <v>0.40217993509944255</v>
      </c>
      <c r="R80" s="377">
        <v>0.10619011114503125</v>
      </c>
    </row>
    <row r="81" spans="1:18">
      <c r="A81" s="109">
        <v>39051</v>
      </c>
      <c r="B81" s="155">
        <f t="shared" si="11"/>
        <v>4</v>
      </c>
      <c r="C81" s="129" t="str">
        <f t="shared" si="12"/>
        <v>dec2006</v>
      </c>
      <c r="D81" s="129">
        <f t="shared" si="13"/>
        <v>39052</v>
      </c>
      <c r="E81" s="218">
        <v>0.12947052947052948</v>
      </c>
      <c r="F81" s="219">
        <v>0.51918081918081915</v>
      </c>
      <c r="G81" s="219">
        <v>0.25674325674325676</v>
      </c>
      <c r="H81" s="220">
        <v>9.4605394605394605E-2</v>
      </c>
      <c r="J81" s="249">
        <v>43709</v>
      </c>
      <c r="K81" s="363"/>
      <c r="L81" s="360"/>
      <c r="M81" s="360"/>
      <c r="N81" s="360"/>
      <c r="O81" s="376">
        <v>0.13677735942923691</v>
      </c>
      <c r="P81" s="376">
        <v>0.35485259432628924</v>
      </c>
      <c r="Q81" s="376">
        <v>0.40217993509944255</v>
      </c>
      <c r="R81" s="377">
        <v>0.10619011114503125</v>
      </c>
    </row>
    <row r="82" spans="1:18">
      <c r="A82" s="109">
        <v>39082</v>
      </c>
      <c r="B82" s="155">
        <f t="shared" si="11"/>
        <v>4</v>
      </c>
      <c r="C82" s="129" t="str">
        <f t="shared" si="12"/>
        <v>dec2006</v>
      </c>
      <c r="D82" s="129">
        <f t="shared" si="13"/>
        <v>39052</v>
      </c>
      <c r="E82" s="218">
        <v>0.14039196351534575</v>
      </c>
      <c r="F82" s="219">
        <v>0.49476149389868113</v>
      </c>
      <c r="G82" s="219">
        <v>0.2523111056329348</v>
      </c>
      <c r="H82" s="220">
        <v>0.11253543695303833</v>
      </c>
      <c r="J82" s="330">
        <v>43800</v>
      </c>
      <c r="K82" s="363"/>
      <c r="L82" s="360"/>
      <c r="M82" s="360"/>
      <c r="N82" s="360"/>
      <c r="O82" s="376">
        <v>0.13677735942923691</v>
      </c>
      <c r="P82" s="376">
        <v>0.35485259432628924</v>
      </c>
      <c r="Q82" s="376">
        <v>0.40217993509944255</v>
      </c>
      <c r="R82" s="377">
        <v>0.10619011114503125</v>
      </c>
    </row>
    <row r="83" spans="1:18">
      <c r="A83" s="109">
        <v>39113</v>
      </c>
      <c r="B83" s="155">
        <f t="shared" si="11"/>
        <v>1</v>
      </c>
      <c r="C83" s="129" t="str">
        <f t="shared" si="12"/>
        <v>Mar2007</v>
      </c>
      <c r="D83" s="129">
        <f t="shared" si="13"/>
        <v>39142</v>
      </c>
      <c r="E83" s="218">
        <v>0.10832973672852828</v>
      </c>
      <c r="F83" s="219">
        <v>0.60142425550280532</v>
      </c>
      <c r="G83" s="219">
        <v>0.22162278808804489</v>
      </c>
      <c r="H83" s="220">
        <v>6.8623219680621489E-2</v>
      </c>
      <c r="J83" s="249">
        <v>43891</v>
      </c>
      <c r="K83" s="363"/>
      <c r="L83" s="360"/>
      <c r="M83" s="360"/>
      <c r="N83" s="360"/>
      <c r="O83" s="376">
        <v>0.13677735942923691</v>
      </c>
      <c r="P83" s="376">
        <v>0.35485259432628924</v>
      </c>
      <c r="Q83" s="376">
        <v>0.40217993509944255</v>
      </c>
      <c r="R83" s="377">
        <v>0.10619011114503125</v>
      </c>
    </row>
    <row r="84" spans="1:18">
      <c r="A84" s="109">
        <v>39141</v>
      </c>
      <c r="B84" s="155">
        <f t="shared" si="11"/>
        <v>1</v>
      </c>
      <c r="C84" s="129" t="str">
        <f t="shared" si="12"/>
        <v>Mar2007</v>
      </c>
      <c r="D84" s="129">
        <f t="shared" si="13"/>
        <v>39142</v>
      </c>
      <c r="E84" s="218">
        <v>0.1361227644071539</v>
      </c>
      <c r="F84" s="219">
        <v>0.52141753146389935</v>
      </c>
      <c r="G84" s="219">
        <v>0.2604327666151468</v>
      </c>
      <c r="H84" s="220">
        <v>8.2026937513799955E-2</v>
      </c>
      <c r="J84" s="330">
        <v>43983</v>
      </c>
      <c r="K84" s="363"/>
      <c r="L84" s="360"/>
      <c r="M84" s="360"/>
      <c r="N84" s="360"/>
      <c r="O84" s="376">
        <v>0.13677735942923691</v>
      </c>
      <c r="P84" s="376">
        <v>0.35485259432628924</v>
      </c>
      <c r="Q84" s="376">
        <v>0.40217993509944255</v>
      </c>
      <c r="R84" s="377">
        <v>0.10619011114503125</v>
      </c>
    </row>
    <row r="85" spans="1:18">
      <c r="A85" s="109">
        <v>39172</v>
      </c>
      <c r="B85" s="155">
        <f t="shared" si="11"/>
        <v>1</v>
      </c>
      <c r="C85" s="129" t="str">
        <f t="shared" si="12"/>
        <v>Mar2007</v>
      </c>
      <c r="D85" s="129">
        <f t="shared" si="13"/>
        <v>39142</v>
      </c>
      <c r="E85" s="218">
        <v>0.13484806502262861</v>
      </c>
      <c r="F85" s="219">
        <v>0.51602475293248362</v>
      </c>
      <c r="G85" s="219">
        <v>0.2530710261383578</v>
      </c>
      <c r="H85" s="220">
        <v>9.6056155906529966E-2</v>
      </c>
      <c r="J85" s="249">
        <v>44075</v>
      </c>
      <c r="K85" s="363"/>
      <c r="L85" s="360"/>
      <c r="M85" s="360"/>
      <c r="N85" s="360"/>
      <c r="O85" s="376">
        <v>0.13677735942923691</v>
      </c>
      <c r="P85" s="376">
        <v>0.35485259432628924</v>
      </c>
      <c r="Q85" s="376">
        <v>0.40217993509944255</v>
      </c>
      <c r="R85" s="377">
        <v>0.10619011114503125</v>
      </c>
    </row>
    <row r="86" spans="1:18">
      <c r="A86" s="109">
        <v>39202</v>
      </c>
      <c r="B86" s="155">
        <f t="shared" si="11"/>
        <v>2</v>
      </c>
      <c r="C86" s="129" t="str">
        <f t="shared" si="12"/>
        <v>June2007</v>
      </c>
      <c r="D86" s="129">
        <f t="shared" si="13"/>
        <v>39234</v>
      </c>
      <c r="E86" s="218">
        <v>0.13836192207202092</v>
      </c>
      <c r="F86" s="219">
        <v>0.50971259797796209</v>
      </c>
      <c r="G86" s="219">
        <v>0.25934340565716235</v>
      </c>
      <c r="H86" s="220">
        <v>9.2582074292854713E-2</v>
      </c>
      <c r="J86" s="330">
        <v>44166</v>
      </c>
      <c r="K86" s="363"/>
      <c r="L86" s="360"/>
      <c r="M86" s="360"/>
      <c r="N86" s="360"/>
      <c r="O86" s="376">
        <v>0.13677735942923691</v>
      </c>
      <c r="P86" s="376">
        <v>0.35485259432628924</v>
      </c>
      <c r="Q86" s="376">
        <v>0.40217993509944255</v>
      </c>
      <c r="R86" s="377">
        <v>0.10619011114503125</v>
      </c>
    </row>
    <row r="87" spans="1:18">
      <c r="A87" s="109">
        <v>39233</v>
      </c>
      <c r="B87" s="155">
        <f t="shared" si="11"/>
        <v>2</v>
      </c>
      <c r="C87" s="129" t="str">
        <f t="shared" si="12"/>
        <v>June2007</v>
      </c>
      <c r="D87" s="129">
        <f t="shared" si="13"/>
        <v>39234</v>
      </c>
      <c r="E87" s="218">
        <v>0.14194802899063108</v>
      </c>
      <c r="F87" s="219">
        <v>0.50238642389959343</v>
      </c>
      <c r="G87" s="219">
        <v>0.25764539508573447</v>
      </c>
      <c r="H87" s="220">
        <v>9.8020152024041005E-2</v>
      </c>
      <c r="J87" s="249">
        <v>44256</v>
      </c>
      <c r="K87" s="363"/>
      <c r="L87" s="360"/>
      <c r="M87" s="360"/>
      <c r="N87" s="360"/>
      <c r="O87" s="376">
        <v>0.13677735942923691</v>
      </c>
      <c r="P87" s="376">
        <v>0.35485259432628924</v>
      </c>
      <c r="Q87" s="376">
        <v>0.40217993509944255</v>
      </c>
      <c r="R87" s="377">
        <v>0.10619011114503125</v>
      </c>
    </row>
    <row r="88" spans="1:18">
      <c r="A88" s="109">
        <v>39263</v>
      </c>
      <c r="B88" s="155">
        <f t="shared" si="11"/>
        <v>2</v>
      </c>
      <c r="C88" s="129" t="str">
        <f t="shared" si="12"/>
        <v>June2007</v>
      </c>
      <c r="D88" s="129">
        <f t="shared" si="13"/>
        <v>39234</v>
      </c>
      <c r="E88" s="218">
        <v>0.12859097127222982</v>
      </c>
      <c r="F88" s="219">
        <v>0.52384209497752587</v>
      </c>
      <c r="G88" s="219">
        <v>0.24956028923197185</v>
      </c>
      <c r="H88" s="220">
        <v>9.8006644518272429E-2</v>
      </c>
      <c r="J88" s="330">
        <v>44348</v>
      </c>
      <c r="K88" s="363"/>
      <c r="L88" s="360"/>
      <c r="M88" s="360"/>
      <c r="N88" s="360"/>
      <c r="O88" s="376">
        <v>0.13677735942923691</v>
      </c>
      <c r="P88" s="376">
        <v>0.35485259432628924</v>
      </c>
      <c r="Q88" s="376">
        <v>0.40217993509944255</v>
      </c>
      <c r="R88" s="377">
        <v>0.10619011114503125</v>
      </c>
    </row>
    <row r="89" spans="1:18">
      <c r="A89" s="109">
        <v>39294</v>
      </c>
      <c r="B89" s="155">
        <f t="shared" si="11"/>
        <v>3</v>
      </c>
      <c r="C89" s="129" t="str">
        <f t="shared" si="12"/>
        <v>Sep2007</v>
      </c>
      <c r="D89" s="129">
        <f t="shared" si="13"/>
        <v>39326</v>
      </c>
      <c r="E89" s="218">
        <v>0.14224057046350161</v>
      </c>
      <c r="F89" s="219">
        <v>0.49962469506474011</v>
      </c>
      <c r="G89" s="219">
        <v>0.25933571026458996</v>
      </c>
      <c r="H89" s="220">
        <v>9.8799024207168323E-2</v>
      </c>
      <c r="J89" s="249">
        <v>44440</v>
      </c>
      <c r="K89" s="363"/>
      <c r="L89" s="360"/>
      <c r="M89" s="360"/>
      <c r="N89" s="360"/>
      <c r="O89" s="376">
        <v>0.13677735942923691</v>
      </c>
      <c r="P89" s="376">
        <v>0.35485259432628924</v>
      </c>
      <c r="Q89" s="376">
        <v>0.40217993509944255</v>
      </c>
      <c r="R89" s="377">
        <v>0.10619011114503125</v>
      </c>
    </row>
    <row r="90" spans="1:18">
      <c r="A90" s="109">
        <v>39325</v>
      </c>
      <c r="B90" s="155">
        <f t="shared" si="11"/>
        <v>3</v>
      </c>
      <c r="C90" s="129" t="str">
        <f t="shared" si="12"/>
        <v>Sep2007</v>
      </c>
      <c r="D90" s="129">
        <f t="shared" si="13"/>
        <v>39326</v>
      </c>
      <c r="E90" s="218">
        <v>0.14670094258783206</v>
      </c>
      <c r="F90" s="219">
        <v>0.49511568123393318</v>
      </c>
      <c r="G90" s="219">
        <v>0.26041131105398457</v>
      </c>
      <c r="H90" s="220">
        <v>9.7772065124250213E-2</v>
      </c>
      <c r="J90" s="330">
        <v>44531</v>
      </c>
      <c r="K90" s="363"/>
      <c r="L90" s="360"/>
      <c r="M90" s="360"/>
      <c r="N90" s="360"/>
      <c r="O90" s="376">
        <v>0.13677735942923691</v>
      </c>
      <c r="P90" s="376">
        <v>0.35485259432628924</v>
      </c>
      <c r="Q90" s="376">
        <v>0.40217993509944255</v>
      </c>
      <c r="R90" s="377">
        <v>0.10619011114503125</v>
      </c>
    </row>
    <row r="91" spans="1:18">
      <c r="A91" s="109">
        <v>39355</v>
      </c>
      <c r="B91" s="155">
        <f t="shared" si="11"/>
        <v>3</v>
      </c>
      <c r="C91" s="129" t="str">
        <f t="shared" si="12"/>
        <v>Sep2007</v>
      </c>
      <c r="D91" s="129">
        <f t="shared" si="13"/>
        <v>39326</v>
      </c>
      <c r="E91" s="218">
        <v>0.13811206461383141</v>
      </c>
      <c r="F91" s="219">
        <v>0.5075214538112065</v>
      </c>
      <c r="G91" s="219">
        <v>0.25936395759717312</v>
      </c>
      <c r="H91" s="220">
        <v>9.5002523977788994E-2</v>
      </c>
      <c r="J91" s="249">
        <v>44621</v>
      </c>
      <c r="K91" s="363"/>
      <c r="L91" s="360"/>
      <c r="M91" s="360"/>
      <c r="N91" s="360"/>
      <c r="O91" s="376">
        <v>0.13677735942923691</v>
      </c>
      <c r="P91" s="376">
        <v>0.35485259432628924</v>
      </c>
      <c r="Q91" s="376">
        <v>0.40217993509944255</v>
      </c>
      <c r="R91" s="377">
        <v>0.10619011114503125</v>
      </c>
    </row>
    <row r="92" spans="1:18">
      <c r="A92" s="109">
        <v>39386</v>
      </c>
      <c r="B92" s="155">
        <f t="shared" si="11"/>
        <v>4</v>
      </c>
      <c r="C92" s="129" t="str">
        <f t="shared" si="12"/>
        <v>dec2007</v>
      </c>
      <c r="D92" s="129">
        <f t="shared" si="13"/>
        <v>39417</v>
      </c>
      <c r="E92" s="218">
        <v>0.14968396858839303</v>
      </c>
      <c r="F92" s="219">
        <v>0.50756560045968202</v>
      </c>
      <c r="G92" s="219">
        <v>0.27647960160888718</v>
      </c>
      <c r="H92" s="220">
        <v>6.6270829343037727E-2</v>
      </c>
      <c r="J92" s="330">
        <v>44713</v>
      </c>
      <c r="K92" s="363"/>
      <c r="L92" s="360"/>
      <c r="M92" s="360"/>
      <c r="N92" s="360"/>
      <c r="O92" s="376">
        <v>0.13677735942923691</v>
      </c>
      <c r="P92" s="376">
        <v>0.35485259432628924</v>
      </c>
      <c r="Q92" s="376">
        <v>0.40217993509944255</v>
      </c>
      <c r="R92" s="377">
        <v>0.10619011114503125</v>
      </c>
    </row>
    <row r="93" spans="1:18">
      <c r="A93" s="109">
        <v>39416</v>
      </c>
      <c r="B93" s="155">
        <f t="shared" si="11"/>
        <v>4</v>
      </c>
      <c r="C93" s="129" t="str">
        <f t="shared" si="12"/>
        <v>dec2007</v>
      </c>
      <c r="D93" s="129">
        <f t="shared" si="13"/>
        <v>39417</v>
      </c>
      <c r="E93" s="218">
        <v>0.15098821740782972</v>
      </c>
      <c r="F93" s="219">
        <v>0.49866970733561383</v>
      </c>
      <c r="G93" s="219">
        <v>0.28249714937286202</v>
      </c>
      <c r="H93" s="220">
        <v>6.784492588369441E-2</v>
      </c>
      <c r="J93" s="249">
        <v>44805</v>
      </c>
      <c r="K93" s="363"/>
      <c r="L93" s="360"/>
      <c r="M93" s="360"/>
      <c r="N93" s="360"/>
      <c r="O93" s="376">
        <v>0.13677735942923691</v>
      </c>
      <c r="P93" s="376">
        <v>0.35485259432628924</v>
      </c>
      <c r="Q93" s="376">
        <v>0.40217993509944255</v>
      </c>
      <c r="R93" s="377">
        <v>0.10619011114503125</v>
      </c>
    </row>
    <row r="94" spans="1:18">
      <c r="A94" s="109">
        <v>39447</v>
      </c>
      <c r="B94" s="155">
        <f t="shared" si="11"/>
        <v>4</v>
      </c>
      <c r="C94" s="129" t="str">
        <f t="shared" si="12"/>
        <v>dec2007</v>
      </c>
      <c r="D94" s="129">
        <f t="shared" si="13"/>
        <v>39417</v>
      </c>
      <c r="E94" s="218">
        <v>0.14549848942598187</v>
      </c>
      <c r="F94" s="219">
        <v>0.49703927492447131</v>
      </c>
      <c r="G94" s="219">
        <v>0.28314199395770395</v>
      </c>
      <c r="H94" s="220">
        <v>7.4320241691842898E-2</v>
      </c>
      <c r="J94" s="330">
        <v>44896</v>
      </c>
      <c r="K94" s="363"/>
      <c r="L94" s="360"/>
      <c r="M94" s="360"/>
      <c r="N94" s="360"/>
      <c r="O94" s="376">
        <v>0.13677735942923691</v>
      </c>
      <c r="P94" s="376">
        <v>0.35485259432628924</v>
      </c>
      <c r="Q94" s="376">
        <v>0.40217993509944255</v>
      </c>
      <c r="R94" s="377">
        <v>0.10619011114503125</v>
      </c>
    </row>
    <row r="95" spans="1:18">
      <c r="A95" s="109">
        <v>39478</v>
      </c>
      <c r="B95" s="155">
        <f t="shared" si="11"/>
        <v>1</v>
      </c>
      <c r="C95" s="129" t="str">
        <f t="shared" si="12"/>
        <v>Mar2008</v>
      </c>
      <c r="D95" s="129">
        <f t="shared" si="13"/>
        <v>39508</v>
      </c>
      <c r="E95" s="218">
        <v>0.12718228811079685</v>
      </c>
      <c r="F95" s="219">
        <v>0.56188432653857412</v>
      </c>
      <c r="G95" s="219">
        <v>0.25914366526870186</v>
      </c>
      <c r="H95" s="220">
        <v>5.178972008192724E-2</v>
      </c>
      <c r="J95" s="249">
        <v>44986</v>
      </c>
      <c r="K95" s="363"/>
      <c r="L95" s="360"/>
      <c r="M95" s="360"/>
      <c r="N95" s="360"/>
      <c r="O95" s="376">
        <v>0.13677735942923691</v>
      </c>
      <c r="P95" s="376">
        <v>0.35485259432628924</v>
      </c>
      <c r="Q95" s="376">
        <v>0.40217993509944255</v>
      </c>
      <c r="R95" s="377">
        <v>0.10619011114503125</v>
      </c>
    </row>
    <row r="96" spans="1:18">
      <c r="A96" s="109">
        <v>39507</v>
      </c>
      <c r="B96" s="155">
        <f t="shared" si="11"/>
        <v>1</v>
      </c>
      <c r="C96" s="129" t="str">
        <f t="shared" si="12"/>
        <v>Mar2008</v>
      </c>
      <c r="D96" s="129">
        <f t="shared" si="13"/>
        <v>39508</v>
      </c>
      <c r="E96" s="218">
        <v>0.13976133651551312</v>
      </c>
      <c r="F96" s="219">
        <v>0.50243436754176607</v>
      </c>
      <c r="G96" s="219">
        <v>0.28801909307875895</v>
      </c>
      <c r="H96" s="220">
        <v>6.9785202863961809E-2</v>
      </c>
      <c r="J96" s="330">
        <v>45078</v>
      </c>
      <c r="K96" s="363"/>
      <c r="L96" s="360"/>
      <c r="M96" s="360"/>
      <c r="N96" s="360"/>
      <c r="O96" s="376">
        <v>0.13677735942923691</v>
      </c>
      <c r="P96" s="376">
        <v>0.35485259432628924</v>
      </c>
      <c r="Q96" s="376">
        <v>0.40217993509944255</v>
      </c>
      <c r="R96" s="377">
        <v>0.10619011114503125</v>
      </c>
    </row>
    <row r="97" spans="1:18">
      <c r="A97" s="109">
        <v>39538</v>
      </c>
      <c r="B97" s="155">
        <f t="shared" si="11"/>
        <v>1</v>
      </c>
      <c r="C97" s="129" t="str">
        <f t="shared" si="12"/>
        <v>Mar2008</v>
      </c>
      <c r="D97" s="129">
        <f t="shared" si="13"/>
        <v>39508</v>
      </c>
      <c r="E97" s="218">
        <v>0.15029192671632777</v>
      </c>
      <c r="F97" s="219">
        <v>0.49536943829273206</v>
      </c>
      <c r="G97" s="219">
        <v>0.28790014093013894</v>
      </c>
      <c r="H97" s="220">
        <v>6.6438494060801295E-2</v>
      </c>
      <c r="J97" s="249">
        <v>45170</v>
      </c>
      <c r="K97" s="363"/>
      <c r="L97" s="360"/>
      <c r="M97" s="360"/>
      <c r="N97" s="360"/>
      <c r="O97" s="376">
        <v>0.13677735942923691</v>
      </c>
      <c r="P97" s="376">
        <v>0.35485259432628924</v>
      </c>
      <c r="Q97" s="376">
        <v>0.40217993509944255</v>
      </c>
      <c r="R97" s="377">
        <v>0.10619011114503125</v>
      </c>
    </row>
    <row r="98" spans="1:18">
      <c r="A98" s="109">
        <v>39568</v>
      </c>
      <c r="B98" s="155">
        <f t="shared" si="11"/>
        <v>2</v>
      </c>
      <c r="C98" s="129" t="str">
        <f t="shared" si="12"/>
        <v>June2008</v>
      </c>
      <c r="D98" s="129">
        <f t="shared" si="13"/>
        <v>39600</v>
      </c>
      <c r="E98" s="218">
        <v>0.14423758865248226</v>
      </c>
      <c r="F98" s="219">
        <v>0.48741134751773052</v>
      </c>
      <c r="G98" s="219">
        <v>0.2970744680851064</v>
      </c>
      <c r="H98" s="220">
        <v>7.1276595744680857E-2</v>
      </c>
      <c r="J98" s="330">
        <v>45261</v>
      </c>
      <c r="K98" s="363"/>
      <c r="L98" s="360"/>
      <c r="M98" s="360"/>
      <c r="N98" s="360"/>
      <c r="O98" s="376">
        <v>0.13677735942923691</v>
      </c>
      <c r="P98" s="376">
        <v>0.35485259432628924</v>
      </c>
      <c r="Q98" s="376">
        <v>0.40217993509944255</v>
      </c>
      <c r="R98" s="377">
        <v>0.10619011114503125</v>
      </c>
    </row>
    <row r="99" spans="1:18">
      <c r="A99" s="109">
        <v>39599</v>
      </c>
      <c r="B99" s="155">
        <f t="shared" si="11"/>
        <v>2</v>
      </c>
      <c r="C99" s="129" t="str">
        <f t="shared" si="12"/>
        <v>June2008</v>
      </c>
      <c r="D99" s="129">
        <f t="shared" si="13"/>
        <v>39600</v>
      </c>
      <c r="E99" s="218">
        <v>0.14341051148868739</v>
      </c>
      <c r="F99" s="219">
        <v>0.48683863016110573</v>
      </c>
      <c r="G99" s="219">
        <v>0.2963289021920944</v>
      </c>
      <c r="H99" s="220">
        <v>7.3421956158112506E-2</v>
      </c>
      <c r="J99" s="249">
        <v>45352</v>
      </c>
      <c r="K99" s="363"/>
      <c r="L99" s="360"/>
      <c r="M99" s="360"/>
      <c r="N99" s="360"/>
      <c r="O99" s="376">
        <v>0.13677735942923691</v>
      </c>
      <c r="P99" s="376">
        <v>0.35485259432628924</v>
      </c>
      <c r="Q99" s="376">
        <v>0.40217993509944255</v>
      </c>
      <c r="R99" s="377">
        <v>0.10619011114503125</v>
      </c>
    </row>
    <row r="100" spans="1:18">
      <c r="A100" s="109">
        <v>39629</v>
      </c>
      <c r="B100" s="155">
        <f t="shared" si="11"/>
        <v>2</v>
      </c>
      <c r="C100" s="129" t="str">
        <f t="shared" si="12"/>
        <v>June2008</v>
      </c>
      <c r="D100" s="129">
        <f t="shared" si="13"/>
        <v>39600</v>
      </c>
      <c r="E100" s="218">
        <v>0.14885114885114886</v>
      </c>
      <c r="F100" s="219">
        <v>0.47843066024884207</v>
      </c>
      <c r="G100" s="219">
        <v>0.30215239306148395</v>
      </c>
      <c r="H100" s="220">
        <v>7.056579783852511E-2</v>
      </c>
      <c r="J100" s="330">
        <v>45444</v>
      </c>
      <c r="K100" s="363"/>
      <c r="L100" s="360"/>
      <c r="M100" s="360"/>
      <c r="N100" s="360"/>
      <c r="O100" s="376">
        <v>0.13677735942923691</v>
      </c>
      <c r="P100" s="376">
        <v>0.35485259432628924</v>
      </c>
      <c r="Q100" s="376">
        <v>0.40217993509944255</v>
      </c>
      <c r="R100" s="377">
        <v>0.10619011114503125</v>
      </c>
    </row>
    <row r="101" spans="1:18">
      <c r="A101" s="109">
        <v>39660</v>
      </c>
      <c r="B101" s="155">
        <f t="shared" si="11"/>
        <v>3</v>
      </c>
      <c r="C101" s="129" t="str">
        <f t="shared" si="12"/>
        <v>Sep2008</v>
      </c>
      <c r="D101" s="129">
        <f t="shared" si="13"/>
        <v>39692</v>
      </c>
      <c r="E101" s="218">
        <v>0.14716855982091037</v>
      </c>
      <c r="F101" s="219">
        <v>0.47409004228505097</v>
      </c>
      <c r="G101" s="219">
        <v>0.29964347898184229</v>
      </c>
      <c r="H101" s="220">
        <v>7.9097918912196336E-2</v>
      </c>
      <c r="J101" s="249">
        <v>45536</v>
      </c>
      <c r="K101" s="363"/>
      <c r="L101" s="360"/>
      <c r="M101" s="360"/>
      <c r="N101" s="360"/>
      <c r="O101" s="376">
        <v>0.13677735942923691</v>
      </c>
      <c r="P101" s="376">
        <v>0.35485259432628924</v>
      </c>
      <c r="Q101" s="376">
        <v>0.40217993509944255</v>
      </c>
      <c r="R101" s="377">
        <v>0.10619011114503125</v>
      </c>
    </row>
    <row r="102" spans="1:18">
      <c r="A102" s="109">
        <v>39691</v>
      </c>
      <c r="B102" s="155">
        <f t="shared" si="11"/>
        <v>3</v>
      </c>
      <c r="C102" s="129" t="str">
        <f t="shared" si="12"/>
        <v>Sep2008</v>
      </c>
      <c r="D102" s="129">
        <f t="shared" si="13"/>
        <v>39692</v>
      </c>
      <c r="E102" s="218">
        <v>0.14575423650337993</v>
      </c>
      <c r="F102" s="219">
        <v>0.4833780905639411</v>
      </c>
      <c r="G102" s="219">
        <v>0.2911380683396611</v>
      </c>
      <c r="H102" s="220">
        <v>7.9729604593017867E-2</v>
      </c>
      <c r="J102" s="330">
        <v>45627</v>
      </c>
      <c r="K102" s="363"/>
      <c r="L102" s="360"/>
      <c r="M102" s="360"/>
      <c r="N102" s="360"/>
      <c r="O102" s="376">
        <v>0.13677735942923691</v>
      </c>
      <c r="P102" s="376">
        <v>0.35485259432628924</v>
      </c>
      <c r="Q102" s="376">
        <v>0.40217993509944255</v>
      </c>
      <c r="R102" s="377">
        <v>0.10619011114503125</v>
      </c>
    </row>
    <row r="103" spans="1:18">
      <c r="A103" s="109">
        <v>39721</v>
      </c>
      <c r="B103" s="155">
        <f t="shared" si="11"/>
        <v>3</v>
      </c>
      <c r="C103" s="129" t="str">
        <f t="shared" si="12"/>
        <v>Sep2008</v>
      </c>
      <c r="D103" s="129">
        <f t="shared" si="13"/>
        <v>39692</v>
      </c>
      <c r="E103" s="218">
        <v>0.14259747341634099</v>
      </c>
      <c r="F103" s="219">
        <v>0.47686994456057441</v>
      </c>
      <c r="G103" s="219">
        <v>0.30764336999000275</v>
      </c>
      <c r="H103" s="220">
        <v>7.2889212033081893E-2</v>
      </c>
      <c r="J103" s="249">
        <v>45717</v>
      </c>
      <c r="K103" s="363"/>
      <c r="L103" s="360"/>
      <c r="M103" s="360"/>
      <c r="N103" s="360"/>
      <c r="O103" s="376">
        <v>0.13677735942923691</v>
      </c>
      <c r="P103" s="376">
        <v>0.35485259432628924</v>
      </c>
      <c r="Q103" s="376">
        <v>0.40217993509944255</v>
      </c>
      <c r="R103" s="377">
        <v>0.10619011114503125</v>
      </c>
    </row>
    <row r="104" spans="1:18" ht="13.5" thickBot="1">
      <c r="A104" s="109">
        <v>39752</v>
      </c>
      <c r="B104" s="155">
        <f t="shared" si="11"/>
        <v>4</v>
      </c>
      <c r="C104" s="129" t="str">
        <f t="shared" si="12"/>
        <v>dec2008</v>
      </c>
      <c r="D104" s="129">
        <f t="shared" si="13"/>
        <v>39783</v>
      </c>
      <c r="E104" s="218">
        <v>0.15669814620496678</v>
      </c>
      <c r="F104" s="219">
        <v>0.47761455054214763</v>
      </c>
      <c r="G104" s="219">
        <v>0.29188527457152852</v>
      </c>
      <c r="H104" s="220">
        <v>7.3802028681357115E-2</v>
      </c>
      <c r="J104" s="173">
        <v>45809</v>
      </c>
      <c r="K104" s="364"/>
      <c r="L104" s="361"/>
      <c r="M104" s="361"/>
      <c r="N104" s="361"/>
      <c r="O104" s="378">
        <v>0.13677735942923691</v>
      </c>
      <c r="P104" s="378">
        <v>0.35485259432628924</v>
      </c>
      <c r="Q104" s="378">
        <v>0.40217993509944255</v>
      </c>
      <c r="R104" s="379">
        <v>0.10619011114503125</v>
      </c>
    </row>
    <row r="105" spans="1:18">
      <c r="A105" s="109">
        <v>39782</v>
      </c>
      <c r="B105" s="155">
        <f t="shared" si="11"/>
        <v>4</v>
      </c>
      <c r="C105" s="129" t="str">
        <f t="shared" si="12"/>
        <v>dec2008</v>
      </c>
      <c r="D105" s="129">
        <f t="shared" si="13"/>
        <v>39783</v>
      </c>
      <c r="E105" s="218">
        <v>0.1608924872905291</v>
      </c>
      <c r="F105" s="219">
        <v>0.46149501035586521</v>
      </c>
      <c r="G105" s="219">
        <v>0.29749576350969686</v>
      </c>
      <c r="H105" s="220">
        <v>8.0116738843908866E-2</v>
      </c>
    </row>
    <row r="106" spans="1:18">
      <c r="A106" s="109">
        <v>39813</v>
      </c>
      <c r="B106" s="155">
        <f t="shared" si="11"/>
        <v>4</v>
      </c>
      <c r="C106" s="129" t="str">
        <f t="shared" si="12"/>
        <v>dec2008</v>
      </c>
      <c r="D106" s="129">
        <f t="shared" si="13"/>
        <v>39783</v>
      </c>
      <c r="E106" s="218">
        <v>0.16307780648865919</v>
      </c>
      <c r="F106" s="219">
        <v>0.45449325294286536</v>
      </c>
      <c r="G106" s="219">
        <v>0.30050722557182508</v>
      </c>
      <c r="H106" s="220">
        <v>8.1921714996650394E-2</v>
      </c>
    </row>
    <row r="107" spans="1:18">
      <c r="A107" s="109">
        <v>39844</v>
      </c>
      <c r="B107" s="155">
        <f t="shared" si="11"/>
        <v>1</v>
      </c>
      <c r="C107" s="129" t="str">
        <f t="shared" si="12"/>
        <v>Mar2009</v>
      </c>
      <c r="D107" s="129">
        <f t="shared" si="13"/>
        <v>39873</v>
      </c>
      <c r="E107" s="218">
        <v>0.14316764316764316</v>
      </c>
      <c r="F107" s="219">
        <v>0.5233415233415234</v>
      </c>
      <c r="G107" s="219">
        <v>0.27433377433377432</v>
      </c>
      <c r="H107" s="220">
        <v>5.9157059157059155E-2</v>
      </c>
    </row>
    <row r="108" spans="1:18">
      <c r="A108" s="109">
        <v>39872</v>
      </c>
      <c r="B108" s="155">
        <f t="shared" si="11"/>
        <v>1</v>
      </c>
      <c r="C108" s="129" t="str">
        <f t="shared" si="12"/>
        <v>Mar2009</v>
      </c>
      <c r="D108" s="129">
        <f t="shared" si="13"/>
        <v>39873</v>
      </c>
      <c r="E108" s="218">
        <v>0.154427266338721</v>
      </c>
      <c r="F108" s="219">
        <v>0.45836261419536189</v>
      </c>
      <c r="G108" s="219">
        <v>0.31280744905130009</v>
      </c>
      <c r="H108" s="220">
        <v>7.4402670414617011E-2</v>
      </c>
    </row>
    <row r="109" spans="1:18">
      <c r="A109" s="109">
        <v>39903</v>
      </c>
      <c r="B109" s="155">
        <f t="shared" si="11"/>
        <v>1</v>
      </c>
      <c r="C109" s="129" t="str">
        <f t="shared" si="12"/>
        <v>Mar2009</v>
      </c>
      <c r="D109" s="129">
        <f t="shared" si="13"/>
        <v>39873</v>
      </c>
      <c r="E109" s="218">
        <v>0.15896407394489012</v>
      </c>
      <c r="F109" s="219">
        <v>0.45273805371468434</v>
      </c>
      <c r="G109" s="219">
        <v>0.30859783746076036</v>
      </c>
      <c r="H109" s="220">
        <v>7.9700034879665149E-2</v>
      </c>
    </row>
    <row r="110" spans="1:18">
      <c r="A110" s="109">
        <v>39933</v>
      </c>
      <c r="B110" s="155">
        <f t="shared" si="11"/>
        <v>2</v>
      </c>
      <c r="C110" s="129" t="str">
        <f t="shared" si="12"/>
        <v>June2009</v>
      </c>
      <c r="D110" s="129">
        <f t="shared" si="13"/>
        <v>39965</v>
      </c>
      <c r="E110" s="218">
        <v>0.15932059447983016</v>
      </c>
      <c r="F110" s="219">
        <v>0.46131634819532907</v>
      </c>
      <c r="G110" s="219">
        <v>0.30828025477707005</v>
      </c>
      <c r="H110" s="220">
        <v>7.1082802547770704E-2</v>
      </c>
    </row>
    <row r="111" spans="1:18">
      <c r="A111" s="109">
        <v>39964</v>
      </c>
      <c r="B111" s="155">
        <f t="shared" si="11"/>
        <v>2</v>
      </c>
      <c r="C111" s="129" t="str">
        <f t="shared" si="12"/>
        <v>June2009</v>
      </c>
      <c r="D111" s="129">
        <f t="shared" si="13"/>
        <v>39965</v>
      </c>
      <c r="E111" s="218">
        <v>0.15925646822406431</v>
      </c>
      <c r="F111" s="219">
        <v>0.44930084568366407</v>
      </c>
      <c r="G111" s="219">
        <v>0.3098049066398727</v>
      </c>
      <c r="H111" s="220">
        <v>8.163777945239889E-2</v>
      </c>
    </row>
    <row r="112" spans="1:18">
      <c r="A112" s="109">
        <v>39994</v>
      </c>
      <c r="B112" s="155">
        <f t="shared" si="11"/>
        <v>2</v>
      </c>
      <c r="C112" s="129" t="str">
        <f t="shared" si="12"/>
        <v>June2009</v>
      </c>
      <c r="D112" s="129">
        <f t="shared" si="13"/>
        <v>39965</v>
      </c>
      <c r="E112" s="218">
        <v>0.15151259796073144</v>
      </c>
      <c r="F112" s="219">
        <v>0.4514199039352827</v>
      </c>
      <c r="G112" s="219">
        <v>0.32122693182775763</v>
      </c>
      <c r="H112" s="220">
        <v>7.5840566276228191E-2</v>
      </c>
    </row>
    <row r="113" spans="1:8">
      <c r="A113" s="109">
        <v>40025</v>
      </c>
      <c r="B113" s="155">
        <f t="shared" si="11"/>
        <v>3</v>
      </c>
      <c r="C113" s="129" t="str">
        <f t="shared" si="12"/>
        <v>Sep2009</v>
      </c>
      <c r="D113" s="129">
        <f t="shared" si="13"/>
        <v>40057</v>
      </c>
      <c r="E113" s="221">
        <v>0.15406028791855564</v>
      </c>
      <c r="F113" s="222">
        <v>0.45009146583949733</v>
      </c>
      <c r="G113" s="219">
        <v>0.31647180466078106</v>
      </c>
      <c r="H113" s="220">
        <v>7.9376441581165996E-2</v>
      </c>
    </row>
    <row r="114" spans="1:8">
      <c r="A114" s="109">
        <v>40056</v>
      </c>
      <c r="B114" s="155">
        <f t="shared" si="11"/>
        <v>3</v>
      </c>
      <c r="C114" s="129" t="str">
        <f t="shared" si="12"/>
        <v>Sep2009</v>
      </c>
      <c r="D114" s="129">
        <f t="shared" si="13"/>
        <v>40057</v>
      </c>
      <c r="E114" s="221">
        <v>0.15539644656589763</v>
      </c>
      <c r="F114" s="222">
        <v>0.43251127022010077</v>
      </c>
      <c r="G114" s="219">
        <v>0.33253778838504378</v>
      </c>
      <c r="H114" s="220">
        <v>7.9554494828957836E-2</v>
      </c>
    </row>
    <row r="115" spans="1:8">
      <c r="A115" s="109">
        <v>40086</v>
      </c>
      <c r="B115" s="155">
        <f t="shared" si="11"/>
        <v>3</v>
      </c>
      <c r="C115" s="129" t="str">
        <f t="shared" si="12"/>
        <v>Sep2009</v>
      </c>
      <c r="D115" s="129">
        <f t="shared" si="13"/>
        <v>40057</v>
      </c>
      <c r="E115" s="221">
        <v>0.15478851088486054</v>
      </c>
      <c r="F115" s="222">
        <v>0.43953315122920289</v>
      </c>
      <c r="G115" s="219">
        <v>0.32563529509146594</v>
      </c>
      <c r="H115" s="220">
        <v>8.0043042794470651E-2</v>
      </c>
    </row>
    <row r="116" spans="1:8">
      <c r="A116" s="109">
        <v>40117</v>
      </c>
      <c r="B116" s="155">
        <f t="shared" si="11"/>
        <v>4</v>
      </c>
      <c r="C116" s="129" t="str">
        <f t="shared" si="12"/>
        <v>dec2009</v>
      </c>
      <c r="D116" s="129">
        <f t="shared" si="13"/>
        <v>40148</v>
      </c>
      <c r="E116" s="221">
        <v>0.14592050209205021</v>
      </c>
      <c r="F116" s="222">
        <v>0.45362622036262201</v>
      </c>
      <c r="G116" s="219">
        <v>0.32226290097629012</v>
      </c>
      <c r="H116" s="220">
        <v>7.8190376569037656E-2</v>
      </c>
    </row>
    <row r="117" spans="1:8">
      <c r="A117" s="109">
        <v>40147</v>
      </c>
      <c r="B117" s="155">
        <f t="shared" si="11"/>
        <v>4</v>
      </c>
      <c r="C117" s="129" t="str">
        <f t="shared" si="12"/>
        <v>dec2009</v>
      </c>
      <c r="D117" s="129">
        <f t="shared" si="13"/>
        <v>40148</v>
      </c>
      <c r="E117" s="221">
        <v>0.16182645206438068</v>
      </c>
      <c r="F117" s="222">
        <v>0.42529741077676697</v>
      </c>
      <c r="G117" s="219">
        <v>0.33642407277816655</v>
      </c>
      <c r="H117" s="220">
        <v>7.6452064380685789E-2</v>
      </c>
    </row>
    <row r="118" spans="1:8">
      <c r="A118" s="109">
        <v>40178</v>
      </c>
      <c r="B118" s="155">
        <f t="shared" si="11"/>
        <v>4</v>
      </c>
      <c r="C118" s="129" t="str">
        <f t="shared" si="12"/>
        <v>dec2009</v>
      </c>
      <c r="D118" s="129">
        <f t="shared" si="13"/>
        <v>40148</v>
      </c>
      <c r="E118" s="221">
        <v>0.16538205347797127</v>
      </c>
      <c r="F118" s="222">
        <v>0.4234465696070035</v>
      </c>
      <c r="G118" s="219">
        <v>0.33028832429346272</v>
      </c>
      <c r="H118" s="220">
        <v>8.0883052621562465E-2</v>
      </c>
    </row>
    <row r="119" spans="1:8">
      <c r="A119" s="109">
        <v>40209</v>
      </c>
      <c r="B119" s="155">
        <f t="shared" si="11"/>
        <v>1</v>
      </c>
      <c r="C119" s="129" t="str">
        <f t="shared" si="12"/>
        <v>Mar2010</v>
      </c>
      <c r="D119" s="129">
        <f t="shared" si="13"/>
        <v>40238</v>
      </c>
      <c r="E119" s="221">
        <v>0.14846675437708734</v>
      </c>
      <c r="F119" s="222">
        <v>0.51219512195121952</v>
      </c>
      <c r="G119" s="219">
        <v>0.28590223661572717</v>
      </c>
      <c r="H119" s="220">
        <v>5.3435887055965997E-2</v>
      </c>
    </row>
    <row r="120" spans="1:8">
      <c r="A120" s="109">
        <v>40237</v>
      </c>
      <c r="B120" s="155">
        <f t="shared" si="11"/>
        <v>1</v>
      </c>
      <c r="C120" s="129" t="str">
        <f t="shared" si="12"/>
        <v>Mar2010</v>
      </c>
      <c r="D120" s="129">
        <f t="shared" si="13"/>
        <v>40238</v>
      </c>
      <c r="E120" s="221">
        <v>0.15099374309900626</v>
      </c>
      <c r="F120" s="222">
        <v>0.44497607655502391</v>
      </c>
      <c r="G120" s="219">
        <v>0.32701509017298491</v>
      </c>
      <c r="H120" s="220">
        <v>7.7015090172984912E-2</v>
      </c>
    </row>
    <row r="121" spans="1:8">
      <c r="A121" s="109">
        <v>40268</v>
      </c>
      <c r="B121" s="155">
        <f t="shared" si="11"/>
        <v>1</v>
      </c>
      <c r="C121" s="129" t="str">
        <f t="shared" si="12"/>
        <v>Mar2010</v>
      </c>
      <c r="D121" s="129">
        <f t="shared" si="13"/>
        <v>40238</v>
      </c>
      <c r="E121" s="221">
        <v>0.14870374644203399</v>
      </c>
      <c r="F121" s="222">
        <v>0.43749519193784137</v>
      </c>
      <c r="G121" s="219">
        <v>0.33425648126778984</v>
      </c>
      <c r="H121" s="220">
        <v>7.954458035233479E-2</v>
      </c>
    </row>
    <row r="122" spans="1:8">
      <c r="A122" s="109">
        <v>40298</v>
      </c>
      <c r="B122" s="155">
        <f t="shared" si="11"/>
        <v>2</v>
      </c>
      <c r="C122" s="129" t="str">
        <f t="shared" si="12"/>
        <v>June2010</v>
      </c>
      <c r="D122" s="129">
        <f t="shared" si="13"/>
        <v>40330</v>
      </c>
      <c r="E122" s="221">
        <v>0.14694325139358494</v>
      </c>
      <c r="F122" s="222">
        <v>0.44192634560906513</v>
      </c>
      <c r="G122" s="219">
        <v>0.33290688111121264</v>
      </c>
      <c r="H122" s="220">
        <v>7.8223521886137251E-2</v>
      </c>
    </row>
    <row r="123" spans="1:8">
      <c r="A123" s="109">
        <v>40329</v>
      </c>
      <c r="B123" s="155">
        <f t="shared" si="11"/>
        <v>2</v>
      </c>
      <c r="C123" s="129" t="str">
        <f t="shared" si="12"/>
        <v>June2010</v>
      </c>
      <c r="D123" s="129">
        <f t="shared" si="13"/>
        <v>40330</v>
      </c>
      <c r="E123" s="221">
        <v>0.1472127007035901</v>
      </c>
      <c r="F123" s="222">
        <v>0.43045282338084068</v>
      </c>
      <c r="G123" s="219">
        <v>0.33465632329063683</v>
      </c>
      <c r="H123" s="220">
        <v>8.7678152624932351E-2</v>
      </c>
    </row>
    <row r="124" spans="1:8">
      <c r="A124" s="109">
        <v>40359</v>
      </c>
      <c r="B124" s="155">
        <f t="shared" si="11"/>
        <v>2</v>
      </c>
      <c r="C124" s="129" t="str">
        <f t="shared" si="12"/>
        <v>June2010</v>
      </c>
      <c r="D124" s="129">
        <f t="shared" si="13"/>
        <v>40330</v>
      </c>
      <c r="E124" s="221">
        <v>0.14767895878524945</v>
      </c>
      <c r="F124" s="222">
        <v>0.41388286334056401</v>
      </c>
      <c r="G124" s="219">
        <v>0.35670281995661607</v>
      </c>
      <c r="H124" s="220">
        <v>8.17353579175705E-2</v>
      </c>
    </row>
    <row r="125" spans="1:8">
      <c r="A125" s="109">
        <v>40390</v>
      </c>
      <c r="B125" s="155">
        <f t="shared" si="11"/>
        <v>3</v>
      </c>
      <c r="C125" s="129" t="str">
        <f t="shared" si="12"/>
        <v>Sep2010</v>
      </c>
      <c r="D125" s="129">
        <f t="shared" si="13"/>
        <v>40422</v>
      </c>
      <c r="E125" s="218">
        <v>0.14266011550728386</v>
      </c>
      <c r="F125" s="219">
        <v>0.41470562882510126</v>
      </c>
      <c r="G125" s="219">
        <v>0.35626239117317471</v>
      </c>
      <c r="H125" s="220">
        <v>8.6371864494440134E-2</v>
      </c>
    </row>
    <row r="126" spans="1:8">
      <c r="A126" s="109">
        <v>40421</v>
      </c>
      <c r="B126" s="155">
        <f t="shared" si="11"/>
        <v>3</v>
      </c>
      <c r="C126" s="129" t="str">
        <f t="shared" si="12"/>
        <v>Sep2010</v>
      </c>
      <c r="D126" s="129">
        <f t="shared" si="13"/>
        <v>40422</v>
      </c>
      <c r="E126" s="218">
        <v>0.14359018959819098</v>
      </c>
      <c r="F126" s="219">
        <v>0.41059314663419727</v>
      </c>
      <c r="G126" s="219">
        <v>0.36067142111671596</v>
      </c>
      <c r="H126" s="220">
        <v>8.5145242650895805E-2</v>
      </c>
    </row>
    <row r="127" spans="1:8">
      <c r="A127" s="109">
        <v>40451</v>
      </c>
      <c r="B127" s="155">
        <f t="shared" si="11"/>
        <v>3</v>
      </c>
      <c r="C127" s="129" t="str">
        <f t="shared" si="12"/>
        <v>Sep2010</v>
      </c>
      <c r="D127" s="129">
        <f t="shared" si="13"/>
        <v>40422</v>
      </c>
      <c r="E127" s="221">
        <v>0.15244894270739201</v>
      </c>
      <c r="F127" s="222">
        <v>0.40963311042833905</v>
      </c>
      <c r="G127" s="219">
        <v>0.35333453822519428</v>
      </c>
      <c r="H127" s="220">
        <v>8.4583408639074639E-2</v>
      </c>
    </row>
    <row r="128" spans="1:8">
      <c r="A128" s="109">
        <v>40482</v>
      </c>
      <c r="B128" s="155">
        <f t="shared" si="11"/>
        <v>4</v>
      </c>
      <c r="C128" s="129" t="str">
        <f t="shared" si="12"/>
        <v>dec2010</v>
      </c>
      <c r="D128" s="129">
        <f t="shared" si="13"/>
        <v>40513</v>
      </c>
      <c r="E128" s="221">
        <v>0.14302717714739138</v>
      </c>
      <c r="F128" s="222">
        <v>0.42402301130728032</v>
      </c>
      <c r="G128" s="219">
        <v>0.35340210275738942</v>
      </c>
      <c r="H128" s="220">
        <v>7.9547708787938903E-2</v>
      </c>
    </row>
    <row r="129" spans="1:8">
      <c r="A129" s="109">
        <v>40512</v>
      </c>
      <c r="B129" s="155">
        <f t="shared" si="11"/>
        <v>4</v>
      </c>
      <c r="C129" s="129" t="str">
        <f t="shared" si="12"/>
        <v>dec2010</v>
      </c>
      <c r="D129" s="129">
        <f t="shared" si="13"/>
        <v>40513</v>
      </c>
      <c r="E129" s="221">
        <v>0.14632819582955575</v>
      </c>
      <c r="F129" s="222">
        <v>0.41060743427017227</v>
      </c>
      <c r="G129" s="222">
        <v>0.36518585675430643</v>
      </c>
      <c r="H129" s="220">
        <v>7.7878513145965542E-2</v>
      </c>
    </row>
    <row r="130" spans="1:8">
      <c r="A130" s="109">
        <v>40543</v>
      </c>
      <c r="B130" s="155">
        <f t="shared" si="11"/>
        <v>4</v>
      </c>
      <c r="C130" s="129" t="str">
        <f t="shared" si="12"/>
        <v>dec2010</v>
      </c>
      <c r="D130" s="129">
        <f t="shared" si="13"/>
        <v>40513</v>
      </c>
      <c r="E130" s="221">
        <v>0.14920273348519361</v>
      </c>
      <c r="F130" s="222">
        <v>0.39645889418098984</v>
      </c>
      <c r="G130" s="222">
        <v>0.36280803478981155</v>
      </c>
      <c r="H130" s="220">
        <v>9.1530337544004969E-2</v>
      </c>
    </row>
    <row r="131" spans="1:8">
      <c r="A131" s="109">
        <v>40574</v>
      </c>
      <c r="B131" s="155">
        <f t="shared" si="11"/>
        <v>1</v>
      </c>
      <c r="C131" s="129" t="str">
        <f t="shared" si="12"/>
        <v>Mar2011</v>
      </c>
      <c r="D131" s="129">
        <f t="shared" si="13"/>
        <v>40603</v>
      </c>
      <c r="E131" s="221">
        <v>0.138938157739151</v>
      </c>
      <c r="F131" s="222">
        <v>0.45855504315951284</v>
      </c>
      <c r="G131" s="222">
        <v>0.33404280477710774</v>
      </c>
      <c r="H131" s="220">
        <v>6.846399432422845E-2</v>
      </c>
    </row>
    <row r="132" spans="1:8">
      <c r="A132" s="109">
        <v>40602</v>
      </c>
      <c r="B132" s="155">
        <f t="shared" si="11"/>
        <v>1</v>
      </c>
      <c r="C132" s="129" t="str">
        <f t="shared" si="12"/>
        <v>Mar2011</v>
      </c>
      <c r="D132" s="129">
        <f t="shared" si="13"/>
        <v>40603</v>
      </c>
      <c r="E132" s="221">
        <v>0.1440936362742205</v>
      </c>
      <c r="F132" s="222">
        <v>0.40710140651126192</v>
      </c>
      <c r="G132" s="222">
        <v>0.36411920920625551</v>
      </c>
      <c r="H132" s="220">
        <v>8.4685748008262021E-2</v>
      </c>
    </row>
    <row r="133" spans="1:8">
      <c r="A133" s="109">
        <v>40633</v>
      </c>
      <c r="B133" s="155">
        <f t="shared" ref="B133:B196" si="14">MONTH(MONTH(A133)&amp;0)</f>
        <v>1</v>
      </c>
      <c r="C133" s="129" t="str">
        <f t="shared" ref="C133:C196" si="15">IF(B133=4,"dec",IF(B133=1,"Mar", IF(B133=2,"June",IF(B133=3,"Sep",""))))&amp;YEAR(A133)</f>
        <v>Mar2011</v>
      </c>
      <c r="D133" s="129">
        <f t="shared" ref="D133:D196" si="16">DATEVALUE(C133)</f>
        <v>40603</v>
      </c>
      <c r="E133" s="221">
        <v>0.14896988906497624</v>
      </c>
      <c r="F133" s="222">
        <v>0.38351822503961963</v>
      </c>
      <c r="G133" s="222">
        <v>0.37391628600727139</v>
      </c>
      <c r="H133" s="220">
        <v>9.3595599888132749E-2</v>
      </c>
    </row>
    <row r="134" spans="1:8">
      <c r="A134" s="109">
        <v>40663</v>
      </c>
      <c r="B134" s="155">
        <f t="shared" si="14"/>
        <v>2</v>
      </c>
      <c r="C134" s="129" t="str">
        <f t="shared" si="15"/>
        <v>June2011</v>
      </c>
      <c r="D134" s="129">
        <f t="shared" si="16"/>
        <v>40695</v>
      </c>
      <c r="E134" s="221">
        <v>0.15101164236464337</v>
      </c>
      <c r="F134" s="222">
        <v>0.38024188990618291</v>
      </c>
      <c r="G134" s="222">
        <v>0.37266870125466262</v>
      </c>
      <c r="H134" s="220">
        <v>9.6077766474511134E-2</v>
      </c>
    </row>
    <row r="135" spans="1:8">
      <c r="A135" s="109">
        <v>40694</v>
      </c>
      <c r="B135" s="155">
        <f t="shared" si="14"/>
        <v>2</v>
      </c>
      <c r="C135" s="129" t="str">
        <f t="shared" si="15"/>
        <v>June2011</v>
      </c>
      <c r="D135" s="129">
        <f t="shared" si="16"/>
        <v>40695</v>
      </c>
      <c r="E135" s="221">
        <v>0.15371500358937545</v>
      </c>
      <c r="F135" s="222">
        <v>0.39913854989231873</v>
      </c>
      <c r="G135" s="222">
        <v>0.3649497487437186</v>
      </c>
      <c r="H135" s="220">
        <v>8.2196697774587227E-2</v>
      </c>
    </row>
    <row r="136" spans="1:8">
      <c r="A136" s="109">
        <v>40724</v>
      </c>
      <c r="B136" s="155">
        <f t="shared" si="14"/>
        <v>2</v>
      </c>
      <c r="C136" s="129" t="str">
        <f t="shared" si="15"/>
        <v>June2011</v>
      </c>
      <c r="D136" s="129">
        <f t="shared" si="16"/>
        <v>40695</v>
      </c>
      <c r="E136" s="221">
        <v>0.14644475083710853</v>
      </c>
      <c r="F136" s="222">
        <v>0.40200906046878077</v>
      </c>
      <c r="G136" s="222">
        <v>0.37197163679338191</v>
      </c>
      <c r="H136" s="220">
        <v>7.9574551900728777E-2</v>
      </c>
    </row>
    <row r="137" spans="1:8">
      <c r="A137" s="109">
        <v>40755</v>
      </c>
      <c r="B137" s="155">
        <f t="shared" si="14"/>
        <v>3</v>
      </c>
      <c r="C137" s="129" t="str">
        <f t="shared" si="15"/>
        <v>Sep2011</v>
      </c>
      <c r="D137" s="129">
        <f t="shared" si="16"/>
        <v>40787</v>
      </c>
      <c r="E137" s="221">
        <v>0.14110491637100861</v>
      </c>
      <c r="F137" s="222">
        <v>0.41003547896604153</v>
      </c>
      <c r="G137" s="222">
        <v>0.36644703497212366</v>
      </c>
      <c r="H137" s="220">
        <v>8.2412569690826151E-2</v>
      </c>
    </row>
    <row r="138" spans="1:8">
      <c r="A138" s="109">
        <v>40786</v>
      </c>
      <c r="B138" s="155">
        <f t="shared" si="14"/>
        <v>3</v>
      </c>
      <c r="C138" s="129" t="str">
        <f t="shared" si="15"/>
        <v>Sep2011</v>
      </c>
      <c r="D138" s="129">
        <f t="shared" si="16"/>
        <v>40787</v>
      </c>
      <c r="E138" s="221">
        <v>0.13960645341788677</v>
      </c>
      <c r="F138" s="222">
        <v>0.39615779166278092</v>
      </c>
      <c r="G138" s="222">
        <v>0.37769280984799031</v>
      </c>
      <c r="H138" s="220">
        <v>8.654294507134197E-2</v>
      </c>
    </row>
    <row r="139" spans="1:8">
      <c r="A139" s="109">
        <v>40816</v>
      </c>
      <c r="B139" s="155">
        <f t="shared" si="14"/>
        <v>3</v>
      </c>
      <c r="C139" s="129" t="str">
        <f t="shared" si="15"/>
        <v>Sep2011</v>
      </c>
      <c r="D139" s="129">
        <f t="shared" si="16"/>
        <v>40787</v>
      </c>
      <c r="E139" s="221">
        <v>0.14808096238304372</v>
      </c>
      <c r="F139" s="222">
        <v>0.39707848004582774</v>
      </c>
      <c r="G139" s="222">
        <v>0.37359175100248232</v>
      </c>
      <c r="H139" s="220">
        <v>8.1248806568646165E-2</v>
      </c>
    </row>
    <row r="140" spans="1:8">
      <c r="A140" s="109">
        <v>40847</v>
      </c>
      <c r="B140" s="155">
        <f t="shared" si="14"/>
        <v>4</v>
      </c>
      <c r="C140" s="129" t="str">
        <f t="shared" si="15"/>
        <v>dec2011</v>
      </c>
      <c r="D140" s="129">
        <f t="shared" si="16"/>
        <v>40878</v>
      </c>
      <c r="E140" s="221">
        <v>0.15503960073776718</v>
      </c>
      <c r="F140" s="222">
        <v>0.38168601497233373</v>
      </c>
      <c r="G140" s="222">
        <v>0.38211999566019311</v>
      </c>
      <c r="H140" s="220">
        <v>8.1154388629705976E-2</v>
      </c>
    </row>
    <row r="141" spans="1:8">
      <c r="A141" s="109">
        <v>40877</v>
      </c>
      <c r="B141" s="155">
        <f t="shared" si="14"/>
        <v>4</v>
      </c>
      <c r="C141" s="129" t="str">
        <f t="shared" si="15"/>
        <v>dec2011</v>
      </c>
      <c r="D141" s="129">
        <f t="shared" si="16"/>
        <v>40878</v>
      </c>
      <c r="E141" s="221">
        <v>0.14875113762766712</v>
      </c>
      <c r="F141" s="222">
        <v>0.37010820103144909</v>
      </c>
      <c r="G141" s="222">
        <v>0.38750126403074125</v>
      </c>
      <c r="H141" s="220">
        <v>9.3639397310142578E-2</v>
      </c>
    </row>
    <row r="142" spans="1:8">
      <c r="A142" s="109">
        <v>40908</v>
      </c>
      <c r="B142" s="155">
        <f t="shared" si="14"/>
        <v>4</v>
      </c>
      <c r="C142" s="129" t="str">
        <f t="shared" si="15"/>
        <v>dec2011</v>
      </c>
      <c r="D142" s="129">
        <f t="shared" si="16"/>
        <v>40878</v>
      </c>
      <c r="E142" s="221">
        <v>0.14535922792803527</v>
      </c>
      <c r="F142" s="222">
        <v>0.37829143333730492</v>
      </c>
      <c r="G142" s="222">
        <v>0.38067437150005956</v>
      </c>
      <c r="H142" s="220">
        <v>9.5674967234600256E-2</v>
      </c>
    </row>
    <row r="143" spans="1:8">
      <c r="A143" s="109">
        <v>40939</v>
      </c>
      <c r="B143" s="155">
        <f t="shared" si="14"/>
        <v>1</v>
      </c>
      <c r="C143" s="129" t="str">
        <f t="shared" si="15"/>
        <v>Mar2012</v>
      </c>
      <c r="D143" s="129">
        <f t="shared" si="16"/>
        <v>40969</v>
      </c>
      <c r="E143" s="221">
        <v>0.13890009412397472</v>
      </c>
      <c r="F143" s="222">
        <v>0.39774102460669625</v>
      </c>
      <c r="G143" s="222">
        <v>0.38846308995562728</v>
      </c>
      <c r="H143" s="220">
        <v>7.4895791313701762E-2</v>
      </c>
    </row>
    <row r="144" spans="1:8">
      <c r="A144" s="109">
        <v>40968</v>
      </c>
      <c r="B144" s="155">
        <f t="shared" si="14"/>
        <v>1</v>
      </c>
      <c r="C144" s="129" t="str">
        <f t="shared" si="15"/>
        <v>Mar2012</v>
      </c>
      <c r="D144" s="129">
        <f t="shared" si="16"/>
        <v>40969</v>
      </c>
      <c r="E144" s="221">
        <v>0.15373275771296199</v>
      </c>
      <c r="F144" s="222">
        <v>0.37811940612825101</v>
      </c>
      <c r="G144" s="222">
        <v>0.38327893018848058</v>
      </c>
      <c r="H144" s="220">
        <v>8.4868905970306413E-2</v>
      </c>
    </row>
    <row r="145" spans="1:18" s="124" customFormat="1">
      <c r="A145" s="109">
        <v>40999</v>
      </c>
      <c r="B145" s="155">
        <f t="shared" si="14"/>
        <v>1</v>
      </c>
      <c r="C145" s="129" t="str">
        <f t="shared" si="15"/>
        <v>Mar2012</v>
      </c>
      <c r="D145" s="129">
        <f t="shared" si="16"/>
        <v>40969</v>
      </c>
      <c r="E145" s="221">
        <v>0.14780531501940877</v>
      </c>
      <c r="F145" s="222">
        <v>0.37145416542251419</v>
      </c>
      <c r="G145" s="222">
        <v>0.3904648153677715</v>
      </c>
      <c r="H145" s="220">
        <v>9.0275704190305561E-2</v>
      </c>
      <c r="I145" s="195"/>
      <c r="J145" s="193"/>
      <c r="K145" s="192"/>
      <c r="L145" s="192"/>
      <c r="M145" s="193"/>
      <c r="N145" s="192"/>
      <c r="O145" s="374"/>
      <c r="P145" s="374"/>
      <c r="Q145" s="374"/>
      <c r="R145" s="374"/>
    </row>
    <row r="146" spans="1:18" s="124" customFormat="1">
      <c r="A146" s="109">
        <v>41029</v>
      </c>
      <c r="B146" s="155">
        <f t="shared" si="14"/>
        <v>2</v>
      </c>
      <c r="C146" s="129" t="str">
        <f t="shared" si="15"/>
        <v>June2012</v>
      </c>
      <c r="D146" s="129">
        <f t="shared" si="16"/>
        <v>41061</v>
      </c>
      <c r="E146" s="221">
        <v>0.13526820419797875</v>
      </c>
      <c r="F146" s="222">
        <v>0.4025654314589272</v>
      </c>
      <c r="G146" s="222">
        <v>0.38857216895568802</v>
      </c>
      <c r="H146" s="220">
        <v>7.3594195387406067E-2</v>
      </c>
      <c r="I146" s="195"/>
      <c r="J146" s="193"/>
      <c r="K146" s="192"/>
      <c r="L146" s="192"/>
      <c r="M146" s="193"/>
      <c r="N146" s="192"/>
      <c r="O146" s="374"/>
      <c r="P146" s="374"/>
      <c r="Q146" s="374"/>
      <c r="R146" s="374"/>
    </row>
    <row r="147" spans="1:18" s="124" customFormat="1">
      <c r="A147" s="109">
        <v>41060</v>
      </c>
      <c r="B147" s="155">
        <f t="shared" si="14"/>
        <v>2</v>
      </c>
      <c r="C147" s="129" t="str">
        <f t="shared" si="15"/>
        <v>June2012</v>
      </c>
      <c r="D147" s="129">
        <f t="shared" si="16"/>
        <v>41061</v>
      </c>
      <c r="E147" s="221">
        <v>0.14865637507146942</v>
      </c>
      <c r="F147" s="222">
        <v>0.36935391652372784</v>
      </c>
      <c r="G147" s="222">
        <v>0.39679817038307602</v>
      </c>
      <c r="H147" s="220">
        <v>8.5191538021726701E-2</v>
      </c>
      <c r="I147" s="195"/>
      <c r="J147" s="193"/>
      <c r="K147" s="192"/>
      <c r="L147" s="192"/>
      <c r="M147" s="193"/>
      <c r="N147" s="192"/>
      <c r="O147" s="374"/>
      <c r="P147" s="374"/>
      <c r="Q147" s="374"/>
      <c r="R147" s="374"/>
    </row>
    <row r="148" spans="1:18" s="124" customFormat="1">
      <c r="A148" s="109">
        <v>41090</v>
      </c>
      <c r="B148" s="155">
        <f t="shared" si="14"/>
        <v>2</v>
      </c>
      <c r="C148" s="129" t="str">
        <f t="shared" si="15"/>
        <v>June2012</v>
      </c>
      <c r="D148" s="129">
        <f t="shared" si="16"/>
        <v>41061</v>
      </c>
      <c r="E148" s="221">
        <v>0.14790359854737536</v>
      </c>
      <c r="F148" s="222">
        <v>0.38274458016947288</v>
      </c>
      <c r="G148" s="222">
        <v>0.37944316055904037</v>
      </c>
      <c r="H148" s="220">
        <v>8.9908660724111369E-2</v>
      </c>
      <c r="I148" s="195"/>
      <c r="J148" s="193"/>
      <c r="K148" s="192"/>
      <c r="L148" s="192"/>
      <c r="M148" s="193"/>
      <c r="N148" s="192"/>
      <c r="O148" s="374"/>
      <c r="P148" s="374"/>
      <c r="Q148" s="374"/>
      <c r="R148" s="374"/>
    </row>
    <row r="149" spans="1:18" s="124" customFormat="1">
      <c r="A149" s="109">
        <v>41121</v>
      </c>
      <c r="B149" s="155">
        <f t="shared" si="14"/>
        <v>3</v>
      </c>
      <c r="C149" s="129" t="str">
        <f t="shared" si="15"/>
        <v>Sep2012</v>
      </c>
      <c r="D149" s="129">
        <f t="shared" si="16"/>
        <v>41153</v>
      </c>
      <c r="E149" s="221">
        <v>0.14851485148514851</v>
      </c>
      <c r="F149" s="222">
        <v>0.38448844884488448</v>
      </c>
      <c r="G149" s="222">
        <v>0.38481848184818485</v>
      </c>
      <c r="H149" s="220">
        <v>8.2178217821782182E-2</v>
      </c>
      <c r="I149" s="195"/>
      <c r="J149" s="193"/>
      <c r="K149" s="192"/>
      <c r="L149" s="192"/>
      <c r="M149" s="193"/>
      <c r="N149" s="192"/>
      <c r="O149" s="374"/>
      <c r="P149" s="374"/>
      <c r="Q149" s="374"/>
      <c r="R149" s="374"/>
    </row>
    <row r="150" spans="1:18" s="124" customFormat="1">
      <c r="A150" s="109">
        <v>41152</v>
      </c>
      <c r="B150" s="155">
        <f t="shared" si="14"/>
        <v>3</v>
      </c>
      <c r="C150" s="129" t="str">
        <f t="shared" si="15"/>
        <v>Sep2012</v>
      </c>
      <c r="D150" s="129">
        <f t="shared" si="16"/>
        <v>41153</v>
      </c>
      <c r="E150" s="221">
        <v>0.13790740921992758</v>
      </c>
      <c r="F150" s="222">
        <v>0.36468630713516687</v>
      </c>
      <c r="G150" s="222">
        <v>0.40902417539395125</v>
      </c>
      <c r="H150" s="220">
        <v>8.8382108250954286E-2</v>
      </c>
      <c r="I150" s="195"/>
      <c r="J150" s="193"/>
      <c r="K150" s="192"/>
      <c r="L150" s="192"/>
      <c r="M150" s="193"/>
      <c r="N150" s="192"/>
      <c r="O150" s="374"/>
      <c r="P150" s="374"/>
      <c r="Q150" s="374"/>
      <c r="R150" s="374"/>
    </row>
    <row r="151" spans="1:18" s="124" customFormat="1">
      <c r="A151" s="109">
        <v>41182</v>
      </c>
      <c r="B151" s="155">
        <f t="shared" si="14"/>
        <v>3</v>
      </c>
      <c r="C151" s="129" t="str">
        <f t="shared" si="15"/>
        <v>Sep2012</v>
      </c>
      <c r="D151" s="129">
        <f t="shared" si="16"/>
        <v>41153</v>
      </c>
      <c r="E151" s="221">
        <v>0.13614390106801574</v>
      </c>
      <c r="F151" s="222">
        <v>0.37335581787521077</v>
      </c>
      <c r="G151" s="222">
        <v>0.39977515458122542</v>
      </c>
      <c r="H151" s="220">
        <v>9.0725126475548062E-2</v>
      </c>
      <c r="I151" s="195"/>
      <c r="J151" s="193"/>
      <c r="K151" s="192"/>
      <c r="L151" s="192"/>
      <c r="M151" s="193"/>
      <c r="N151" s="192"/>
      <c r="O151" s="374"/>
      <c r="P151" s="374"/>
      <c r="Q151" s="374"/>
      <c r="R151" s="374"/>
    </row>
    <row r="152" spans="1:18" s="124" customFormat="1">
      <c r="A152" s="109">
        <v>41213</v>
      </c>
      <c r="B152" s="155">
        <f t="shared" si="14"/>
        <v>4</v>
      </c>
      <c r="C152" s="129" t="str">
        <f t="shared" si="15"/>
        <v>dec2012</v>
      </c>
      <c r="D152" s="129">
        <f t="shared" si="16"/>
        <v>41244</v>
      </c>
      <c r="E152" s="221">
        <v>0.14656488549618321</v>
      </c>
      <c r="F152" s="222">
        <v>0.37273718647764448</v>
      </c>
      <c r="G152" s="222">
        <v>0.39585605234460197</v>
      </c>
      <c r="H152" s="220">
        <v>8.4841875681570339E-2</v>
      </c>
      <c r="I152" s="195"/>
      <c r="J152" s="193"/>
      <c r="K152" s="192"/>
      <c r="L152" s="192"/>
      <c r="M152" s="193"/>
      <c r="N152" s="192"/>
      <c r="O152" s="374"/>
      <c r="P152" s="374"/>
      <c r="Q152" s="374"/>
      <c r="R152" s="374"/>
    </row>
    <row r="153" spans="1:18" s="124" customFormat="1">
      <c r="A153" s="109">
        <v>41243</v>
      </c>
      <c r="B153" s="155">
        <f t="shared" si="14"/>
        <v>4</v>
      </c>
      <c r="C153" s="129" t="str">
        <f t="shared" si="15"/>
        <v>dec2012</v>
      </c>
      <c r="D153" s="129">
        <f t="shared" si="16"/>
        <v>41244</v>
      </c>
      <c r="E153" s="221">
        <v>0.13874933190807054</v>
      </c>
      <c r="F153" s="222">
        <v>0.36568679850347408</v>
      </c>
      <c r="G153" s="222">
        <v>0.40096205237840726</v>
      </c>
      <c r="H153" s="220">
        <v>9.4601817210048109E-2</v>
      </c>
      <c r="I153" s="195"/>
      <c r="J153" s="193"/>
      <c r="K153" s="192"/>
      <c r="L153" s="192"/>
      <c r="M153" s="193"/>
      <c r="N153" s="192"/>
      <c r="O153" s="374"/>
      <c r="P153" s="374"/>
      <c r="Q153" s="374"/>
      <c r="R153" s="374"/>
    </row>
    <row r="154" spans="1:18" s="124" customFormat="1">
      <c r="A154" s="109">
        <v>41274</v>
      </c>
      <c r="B154" s="155">
        <f t="shared" si="14"/>
        <v>4</v>
      </c>
      <c r="C154" s="129" t="str">
        <f t="shared" si="15"/>
        <v>dec2012</v>
      </c>
      <c r="D154" s="129">
        <f t="shared" si="16"/>
        <v>41244</v>
      </c>
      <c r="E154" s="221">
        <v>0.14322988190057676</v>
      </c>
      <c r="F154" s="222">
        <v>0.36885471024443833</v>
      </c>
      <c r="G154" s="222">
        <v>0.3839604504257072</v>
      </c>
      <c r="H154" s="220">
        <v>0.10395495742927767</v>
      </c>
      <c r="I154" s="195"/>
      <c r="J154" s="193"/>
      <c r="K154" s="192"/>
      <c r="L154" s="192"/>
      <c r="M154" s="193"/>
      <c r="N154" s="192"/>
      <c r="O154" s="374"/>
      <c r="P154" s="374"/>
      <c r="Q154" s="374"/>
      <c r="R154" s="374"/>
    </row>
    <row r="155" spans="1:18" s="124" customFormat="1">
      <c r="A155" s="109">
        <v>41305</v>
      </c>
      <c r="B155" s="155">
        <f t="shared" si="14"/>
        <v>1</v>
      </c>
      <c r="C155" s="129" t="str">
        <f t="shared" si="15"/>
        <v>Mar2013</v>
      </c>
      <c r="D155" s="129">
        <f t="shared" si="16"/>
        <v>41334</v>
      </c>
      <c r="E155" s="221">
        <v>0.12487244897959184</v>
      </c>
      <c r="F155" s="222">
        <v>0.41875000000000001</v>
      </c>
      <c r="G155" s="222">
        <v>0.3738520408163265</v>
      </c>
      <c r="H155" s="220">
        <v>8.2525510204081637E-2</v>
      </c>
      <c r="I155" s="195"/>
      <c r="J155" s="193"/>
      <c r="K155" s="192"/>
      <c r="L155" s="192"/>
      <c r="M155" s="193"/>
      <c r="N155" s="192"/>
      <c r="O155" s="374"/>
      <c r="P155" s="374"/>
      <c r="Q155" s="374"/>
      <c r="R155" s="374"/>
    </row>
    <row r="156" spans="1:18" s="124" customFormat="1">
      <c r="A156" s="109">
        <v>41333</v>
      </c>
      <c r="B156" s="155">
        <f t="shared" si="14"/>
        <v>1</v>
      </c>
      <c r="C156" s="129" t="str">
        <f t="shared" si="15"/>
        <v>Mar2013</v>
      </c>
      <c r="D156" s="129">
        <f t="shared" si="16"/>
        <v>41334</v>
      </c>
      <c r="E156" s="221">
        <v>0.13097491717936582</v>
      </c>
      <c r="F156" s="222">
        <v>0.38582584003786086</v>
      </c>
      <c r="G156" s="222">
        <v>0.389730241362991</v>
      </c>
      <c r="H156" s="220">
        <v>9.3469001419782302E-2</v>
      </c>
      <c r="I156" s="195"/>
      <c r="J156" s="193"/>
      <c r="K156" s="192"/>
      <c r="L156" s="192"/>
      <c r="M156" s="193"/>
      <c r="N156" s="192"/>
      <c r="O156" s="374"/>
      <c r="P156" s="374"/>
      <c r="Q156" s="374"/>
      <c r="R156" s="374"/>
    </row>
    <row r="157" spans="1:18" s="124" customFormat="1">
      <c r="A157" s="109">
        <v>41364</v>
      </c>
      <c r="B157" s="155">
        <f t="shared" si="14"/>
        <v>1</v>
      </c>
      <c r="C157" s="129" t="str">
        <f t="shared" si="15"/>
        <v>Mar2013</v>
      </c>
      <c r="D157" s="129">
        <f t="shared" si="16"/>
        <v>41334</v>
      </c>
      <c r="E157" s="221">
        <v>0.14314326107445804</v>
      </c>
      <c r="F157" s="222">
        <v>0.38183317624882185</v>
      </c>
      <c r="G157" s="222">
        <v>0.38289349670122524</v>
      </c>
      <c r="H157" s="220">
        <v>9.2130065975494821E-2</v>
      </c>
      <c r="I157" s="195"/>
      <c r="J157" s="193"/>
      <c r="K157" s="192"/>
      <c r="L157" s="192"/>
      <c r="M157" s="193"/>
      <c r="N157" s="192"/>
      <c r="O157" s="374"/>
      <c r="P157" s="374"/>
      <c r="Q157" s="374"/>
      <c r="R157" s="374"/>
    </row>
    <row r="158" spans="1:18" s="124" customFormat="1">
      <c r="A158" s="109">
        <v>41394</v>
      </c>
      <c r="B158" s="155">
        <f t="shared" si="14"/>
        <v>2</v>
      </c>
      <c r="C158" s="129" t="str">
        <f t="shared" si="15"/>
        <v>June2013</v>
      </c>
      <c r="D158" s="129">
        <f t="shared" si="16"/>
        <v>41426</v>
      </c>
      <c r="E158" s="221">
        <v>0.13854243091220347</v>
      </c>
      <c r="F158" s="222">
        <v>0.38994864269992663</v>
      </c>
      <c r="G158" s="222">
        <v>0.37906578625580828</v>
      </c>
      <c r="H158" s="220">
        <v>9.2443140132061632E-2</v>
      </c>
      <c r="I158" s="195"/>
      <c r="J158" s="193"/>
      <c r="K158" s="192"/>
      <c r="L158" s="192"/>
      <c r="M158" s="193"/>
      <c r="N158" s="192"/>
      <c r="O158" s="374"/>
      <c r="P158" s="374"/>
      <c r="Q158" s="374"/>
      <c r="R158" s="374"/>
    </row>
    <row r="159" spans="1:18" s="124" customFormat="1">
      <c r="A159" s="109">
        <v>41425</v>
      </c>
      <c r="B159" s="155">
        <f t="shared" si="14"/>
        <v>2</v>
      </c>
      <c r="C159" s="129" t="str">
        <f t="shared" si="15"/>
        <v>June2013</v>
      </c>
      <c r="D159" s="129">
        <f t="shared" si="16"/>
        <v>41426</v>
      </c>
      <c r="E159" s="221">
        <v>0.14191526156506701</v>
      </c>
      <c r="F159" s="222">
        <v>0.37343277129269348</v>
      </c>
      <c r="G159" s="222">
        <v>0.38802421098140943</v>
      </c>
      <c r="H159" s="220">
        <v>9.6627756160830094E-2</v>
      </c>
      <c r="I159" s="195"/>
      <c r="J159" s="193"/>
      <c r="K159" s="192"/>
      <c r="L159" s="192"/>
      <c r="M159" s="193"/>
      <c r="N159" s="192"/>
      <c r="O159" s="374"/>
      <c r="P159" s="374"/>
      <c r="Q159" s="374"/>
      <c r="R159" s="374"/>
    </row>
    <row r="160" spans="1:18" s="124" customFormat="1">
      <c r="A160" s="109">
        <v>41455</v>
      </c>
      <c r="B160" s="155">
        <f t="shared" si="14"/>
        <v>2</v>
      </c>
      <c r="C160" s="129" t="str">
        <f t="shared" si="15"/>
        <v>June2013</v>
      </c>
      <c r="D160" s="129">
        <f t="shared" si="16"/>
        <v>41426</v>
      </c>
      <c r="E160" s="218">
        <v>0.14031347962382446</v>
      </c>
      <c r="F160" s="219">
        <v>0.37705329153605016</v>
      </c>
      <c r="G160" s="219">
        <v>0.38445141065830724</v>
      </c>
      <c r="H160" s="220">
        <v>9.8181818181818176E-2</v>
      </c>
      <c r="I160" s="195"/>
      <c r="J160" s="193"/>
      <c r="K160" s="192"/>
      <c r="L160" s="192"/>
      <c r="M160" s="193"/>
      <c r="N160" s="192"/>
      <c r="O160" s="374"/>
      <c r="P160" s="374"/>
      <c r="Q160" s="374"/>
      <c r="R160" s="374"/>
    </row>
    <row r="161" spans="1:18" s="124" customFormat="1">
      <c r="A161" s="109">
        <v>41486</v>
      </c>
      <c r="B161" s="155">
        <f t="shared" si="14"/>
        <v>3</v>
      </c>
      <c r="C161" s="129" t="str">
        <f t="shared" si="15"/>
        <v>Sep2013</v>
      </c>
      <c r="D161" s="129">
        <f t="shared" si="16"/>
        <v>41518</v>
      </c>
      <c r="E161" s="218">
        <v>0.15003849961500385</v>
      </c>
      <c r="F161" s="219">
        <v>0.37080629193708065</v>
      </c>
      <c r="G161" s="223">
        <v>0.38807611923880764</v>
      </c>
      <c r="H161" s="220">
        <v>9.1079089209107914E-2</v>
      </c>
      <c r="I161" s="195"/>
      <c r="J161" s="193"/>
      <c r="K161" s="192"/>
      <c r="L161" s="192"/>
      <c r="M161" s="193"/>
      <c r="N161" s="192"/>
      <c r="O161" s="374"/>
      <c r="P161" s="374"/>
      <c r="Q161" s="374"/>
      <c r="R161" s="374"/>
    </row>
    <row r="162" spans="1:18">
      <c r="A162" s="109">
        <v>41517</v>
      </c>
      <c r="B162" s="155">
        <f t="shared" si="14"/>
        <v>3</v>
      </c>
      <c r="C162" s="129" t="str">
        <f t="shared" si="15"/>
        <v>Sep2013</v>
      </c>
      <c r="D162" s="129">
        <f t="shared" si="16"/>
        <v>41518</v>
      </c>
      <c r="E162" s="218">
        <v>0.14315814116820788</v>
      </c>
      <c r="F162" s="219">
        <v>0.38358890319559874</v>
      </c>
      <c r="G162" s="223">
        <v>0.38639822076553904</v>
      </c>
      <c r="H162" s="220">
        <v>8.6854734870654343E-2</v>
      </c>
    </row>
    <row r="163" spans="1:18">
      <c r="A163" s="109">
        <v>41547</v>
      </c>
      <c r="B163" s="155">
        <f t="shared" si="14"/>
        <v>3</v>
      </c>
      <c r="C163" s="129" t="str">
        <f t="shared" si="15"/>
        <v>Sep2013</v>
      </c>
      <c r="D163" s="129">
        <f t="shared" si="16"/>
        <v>41518</v>
      </c>
      <c r="E163" s="218">
        <v>0.13534111862323295</v>
      </c>
      <c r="F163" s="219">
        <v>0.38856791641057159</v>
      </c>
      <c r="G163" s="223">
        <v>0.39274738783036262</v>
      </c>
      <c r="H163" s="220">
        <v>8.3343577135832819E-2</v>
      </c>
    </row>
    <row r="164" spans="1:18">
      <c r="A164" s="109">
        <v>41578</v>
      </c>
      <c r="B164" s="155">
        <f t="shared" si="14"/>
        <v>4</v>
      </c>
      <c r="C164" s="129" t="str">
        <f t="shared" si="15"/>
        <v>dec2013</v>
      </c>
      <c r="D164" s="129">
        <f t="shared" si="16"/>
        <v>41609</v>
      </c>
      <c r="E164" s="218">
        <v>0.13134911514594347</v>
      </c>
      <c r="F164" s="219">
        <v>0.37910825097678696</v>
      </c>
      <c r="G164" s="219">
        <v>0.39875890599862102</v>
      </c>
      <c r="H164" s="220">
        <v>9.0783727878648593E-2</v>
      </c>
    </row>
    <row r="165" spans="1:18">
      <c r="A165" s="109">
        <v>41608</v>
      </c>
      <c r="B165" s="155">
        <f t="shared" si="14"/>
        <v>4</v>
      </c>
      <c r="C165" s="129" t="str">
        <f t="shared" si="15"/>
        <v>dec2013</v>
      </c>
      <c r="D165" s="129">
        <f t="shared" si="16"/>
        <v>41609</v>
      </c>
      <c r="E165" s="218">
        <v>0.12667091024824953</v>
      </c>
      <c r="F165" s="219">
        <v>0.38421387651177596</v>
      </c>
      <c r="G165" s="223">
        <v>0.39605346912794398</v>
      </c>
      <c r="H165" s="220">
        <v>9.3061744112030553E-2</v>
      </c>
    </row>
    <row r="166" spans="1:18">
      <c r="A166" s="109">
        <v>41639</v>
      </c>
      <c r="B166" s="155">
        <f t="shared" si="14"/>
        <v>4</v>
      </c>
      <c r="C166" s="129" t="str">
        <f t="shared" si="15"/>
        <v>dec2013</v>
      </c>
      <c r="D166" s="129">
        <f t="shared" si="16"/>
        <v>41609</v>
      </c>
      <c r="E166" s="218">
        <v>0.13317683881064163</v>
      </c>
      <c r="F166" s="219">
        <v>0.38701095461658841</v>
      </c>
      <c r="G166" s="223">
        <v>0.38935837245696403</v>
      </c>
      <c r="H166" s="220">
        <v>9.0453834115805945E-2</v>
      </c>
    </row>
    <row r="167" spans="1:18">
      <c r="A167" s="109">
        <v>41670</v>
      </c>
      <c r="B167" s="155">
        <f t="shared" si="14"/>
        <v>1</v>
      </c>
      <c r="C167" s="129" t="str">
        <f t="shared" si="15"/>
        <v>Mar2014</v>
      </c>
      <c r="D167" s="129">
        <f t="shared" si="16"/>
        <v>41699</v>
      </c>
      <c r="E167" s="218">
        <v>0.11955864570737605</v>
      </c>
      <c r="F167" s="219">
        <v>0.40643893591293834</v>
      </c>
      <c r="G167" s="219">
        <v>0.39011487303506648</v>
      </c>
      <c r="H167" s="220">
        <v>8.3887545344619105E-2</v>
      </c>
    </row>
    <row r="168" spans="1:18">
      <c r="A168" s="109">
        <v>41698</v>
      </c>
      <c r="B168" s="155">
        <f t="shared" si="14"/>
        <v>1</v>
      </c>
      <c r="C168" s="129" t="str">
        <f t="shared" si="15"/>
        <v>Mar2014</v>
      </c>
      <c r="D168" s="129">
        <f t="shared" si="16"/>
        <v>41699</v>
      </c>
      <c r="E168" s="218">
        <v>0.1305575158786168</v>
      </c>
      <c r="F168" s="219">
        <v>0.37558221594918845</v>
      </c>
      <c r="G168" s="219">
        <v>0.39011997177134794</v>
      </c>
      <c r="H168" s="220">
        <v>0.10374029640084687</v>
      </c>
    </row>
    <row r="169" spans="1:18">
      <c r="A169" s="109">
        <v>41729</v>
      </c>
      <c r="B169" s="155">
        <f t="shared" si="14"/>
        <v>1</v>
      </c>
      <c r="C169" s="129" t="str">
        <f t="shared" si="15"/>
        <v>Mar2014</v>
      </c>
      <c r="D169" s="129">
        <f t="shared" si="16"/>
        <v>41699</v>
      </c>
      <c r="E169" s="218">
        <v>0.13532838983050846</v>
      </c>
      <c r="F169" s="219">
        <v>0.37473516949152541</v>
      </c>
      <c r="G169" s="219">
        <v>0.39300847457627119</v>
      </c>
      <c r="H169" s="220">
        <v>9.6927966101694921E-2</v>
      </c>
    </row>
    <row r="170" spans="1:18">
      <c r="A170" s="109">
        <v>41759</v>
      </c>
      <c r="B170" s="155">
        <f t="shared" si="14"/>
        <v>2</v>
      </c>
      <c r="C170" s="129" t="str">
        <f t="shared" si="15"/>
        <v>June2014</v>
      </c>
      <c r="D170" s="129">
        <f t="shared" si="16"/>
        <v>41791</v>
      </c>
      <c r="E170" s="218">
        <v>0.14236730215333973</v>
      </c>
      <c r="F170" s="219">
        <v>0.35660403236867372</v>
      </c>
      <c r="G170" s="219">
        <v>0.40584281991496363</v>
      </c>
      <c r="H170" s="220">
        <v>9.5185845563022911E-2</v>
      </c>
    </row>
    <row r="171" spans="1:18">
      <c r="A171" s="109">
        <v>41790</v>
      </c>
      <c r="B171" s="155">
        <f t="shared" si="14"/>
        <v>2</v>
      </c>
      <c r="C171" s="129" t="str">
        <f t="shared" si="15"/>
        <v>June2014</v>
      </c>
      <c r="D171" s="129">
        <f t="shared" si="16"/>
        <v>41791</v>
      </c>
      <c r="E171" s="218">
        <v>0.13519539960098581</v>
      </c>
      <c r="F171" s="219">
        <v>0.37800727614129798</v>
      </c>
      <c r="G171" s="219">
        <v>0.39314634432578338</v>
      </c>
      <c r="H171" s="220">
        <v>9.3650979931932873E-2</v>
      </c>
    </row>
    <row r="172" spans="1:18">
      <c r="A172" s="109">
        <v>41820</v>
      </c>
      <c r="B172" s="155">
        <f t="shared" si="14"/>
        <v>2</v>
      </c>
      <c r="C172" s="129" t="str">
        <f t="shared" si="15"/>
        <v>June2014</v>
      </c>
      <c r="D172" s="129">
        <f t="shared" si="16"/>
        <v>41791</v>
      </c>
      <c r="E172" s="218">
        <v>0.13536937680561287</v>
      </c>
      <c r="F172" s="219">
        <v>0.37281606823497043</v>
      </c>
      <c r="G172" s="219">
        <v>0.38959966983078825</v>
      </c>
      <c r="H172" s="220">
        <v>0.10221488512862842</v>
      </c>
    </row>
    <row r="173" spans="1:18">
      <c r="A173" s="109">
        <v>41851</v>
      </c>
      <c r="B173" s="155">
        <f t="shared" si="14"/>
        <v>3</v>
      </c>
      <c r="C173" s="129" t="str">
        <f t="shared" si="15"/>
        <v>Sep2014</v>
      </c>
      <c r="D173" s="129">
        <f t="shared" si="16"/>
        <v>41883</v>
      </c>
      <c r="E173" s="218">
        <v>0.13199954007128895</v>
      </c>
      <c r="F173" s="219">
        <v>0.36092905599632058</v>
      </c>
      <c r="G173" s="219">
        <v>0.41290100034494653</v>
      </c>
      <c r="H173" s="220">
        <v>9.417040358744394E-2</v>
      </c>
    </row>
    <row r="174" spans="1:18">
      <c r="A174" s="109">
        <v>41882</v>
      </c>
      <c r="B174" s="155">
        <f t="shared" si="14"/>
        <v>3</v>
      </c>
      <c r="C174" s="129" t="str">
        <f t="shared" si="15"/>
        <v>Sep2014</v>
      </c>
      <c r="D174" s="129">
        <f t="shared" si="16"/>
        <v>41883</v>
      </c>
      <c r="E174" s="218">
        <v>0.13318403372414703</v>
      </c>
      <c r="F174" s="219">
        <v>0.36213937557634041</v>
      </c>
      <c r="G174" s="219">
        <v>0.3944144381504413</v>
      </c>
      <c r="H174" s="220">
        <v>0.11026215254907126</v>
      </c>
    </row>
    <row r="175" spans="1:18">
      <c r="A175" s="109">
        <v>41912</v>
      </c>
      <c r="B175" s="155">
        <f t="shared" si="14"/>
        <v>3</v>
      </c>
      <c r="C175" s="129" t="str">
        <f t="shared" si="15"/>
        <v>Sep2014</v>
      </c>
      <c r="D175" s="129">
        <f t="shared" si="16"/>
        <v>41883</v>
      </c>
      <c r="E175" s="218">
        <v>0.14220820189274447</v>
      </c>
      <c r="F175" s="219">
        <v>0.34435331230283911</v>
      </c>
      <c r="G175" s="219">
        <v>0.40794952681388014</v>
      </c>
      <c r="H175" s="220">
        <v>0.10548895899053627</v>
      </c>
    </row>
    <row r="176" spans="1:18">
      <c r="A176" s="109">
        <v>41943</v>
      </c>
      <c r="B176" s="155">
        <f t="shared" si="14"/>
        <v>4</v>
      </c>
      <c r="C176" s="129" t="str">
        <f t="shared" si="15"/>
        <v>dec2014</v>
      </c>
      <c r="D176" s="129">
        <f t="shared" si="16"/>
        <v>41974</v>
      </c>
      <c r="E176" s="218">
        <v>0.14290980584910298</v>
      </c>
      <c r="F176" s="219">
        <v>0.35979356107151633</v>
      </c>
      <c r="G176" s="219">
        <v>0.3987466207913492</v>
      </c>
      <c r="H176" s="220">
        <v>9.8550012288031452E-2</v>
      </c>
    </row>
    <row r="177" spans="1:13">
      <c r="A177" s="109">
        <v>41973</v>
      </c>
      <c r="B177" s="155">
        <f t="shared" si="14"/>
        <v>4</v>
      </c>
      <c r="C177" s="129" t="str">
        <f t="shared" si="15"/>
        <v>dec2014</v>
      </c>
      <c r="D177" s="129">
        <f t="shared" si="16"/>
        <v>41974</v>
      </c>
      <c r="E177" s="218">
        <v>0.13701117318435754</v>
      </c>
      <c r="F177" s="219">
        <v>0.36801675977653631</v>
      </c>
      <c r="G177" s="219">
        <v>0.39776536312849164</v>
      </c>
      <c r="H177" s="220">
        <v>9.720670391061452E-2</v>
      </c>
    </row>
    <row r="178" spans="1:13">
      <c r="A178" s="109">
        <v>42004</v>
      </c>
      <c r="B178" s="155">
        <f t="shared" si="14"/>
        <v>4</v>
      </c>
      <c r="C178" s="129" t="str">
        <f t="shared" si="15"/>
        <v>dec2014</v>
      </c>
      <c r="D178" s="129">
        <f t="shared" si="16"/>
        <v>41974</v>
      </c>
      <c r="E178" s="218">
        <v>0.14023196264497664</v>
      </c>
      <c r="F178" s="219">
        <v>0.33709896068685041</v>
      </c>
      <c r="G178" s="219">
        <v>0.41060400662750413</v>
      </c>
      <c r="H178" s="220">
        <v>0.11206507004066878</v>
      </c>
    </row>
    <row r="179" spans="1:13">
      <c r="A179" s="109">
        <v>42035</v>
      </c>
      <c r="B179" s="155">
        <f t="shared" si="14"/>
        <v>1</v>
      </c>
      <c r="C179" s="129" t="str">
        <f t="shared" si="15"/>
        <v>Mar2015</v>
      </c>
      <c r="D179" s="129">
        <f t="shared" si="16"/>
        <v>42064</v>
      </c>
      <c r="E179" s="218">
        <v>0.14329913694837973</v>
      </c>
      <c r="F179" s="219">
        <v>0.39472398632144601</v>
      </c>
      <c r="G179" s="219">
        <v>0.37225207620908646</v>
      </c>
      <c r="H179" s="220">
        <v>8.9724800521087777E-2</v>
      </c>
    </row>
    <row r="180" spans="1:13">
      <c r="A180" s="109">
        <v>42063</v>
      </c>
      <c r="B180" s="155">
        <f t="shared" si="14"/>
        <v>1</v>
      </c>
      <c r="C180" s="129" t="str">
        <f t="shared" si="15"/>
        <v>Mar2015</v>
      </c>
      <c r="D180" s="129">
        <f t="shared" si="16"/>
        <v>42064</v>
      </c>
      <c r="E180" s="218">
        <v>0.14502906543449098</v>
      </c>
      <c r="F180" s="219">
        <v>0.36905649128036966</v>
      </c>
      <c r="G180" s="219">
        <v>0.38336562826054554</v>
      </c>
      <c r="H180" s="220">
        <v>0.10254881502459383</v>
      </c>
    </row>
    <row r="181" spans="1:13">
      <c r="A181" s="109">
        <v>42094</v>
      </c>
      <c r="B181" s="155">
        <f t="shared" si="14"/>
        <v>1</v>
      </c>
      <c r="C181" s="129" t="str">
        <f t="shared" si="15"/>
        <v>Mar2015</v>
      </c>
      <c r="D181" s="129">
        <f t="shared" si="16"/>
        <v>42064</v>
      </c>
      <c r="E181" s="218">
        <v>0.13645074741280183</v>
      </c>
      <c r="F181" s="219">
        <v>0.35364762999872235</v>
      </c>
      <c r="G181" s="219">
        <v>0.40385843873770283</v>
      </c>
      <c r="H181" s="220">
        <v>0.10604318385077297</v>
      </c>
    </row>
    <row r="182" spans="1:13">
      <c r="A182" s="109">
        <v>42124</v>
      </c>
      <c r="B182" s="155">
        <f t="shared" si="14"/>
        <v>2</v>
      </c>
      <c r="C182" s="129" t="str">
        <f t="shared" si="15"/>
        <v>June2015</v>
      </c>
      <c r="D182" s="129">
        <f t="shared" si="16"/>
        <v>42156</v>
      </c>
      <c r="E182" s="218">
        <v>0.12913616398243044</v>
      </c>
      <c r="F182" s="219">
        <v>0.3597364568081991</v>
      </c>
      <c r="G182" s="219">
        <v>0.40966325036603218</v>
      </c>
      <c r="H182" s="220">
        <v>0.10146412884333822</v>
      </c>
    </row>
    <row r="183" spans="1:13">
      <c r="A183" s="109">
        <v>42155</v>
      </c>
      <c r="B183" s="155">
        <f t="shared" si="14"/>
        <v>2</v>
      </c>
      <c r="C183" s="129" t="str">
        <f t="shared" si="15"/>
        <v>June2015</v>
      </c>
      <c r="D183" s="129">
        <f t="shared" si="16"/>
        <v>42156</v>
      </c>
      <c r="E183" s="218">
        <v>0.13570634037819801</v>
      </c>
      <c r="F183" s="219">
        <v>0.3565072302558398</v>
      </c>
      <c r="G183" s="219">
        <v>0.40155728587319245</v>
      </c>
      <c r="H183" s="220">
        <v>0.10622914349276974</v>
      </c>
    </row>
    <row r="184" spans="1:13">
      <c r="A184" s="109">
        <v>42185</v>
      </c>
      <c r="B184" s="155">
        <f t="shared" si="14"/>
        <v>2</v>
      </c>
      <c r="C184" s="129" t="str">
        <f t="shared" si="15"/>
        <v>June2015</v>
      </c>
      <c r="D184" s="129">
        <f t="shared" si="16"/>
        <v>42156</v>
      </c>
      <c r="E184" s="218">
        <v>0.12602054253357914</v>
      </c>
      <c r="F184" s="219">
        <v>0.34645772978667366</v>
      </c>
      <c r="G184" s="219">
        <v>0.42507242559915726</v>
      </c>
      <c r="H184" s="220">
        <v>0.10244930208058994</v>
      </c>
    </row>
    <row r="185" spans="1:13">
      <c r="A185" s="109">
        <v>42216</v>
      </c>
      <c r="B185" s="155">
        <f t="shared" si="14"/>
        <v>3</v>
      </c>
      <c r="C185" s="129" t="str">
        <f t="shared" si="15"/>
        <v>Sep2015</v>
      </c>
      <c r="D185" s="129">
        <f t="shared" si="16"/>
        <v>42248</v>
      </c>
      <c r="E185" s="218">
        <v>0.13186813186813187</v>
      </c>
      <c r="F185" s="219">
        <v>0.34041782393430747</v>
      </c>
      <c r="G185" s="219">
        <v>0.41854848448255044</v>
      </c>
      <c r="H185" s="220">
        <v>0.10916555971501027</v>
      </c>
    </row>
    <row r="186" spans="1:13">
      <c r="A186" s="109">
        <v>42247</v>
      </c>
      <c r="B186" s="155">
        <f t="shared" si="14"/>
        <v>3</v>
      </c>
      <c r="C186" s="129" t="str">
        <f t="shared" si="15"/>
        <v>Sep2015</v>
      </c>
      <c r="D186" s="129">
        <f t="shared" si="16"/>
        <v>42248</v>
      </c>
      <c r="E186" s="218">
        <v>0.13336030204962243</v>
      </c>
      <c r="F186" s="219">
        <v>0.32200647249190939</v>
      </c>
      <c r="G186" s="219">
        <v>0.44795037756202805</v>
      </c>
      <c r="H186" s="220">
        <v>9.6682847896440133E-2</v>
      </c>
    </row>
    <row r="187" spans="1:13">
      <c r="A187" s="109">
        <v>42277</v>
      </c>
      <c r="B187" s="155">
        <f t="shared" si="14"/>
        <v>3</v>
      </c>
      <c r="C187" s="129" t="str">
        <f t="shared" si="15"/>
        <v>Sep2015</v>
      </c>
      <c r="D187" s="129">
        <f t="shared" si="16"/>
        <v>42248</v>
      </c>
      <c r="E187" s="218">
        <v>0.1268985791278785</v>
      </c>
      <c r="F187" s="219">
        <v>0.33341499265066143</v>
      </c>
      <c r="G187" s="219">
        <v>0.43814306712395884</v>
      </c>
      <c r="H187" s="220">
        <v>0.10154336109750123</v>
      </c>
      <c r="J187" s="557"/>
      <c r="K187" s="557"/>
      <c r="L187" s="557"/>
    </row>
    <row r="188" spans="1:13">
      <c r="A188" s="109">
        <v>42308</v>
      </c>
      <c r="B188" s="155">
        <f t="shared" si="14"/>
        <v>4</v>
      </c>
      <c r="C188" s="129" t="str">
        <f t="shared" si="15"/>
        <v>dec2015</v>
      </c>
      <c r="D188" s="129">
        <f t="shared" si="16"/>
        <v>42339</v>
      </c>
      <c r="E188" s="218">
        <v>0.13599476439790575</v>
      </c>
      <c r="F188" s="219">
        <v>0.33638743455497383</v>
      </c>
      <c r="G188" s="219">
        <v>0.42499999999999999</v>
      </c>
      <c r="H188" s="220">
        <v>0.10261780104712041</v>
      </c>
      <c r="J188" s="557"/>
      <c r="K188" s="557"/>
      <c r="L188" s="557"/>
    </row>
    <row r="189" spans="1:13">
      <c r="A189" s="109">
        <v>42338</v>
      </c>
      <c r="B189" s="155">
        <f t="shared" si="14"/>
        <v>4</v>
      </c>
      <c r="C189" s="129" t="str">
        <f t="shared" si="15"/>
        <v>dec2015</v>
      </c>
      <c r="D189" s="129">
        <f t="shared" si="16"/>
        <v>42339</v>
      </c>
      <c r="E189" s="218">
        <v>0.13025998391852051</v>
      </c>
      <c r="F189" s="219">
        <v>0.32028946663093005</v>
      </c>
      <c r="G189" s="219">
        <v>0.44183864915572235</v>
      </c>
      <c r="H189" s="220">
        <v>0.10761190029482712</v>
      </c>
      <c r="J189" s="557"/>
      <c r="K189" s="557"/>
      <c r="L189" s="557"/>
    </row>
    <row r="190" spans="1:13">
      <c r="A190" s="109">
        <v>42369</v>
      </c>
      <c r="B190" s="155">
        <f t="shared" si="14"/>
        <v>4</v>
      </c>
      <c r="C190" s="129" t="str">
        <f t="shared" si="15"/>
        <v>dec2015</v>
      </c>
      <c r="D190" s="129">
        <f t="shared" si="16"/>
        <v>42339</v>
      </c>
      <c r="E190" s="218">
        <v>0.12758166105170646</v>
      </c>
      <c r="F190" s="219">
        <v>0.32224989014208288</v>
      </c>
      <c r="G190" s="219">
        <v>0.42903178555734583</v>
      </c>
      <c r="H190" s="220">
        <v>0.1211366632488648</v>
      </c>
    </row>
    <row r="191" spans="1:13">
      <c r="A191" s="109">
        <v>42400</v>
      </c>
      <c r="B191" s="155">
        <f t="shared" si="14"/>
        <v>1</v>
      </c>
      <c r="C191" s="129" t="str">
        <f t="shared" si="15"/>
        <v>Mar2016</v>
      </c>
      <c r="D191" s="129">
        <f t="shared" si="16"/>
        <v>42430</v>
      </c>
      <c r="E191" s="218">
        <v>0.1356</v>
      </c>
      <c r="F191" s="219">
        <v>0.3629</v>
      </c>
      <c r="G191" s="219">
        <v>0.39479999999999998</v>
      </c>
      <c r="H191" s="220">
        <v>0.1066</v>
      </c>
      <c r="J191" s="557"/>
      <c r="K191" s="557"/>
      <c r="L191" s="557"/>
      <c r="M191" s="557"/>
    </row>
    <row r="192" spans="1:13">
      <c r="A192" s="109">
        <v>42429</v>
      </c>
      <c r="B192" s="155">
        <f t="shared" si="14"/>
        <v>1</v>
      </c>
      <c r="C192" s="129" t="str">
        <f t="shared" si="15"/>
        <v>Mar2016</v>
      </c>
      <c r="D192" s="129">
        <f t="shared" si="16"/>
        <v>42430</v>
      </c>
      <c r="E192" s="218">
        <v>0.1346</v>
      </c>
      <c r="F192" s="219">
        <v>0.32850000000000001</v>
      </c>
      <c r="G192" s="219">
        <v>0.42609999999999998</v>
      </c>
      <c r="H192" s="220">
        <v>0.1108</v>
      </c>
      <c r="J192" s="557"/>
      <c r="K192" s="557"/>
      <c r="L192" s="557"/>
      <c r="M192" s="557"/>
    </row>
    <row r="193" spans="1:13">
      <c r="A193" s="109">
        <v>42460</v>
      </c>
      <c r="B193" s="155">
        <f t="shared" si="14"/>
        <v>1</v>
      </c>
      <c r="C193" s="129" t="str">
        <f t="shared" si="15"/>
        <v>Mar2016</v>
      </c>
      <c r="D193" s="129">
        <f t="shared" si="16"/>
        <v>42430</v>
      </c>
      <c r="E193" s="218">
        <v>0.13009999999999999</v>
      </c>
      <c r="F193" s="219">
        <v>0.3155</v>
      </c>
      <c r="G193" s="219">
        <v>0.437</v>
      </c>
      <c r="H193" s="220">
        <v>0.1174</v>
      </c>
      <c r="J193" s="557"/>
      <c r="K193" s="557"/>
      <c r="L193" s="557"/>
      <c r="M193" s="557"/>
    </row>
    <row r="194" spans="1:13">
      <c r="A194" s="109">
        <v>42490</v>
      </c>
      <c r="B194" s="155">
        <f t="shared" si="14"/>
        <v>2</v>
      </c>
      <c r="C194" s="129" t="str">
        <f t="shared" si="15"/>
        <v>June2016</v>
      </c>
      <c r="D194" s="129">
        <f t="shared" si="16"/>
        <v>42522</v>
      </c>
      <c r="E194" s="218">
        <v>0.13677735942923691</v>
      </c>
      <c r="F194" s="219">
        <v>0.35685259432628924</v>
      </c>
      <c r="G194" s="219">
        <v>0.40217993509944255</v>
      </c>
      <c r="H194" s="220">
        <v>0.10419011114503127</v>
      </c>
    </row>
    <row r="195" spans="1:13">
      <c r="A195" s="109">
        <v>42521</v>
      </c>
      <c r="B195" s="155">
        <f t="shared" si="14"/>
        <v>2</v>
      </c>
      <c r="C195" s="129" t="str">
        <f t="shared" si="15"/>
        <v>June2016</v>
      </c>
      <c r="D195" s="129">
        <f t="shared" si="16"/>
        <v>42522</v>
      </c>
      <c r="E195" s="218">
        <v>0.13677735942923691</v>
      </c>
      <c r="F195" s="219">
        <v>0.35685259432628924</v>
      </c>
      <c r="G195" s="219">
        <v>0.40217993509944255</v>
      </c>
      <c r="H195" s="220">
        <v>0.10419011114503127</v>
      </c>
    </row>
    <row r="196" spans="1:13">
      <c r="A196" s="109">
        <v>42551</v>
      </c>
      <c r="B196" s="155">
        <f t="shared" si="14"/>
        <v>2</v>
      </c>
      <c r="C196" s="129" t="str">
        <f t="shared" si="15"/>
        <v>June2016</v>
      </c>
      <c r="D196" s="129">
        <f t="shared" si="16"/>
        <v>42522</v>
      </c>
      <c r="E196" s="218">
        <v>0.13677735942923691</v>
      </c>
      <c r="F196" s="219">
        <v>0.35685259432628924</v>
      </c>
      <c r="G196" s="219">
        <v>0.40217993509944255</v>
      </c>
      <c r="H196" s="220">
        <v>0.10419011114503127</v>
      </c>
    </row>
    <row r="197" spans="1:13">
      <c r="A197" s="109">
        <v>42582</v>
      </c>
      <c r="B197" s="155">
        <f t="shared" ref="B197:B220" si="17">MONTH(MONTH(A197)&amp;0)</f>
        <v>3</v>
      </c>
      <c r="C197" s="129" t="str">
        <f t="shared" ref="C197:C220" si="18">IF(B197=4,"dec",IF(B197=1,"Mar", IF(B197=2,"June",IF(B197=3,"Sep",""))))&amp;YEAR(A197)</f>
        <v>Sep2016</v>
      </c>
      <c r="D197" s="129">
        <f t="shared" ref="D197:D220" si="19">DATEVALUE(C197)</f>
        <v>42614</v>
      </c>
      <c r="E197" s="218">
        <v>0.13677735942923691</v>
      </c>
      <c r="F197" s="219">
        <v>0.35485259432628924</v>
      </c>
      <c r="G197" s="219">
        <v>0.40217993509944255</v>
      </c>
      <c r="H197" s="220">
        <v>0.10619011114503127</v>
      </c>
    </row>
    <row r="198" spans="1:13">
      <c r="A198" s="109">
        <v>42613</v>
      </c>
      <c r="B198" s="155">
        <f t="shared" si="17"/>
        <v>3</v>
      </c>
      <c r="C198" s="129" t="str">
        <f t="shared" si="18"/>
        <v>Sep2016</v>
      </c>
      <c r="D198" s="129">
        <f t="shared" si="19"/>
        <v>42614</v>
      </c>
      <c r="E198" s="218">
        <v>0.13677735942923691</v>
      </c>
      <c r="F198" s="219">
        <v>0.35485259432628924</v>
      </c>
      <c r="G198" s="219">
        <v>0.40217993509944255</v>
      </c>
      <c r="H198" s="220">
        <v>0.10619011114503127</v>
      </c>
    </row>
    <row r="199" spans="1:13">
      <c r="A199" s="109">
        <v>42643</v>
      </c>
      <c r="B199" s="155">
        <f t="shared" si="17"/>
        <v>3</v>
      </c>
      <c r="C199" s="129" t="str">
        <f t="shared" si="18"/>
        <v>Sep2016</v>
      </c>
      <c r="D199" s="129">
        <f t="shared" si="19"/>
        <v>42614</v>
      </c>
      <c r="E199" s="218">
        <v>0.13677735942923691</v>
      </c>
      <c r="F199" s="219">
        <v>0.35485259432628924</v>
      </c>
      <c r="G199" s="219">
        <v>0.40217993509944255</v>
      </c>
      <c r="H199" s="220">
        <v>0.10619011114503127</v>
      </c>
    </row>
    <row r="200" spans="1:13">
      <c r="A200" s="109">
        <v>42674</v>
      </c>
      <c r="B200" s="155">
        <f t="shared" si="17"/>
        <v>4</v>
      </c>
      <c r="C200" s="129" t="str">
        <f t="shared" si="18"/>
        <v>dec2016</v>
      </c>
      <c r="D200" s="129">
        <f t="shared" si="19"/>
        <v>42705</v>
      </c>
      <c r="E200" s="218">
        <v>0.13677735942923691</v>
      </c>
      <c r="F200" s="219">
        <v>0.35485259432628924</v>
      </c>
      <c r="G200" s="219">
        <v>0.40217993509944255</v>
      </c>
      <c r="H200" s="220">
        <v>0.10619011114503127</v>
      </c>
    </row>
    <row r="201" spans="1:13">
      <c r="A201" s="109">
        <v>42704</v>
      </c>
      <c r="B201" s="155">
        <f t="shared" si="17"/>
        <v>4</v>
      </c>
      <c r="C201" s="129" t="str">
        <f t="shared" si="18"/>
        <v>dec2016</v>
      </c>
      <c r="D201" s="129">
        <f t="shared" si="19"/>
        <v>42705</v>
      </c>
      <c r="E201" s="218">
        <v>0.13677735942923691</v>
      </c>
      <c r="F201" s="219">
        <v>0.35485259432628924</v>
      </c>
      <c r="G201" s="219">
        <v>0.40217993509944255</v>
      </c>
      <c r="H201" s="220">
        <v>0.10619011114503127</v>
      </c>
    </row>
    <row r="202" spans="1:13">
      <c r="A202" s="109">
        <v>42735</v>
      </c>
      <c r="B202" s="155">
        <f t="shared" si="17"/>
        <v>4</v>
      </c>
      <c r="C202" s="129" t="str">
        <f t="shared" si="18"/>
        <v>dec2016</v>
      </c>
      <c r="D202" s="129">
        <f t="shared" si="19"/>
        <v>42705</v>
      </c>
      <c r="E202" s="218">
        <v>0.13677735942923691</v>
      </c>
      <c r="F202" s="219">
        <v>0.35485259432628924</v>
      </c>
      <c r="G202" s="219">
        <v>0.40217993509944255</v>
      </c>
      <c r="H202" s="220">
        <v>0.10619011114503127</v>
      </c>
    </row>
    <row r="203" spans="1:13">
      <c r="A203" s="109">
        <v>42766</v>
      </c>
      <c r="B203" s="155">
        <f t="shared" si="17"/>
        <v>1</v>
      </c>
      <c r="C203" s="129" t="str">
        <f t="shared" si="18"/>
        <v>Mar2017</v>
      </c>
      <c r="D203" s="129">
        <f t="shared" si="19"/>
        <v>42795</v>
      </c>
      <c r="E203" s="218">
        <v>0.13677735942923691</v>
      </c>
      <c r="F203" s="219">
        <v>0.35485259432628924</v>
      </c>
      <c r="G203" s="219">
        <v>0.40217993509944255</v>
      </c>
      <c r="H203" s="220">
        <v>0.10619011114503127</v>
      </c>
    </row>
    <row r="204" spans="1:13">
      <c r="A204" s="109">
        <v>42794</v>
      </c>
      <c r="B204" s="155">
        <f t="shared" si="17"/>
        <v>1</v>
      </c>
      <c r="C204" s="129" t="str">
        <f t="shared" si="18"/>
        <v>Mar2017</v>
      </c>
      <c r="D204" s="129">
        <f t="shared" si="19"/>
        <v>42795</v>
      </c>
      <c r="E204" s="218">
        <v>0.13677735942923691</v>
      </c>
      <c r="F204" s="219">
        <v>0.35485259432628924</v>
      </c>
      <c r="G204" s="219">
        <v>0.40217993509944255</v>
      </c>
      <c r="H204" s="220">
        <v>0.10619011114503127</v>
      </c>
    </row>
    <row r="205" spans="1:13">
      <c r="A205" s="109">
        <v>42825</v>
      </c>
      <c r="B205" s="155">
        <f t="shared" si="17"/>
        <v>1</v>
      </c>
      <c r="C205" s="129" t="str">
        <f t="shared" si="18"/>
        <v>Mar2017</v>
      </c>
      <c r="D205" s="129">
        <f t="shared" si="19"/>
        <v>42795</v>
      </c>
      <c r="E205" s="218">
        <v>0.13677735942923691</v>
      </c>
      <c r="F205" s="219">
        <v>0.35485259432628924</v>
      </c>
      <c r="G205" s="219">
        <v>0.40217993509944255</v>
      </c>
      <c r="H205" s="220">
        <v>0.10619011114503127</v>
      </c>
    </row>
    <row r="206" spans="1:13">
      <c r="A206" s="109">
        <v>42855</v>
      </c>
      <c r="B206" s="155">
        <f t="shared" si="17"/>
        <v>2</v>
      </c>
      <c r="C206" s="129" t="str">
        <f t="shared" si="18"/>
        <v>June2017</v>
      </c>
      <c r="D206" s="129">
        <f t="shared" si="19"/>
        <v>42887</v>
      </c>
      <c r="E206" s="218">
        <v>0.13677735942923691</v>
      </c>
      <c r="F206" s="219">
        <v>0.35485259432628924</v>
      </c>
      <c r="G206" s="219">
        <v>0.40217993509944255</v>
      </c>
      <c r="H206" s="220">
        <v>0.10619011114503127</v>
      </c>
    </row>
    <row r="207" spans="1:13">
      <c r="A207" s="109">
        <v>42886</v>
      </c>
      <c r="B207" s="155">
        <f t="shared" si="17"/>
        <v>2</v>
      </c>
      <c r="C207" s="129" t="str">
        <f t="shared" si="18"/>
        <v>June2017</v>
      </c>
      <c r="D207" s="129">
        <f t="shared" si="19"/>
        <v>42887</v>
      </c>
      <c r="E207" s="218">
        <v>0.13677735942923691</v>
      </c>
      <c r="F207" s="219">
        <v>0.35485259432628924</v>
      </c>
      <c r="G207" s="219">
        <v>0.40217993509944255</v>
      </c>
      <c r="H207" s="220">
        <v>0.10619011114503127</v>
      </c>
    </row>
    <row r="208" spans="1:13">
      <c r="A208" s="109">
        <v>42916</v>
      </c>
      <c r="B208" s="155">
        <f t="shared" si="17"/>
        <v>2</v>
      </c>
      <c r="C208" s="129" t="str">
        <f t="shared" si="18"/>
        <v>June2017</v>
      </c>
      <c r="D208" s="129">
        <f t="shared" si="19"/>
        <v>42887</v>
      </c>
      <c r="E208" s="218">
        <v>0.13677735942923691</v>
      </c>
      <c r="F208" s="219">
        <v>0.35485259432628924</v>
      </c>
      <c r="G208" s="219">
        <v>0.40217993509944255</v>
      </c>
      <c r="H208" s="220">
        <v>0.10619011114503127</v>
      </c>
    </row>
    <row r="209" spans="1:8">
      <c r="A209" s="109">
        <v>42947</v>
      </c>
      <c r="B209" s="155">
        <f t="shared" si="17"/>
        <v>3</v>
      </c>
      <c r="C209" s="129" t="str">
        <f t="shared" si="18"/>
        <v>Sep2017</v>
      </c>
      <c r="D209" s="129">
        <f t="shared" si="19"/>
        <v>42979</v>
      </c>
      <c r="E209" s="218">
        <v>0.13677735942923691</v>
      </c>
      <c r="F209" s="219">
        <v>0.35485259432628924</v>
      </c>
      <c r="G209" s="219">
        <v>0.40217993509944255</v>
      </c>
      <c r="H209" s="220">
        <v>0.10619011114503127</v>
      </c>
    </row>
    <row r="210" spans="1:8">
      <c r="A210" s="109">
        <v>42978</v>
      </c>
      <c r="B210" s="155">
        <f t="shared" si="17"/>
        <v>3</v>
      </c>
      <c r="C210" s="129" t="str">
        <f t="shared" si="18"/>
        <v>Sep2017</v>
      </c>
      <c r="D210" s="129">
        <f t="shared" si="19"/>
        <v>42979</v>
      </c>
      <c r="E210" s="218">
        <v>0.13677735942923691</v>
      </c>
      <c r="F210" s="219">
        <v>0.35485259432628924</v>
      </c>
      <c r="G210" s="219">
        <v>0.40217993509944255</v>
      </c>
      <c r="H210" s="220">
        <v>0.10619011114503127</v>
      </c>
    </row>
    <row r="211" spans="1:8">
      <c r="A211" s="109">
        <v>43008</v>
      </c>
      <c r="B211" s="155">
        <f t="shared" si="17"/>
        <v>3</v>
      </c>
      <c r="C211" s="129" t="str">
        <f t="shared" si="18"/>
        <v>Sep2017</v>
      </c>
      <c r="D211" s="129">
        <f t="shared" si="19"/>
        <v>42979</v>
      </c>
      <c r="E211" s="218">
        <v>0.13677735942923691</v>
      </c>
      <c r="F211" s="219">
        <v>0.35485259432628924</v>
      </c>
      <c r="G211" s="219">
        <v>0.40217993509944255</v>
      </c>
      <c r="H211" s="220">
        <v>0.10619011114503127</v>
      </c>
    </row>
    <row r="212" spans="1:8">
      <c r="A212" s="109">
        <v>43039</v>
      </c>
      <c r="B212" s="155">
        <f t="shared" si="17"/>
        <v>4</v>
      </c>
      <c r="C212" s="129" t="str">
        <f t="shared" si="18"/>
        <v>dec2017</v>
      </c>
      <c r="D212" s="129">
        <f t="shared" si="19"/>
        <v>43070</v>
      </c>
      <c r="E212" s="218">
        <v>0.13677735942923691</v>
      </c>
      <c r="F212" s="219">
        <v>0.35485259432628924</v>
      </c>
      <c r="G212" s="219">
        <v>0.40217993509944255</v>
      </c>
      <c r="H212" s="220">
        <v>0.10619011114503127</v>
      </c>
    </row>
    <row r="213" spans="1:8">
      <c r="A213" s="109">
        <v>43069</v>
      </c>
      <c r="B213" s="155">
        <f t="shared" si="17"/>
        <v>4</v>
      </c>
      <c r="C213" s="129" t="str">
        <f t="shared" si="18"/>
        <v>dec2017</v>
      </c>
      <c r="D213" s="129">
        <f t="shared" si="19"/>
        <v>43070</v>
      </c>
      <c r="E213" s="218">
        <v>0.13677735942923691</v>
      </c>
      <c r="F213" s="219">
        <v>0.35485259432628924</v>
      </c>
      <c r="G213" s="219">
        <v>0.40217993509944255</v>
      </c>
      <c r="H213" s="220">
        <v>0.10619011114503127</v>
      </c>
    </row>
    <row r="214" spans="1:8">
      <c r="A214" s="109">
        <v>43100</v>
      </c>
      <c r="B214" s="155">
        <f t="shared" si="17"/>
        <v>4</v>
      </c>
      <c r="C214" s="129" t="str">
        <f t="shared" si="18"/>
        <v>dec2017</v>
      </c>
      <c r="D214" s="129">
        <f t="shared" si="19"/>
        <v>43070</v>
      </c>
      <c r="E214" s="218">
        <v>0.13677735942923691</v>
      </c>
      <c r="F214" s="219">
        <v>0.35485259432628924</v>
      </c>
      <c r="G214" s="219">
        <v>0.40217993509944255</v>
      </c>
      <c r="H214" s="220">
        <v>0.10619011114503127</v>
      </c>
    </row>
    <row r="215" spans="1:8">
      <c r="A215" s="109">
        <v>43131</v>
      </c>
      <c r="B215" s="155">
        <f t="shared" si="17"/>
        <v>1</v>
      </c>
      <c r="C215" s="129" t="str">
        <f t="shared" si="18"/>
        <v>Mar2018</v>
      </c>
      <c r="D215" s="129">
        <f t="shared" si="19"/>
        <v>43160</v>
      </c>
      <c r="E215" s="218">
        <v>0.13677735942923691</v>
      </c>
      <c r="F215" s="219">
        <v>0.35485259432628924</v>
      </c>
      <c r="G215" s="219">
        <v>0.40217993509944255</v>
      </c>
      <c r="H215" s="220">
        <v>0.10619011114503127</v>
      </c>
    </row>
    <row r="216" spans="1:8">
      <c r="A216" s="109">
        <v>43159</v>
      </c>
      <c r="B216" s="155">
        <f t="shared" si="17"/>
        <v>1</v>
      </c>
      <c r="C216" s="129" t="str">
        <f t="shared" si="18"/>
        <v>Mar2018</v>
      </c>
      <c r="D216" s="129">
        <f t="shared" si="19"/>
        <v>43160</v>
      </c>
      <c r="E216" s="218">
        <v>0.13677735942923691</v>
      </c>
      <c r="F216" s="219">
        <v>0.35485259432628924</v>
      </c>
      <c r="G216" s="219">
        <v>0.40217993509944255</v>
      </c>
      <c r="H216" s="220">
        <v>0.10619011114503127</v>
      </c>
    </row>
    <row r="217" spans="1:8">
      <c r="A217" s="109">
        <v>43190</v>
      </c>
      <c r="B217" s="155">
        <f t="shared" si="17"/>
        <v>1</v>
      </c>
      <c r="C217" s="129" t="str">
        <f t="shared" si="18"/>
        <v>Mar2018</v>
      </c>
      <c r="D217" s="129">
        <f t="shared" si="19"/>
        <v>43160</v>
      </c>
      <c r="E217" s="218">
        <v>0.13677735942923691</v>
      </c>
      <c r="F217" s="219">
        <v>0.35485259432628924</v>
      </c>
      <c r="G217" s="219">
        <v>0.40217993509944255</v>
      </c>
      <c r="H217" s="220">
        <v>0.10619011114503127</v>
      </c>
    </row>
    <row r="218" spans="1:8">
      <c r="A218" s="109">
        <v>43220</v>
      </c>
      <c r="B218" s="155">
        <f t="shared" si="17"/>
        <v>2</v>
      </c>
      <c r="C218" s="129" t="str">
        <f t="shared" si="18"/>
        <v>June2018</v>
      </c>
      <c r="D218" s="129">
        <f t="shared" si="19"/>
        <v>43252</v>
      </c>
      <c r="E218" s="218">
        <v>0.13677735942923691</v>
      </c>
      <c r="F218" s="219">
        <v>0.35485259432628924</v>
      </c>
      <c r="G218" s="219">
        <v>0.40217993509944255</v>
      </c>
      <c r="H218" s="220">
        <v>0.10619011114503127</v>
      </c>
    </row>
    <row r="219" spans="1:8">
      <c r="A219" s="109">
        <v>43251</v>
      </c>
      <c r="B219" s="155">
        <f t="shared" si="17"/>
        <v>2</v>
      </c>
      <c r="C219" s="129" t="str">
        <f t="shared" si="18"/>
        <v>June2018</v>
      </c>
      <c r="D219" s="129">
        <f t="shared" si="19"/>
        <v>43252</v>
      </c>
      <c r="E219" s="218">
        <v>0.13677735942923691</v>
      </c>
      <c r="F219" s="219">
        <v>0.35485259432628924</v>
      </c>
      <c r="G219" s="219">
        <v>0.40217993509944255</v>
      </c>
      <c r="H219" s="220">
        <v>0.10619011114503127</v>
      </c>
    </row>
    <row r="220" spans="1:8" ht="13.5" thickBot="1">
      <c r="A220" s="109">
        <v>43281</v>
      </c>
      <c r="B220" s="156">
        <f t="shared" si="17"/>
        <v>2</v>
      </c>
      <c r="C220" s="130" t="str">
        <f t="shared" si="18"/>
        <v>June2018</v>
      </c>
      <c r="D220" s="130">
        <f t="shared" si="19"/>
        <v>43252</v>
      </c>
      <c r="E220" s="218">
        <v>0.13677735942923691</v>
      </c>
      <c r="F220" s="219">
        <v>0.35485259432628924</v>
      </c>
      <c r="G220" s="219">
        <v>0.40217993509944255</v>
      </c>
      <c r="H220" s="220">
        <v>0.10619011114503127</v>
      </c>
    </row>
    <row r="221" spans="1:8" ht="13.5" thickBot="1">
      <c r="A221" s="109">
        <v>43312</v>
      </c>
      <c r="B221" s="156">
        <f t="shared" ref="B221:B284" si="20">MONTH(MONTH(A221)&amp;0)</f>
        <v>3</v>
      </c>
      <c r="C221" s="130" t="str">
        <f t="shared" ref="C221:C284" si="21">IF(B221=4,"dec",IF(B221=1,"Mar", IF(B221=2,"June",IF(B221=3,"Sep",""))))&amp;YEAR(A221)</f>
        <v>Sep2018</v>
      </c>
      <c r="D221" s="130">
        <f t="shared" ref="D221:D284" si="22">DATEVALUE(C221)</f>
        <v>43344</v>
      </c>
      <c r="E221" s="218">
        <v>0.13677735942923691</v>
      </c>
      <c r="F221" s="227">
        <v>0.35485259432628924</v>
      </c>
      <c r="G221" s="227">
        <v>0.40217993509944255</v>
      </c>
      <c r="H221" s="220">
        <v>0.10619011114503127</v>
      </c>
    </row>
    <row r="222" spans="1:8" ht="13.5" thickBot="1">
      <c r="A222" s="109">
        <v>43343</v>
      </c>
      <c r="B222" s="156">
        <f t="shared" si="20"/>
        <v>3</v>
      </c>
      <c r="C222" s="130" t="str">
        <f t="shared" si="21"/>
        <v>Sep2018</v>
      </c>
      <c r="D222" s="130">
        <f t="shared" si="22"/>
        <v>43344</v>
      </c>
      <c r="E222" s="218">
        <v>0.13677735942923691</v>
      </c>
      <c r="F222" s="227">
        <v>0.35485259432628924</v>
      </c>
      <c r="G222" s="227">
        <v>0.40217993509944255</v>
      </c>
      <c r="H222" s="220">
        <v>0.10619011114503127</v>
      </c>
    </row>
    <row r="223" spans="1:8" ht="13.5" thickBot="1">
      <c r="A223" s="109">
        <v>43373</v>
      </c>
      <c r="B223" s="156">
        <f t="shared" si="20"/>
        <v>3</v>
      </c>
      <c r="C223" s="130" t="str">
        <f t="shared" si="21"/>
        <v>Sep2018</v>
      </c>
      <c r="D223" s="130">
        <f t="shared" si="22"/>
        <v>43344</v>
      </c>
      <c r="E223" s="218">
        <v>0.13677735942923691</v>
      </c>
      <c r="F223" s="227">
        <v>0.35485259432628924</v>
      </c>
      <c r="G223" s="227">
        <v>0.40217993509944255</v>
      </c>
      <c r="H223" s="220">
        <v>0.10619011114503127</v>
      </c>
    </row>
    <row r="224" spans="1:8" ht="13.5" thickBot="1">
      <c r="A224" s="109">
        <v>43404</v>
      </c>
      <c r="B224" s="156">
        <f t="shared" si="20"/>
        <v>4</v>
      </c>
      <c r="C224" s="130" t="str">
        <f t="shared" si="21"/>
        <v>dec2018</v>
      </c>
      <c r="D224" s="130">
        <f t="shared" si="22"/>
        <v>43435</v>
      </c>
      <c r="E224" s="218">
        <v>0.13677735942923691</v>
      </c>
      <c r="F224" s="227">
        <v>0.35485259432628924</v>
      </c>
      <c r="G224" s="227">
        <v>0.40217993509944255</v>
      </c>
      <c r="H224" s="220">
        <v>0.10619011114503127</v>
      </c>
    </row>
    <row r="225" spans="1:8" ht="13.5" thickBot="1">
      <c r="A225" s="109">
        <v>43434</v>
      </c>
      <c r="B225" s="156">
        <f t="shared" si="20"/>
        <v>4</v>
      </c>
      <c r="C225" s="130" t="str">
        <f t="shared" si="21"/>
        <v>dec2018</v>
      </c>
      <c r="D225" s="130">
        <f t="shared" si="22"/>
        <v>43435</v>
      </c>
      <c r="E225" s="218">
        <v>0.13677735942923691</v>
      </c>
      <c r="F225" s="227">
        <v>0.35485259432628924</v>
      </c>
      <c r="G225" s="227">
        <v>0.40217993509944255</v>
      </c>
      <c r="H225" s="220">
        <v>0.10619011114503127</v>
      </c>
    </row>
    <row r="226" spans="1:8" ht="13.5" thickBot="1">
      <c r="A226" s="109">
        <v>43465</v>
      </c>
      <c r="B226" s="156">
        <f t="shared" si="20"/>
        <v>4</v>
      </c>
      <c r="C226" s="130" t="str">
        <f t="shared" si="21"/>
        <v>dec2018</v>
      </c>
      <c r="D226" s="130">
        <f t="shared" si="22"/>
        <v>43435</v>
      </c>
      <c r="E226" s="218">
        <v>0.13677735942923691</v>
      </c>
      <c r="F226" s="227">
        <v>0.35485259432628924</v>
      </c>
      <c r="G226" s="227">
        <v>0.40217993509944255</v>
      </c>
      <c r="H226" s="220">
        <v>0.10619011114503127</v>
      </c>
    </row>
    <row r="227" spans="1:8" ht="13.5" thickBot="1">
      <c r="A227" s="109">
        <v>43496</v>
      </c>
      <c r="B227" s="156">
        <f t="shared" si="20"/>
        <v>1</v>
      </c>
      <c r="C227" s="130" t="str">
        <f t="shared" si="21"/>
        <v>Mar2019</v>
      </c>
      <c r="D227" s="130">
        <f t="shared" si="22"/>
        <v>43525</v>
      </c>
      <c r="E227" s="218">
        <v>0.13677735942923691</v>
      </c>
      <c r="F227" s="227">
        <v>0.35485259432628924</v>
      </c>
      <c r="G227" s="227">
        <v>0.40217993509944255</v>
      </c>
      <c r="H227" s="220">
        <v>0.10619011114503127</v>
      </c>
    </row>
    <row r="228" spans="1:8" ht="13.5" thickBot="1">
      <c r="A228" s="109">
        <v>43524</v>
      </c>
      <c r="B228" s="156">
        <f t="shared" si="20"/>
        <v>1</v>
      </c>
      <c r="C228" s="130" t="str">
        <f t="shared" si="21"/>
        <v>Mar2019</v>
      </c>
      <c r="D228" s="130">
        <f t="shared" si="22"/>
        <v>43525</v>
      </c>
      <c r="E228" s="218">
        <v>0.13677735942923691</v>
      </c>
      <c r="F228" s="227">
        <v>0.35485259432628924</v>
      </c>
      <c r="G228" s="227">
        <v>0.40217993509944255</v>
      </c>
      <c r="H228" s="220">
        <v>0.10619011114503127</v>
      </c>
    </row>
    <row r="229" spans="1:8" ht="13.5" thickBot="1">
      <c r="A229" s="109">
        <v>43555</v>
      </c>
      <c r="B229" s="156">
        <f t="shared" si="20"/>
        <v>1</v>
      </c>
      <c r="C229" s="130" t="str">
        <f t="shared" si="21"/>
        <v>Mar2019</v>
      </c>
      <c r="D229" s="130">
        <f t="shared" si="22"/>
        <v>43525</v>
      </c>
      <c r="E229" s="218">
        <v>0.13677735942923691</v>
      </c>
      <c r="F229" s="227">
        <v>0.35485259432628924</v>
      </c>
      <c r="G229" s="227">
        <v>0.40217993509944255</v>
      </c>
      <c r="H229" s="220">
        <v>0.10619011114503127</v>
      </c>
    </row>
    <row r="230" spans="1:8" ht="13.5" thickBot="1">
      <c r="A230" s="109">
        <v>43585</v>
      </c>
      <c r="B230" s="156">
        <f t="shared" si="20"/>
        <v>2</v>
      </c>
      <c r="C230" s="130" t="str">
        <f t="shared" si="21"/>
        <v>June2019</v>
      </c>
      <c r="D230" s="130">
        <f t="shared" si="22"/>
        <v>43617</v>
      </c>
      <c r="E230" s="218">
        <v>0.13677735942923691</v>
      </c>
      <c r="F230" s="227">
        <v>0.35485259432628924</v>
      </c>
      <c r="G230" s="227">
        <v>0.40217993509944255</v>
      </c>
      <c r="H230" s="220">
        <v>0.10619011114503127</v>
      </c>
    </row>
    <row r="231" spans="1:8" ht="13.5" thickBot="1">
      <c r="A231" s="109">
        <v>43616</v>
      </c>
      <c r="B231" s="156">
        <f t="shared" si="20"/>
        <v>2</v>
      </c>
      <c r="C231" s="130" t="str">
        <f t="shared" si="21"/>
        <v>June2019</v>
      </c>
      <c r="D231" s="130">
        <f t="shared" si="22"/>
        <v>43617</v>
      </c>
      <c r="E231" s="218">
        <v>0.13677735942923691</v>
      </c>
      <c r="F231" s="227">
        <v>0.35485259432628924</v>
      </c>
      <c r="G231" s="227">
        <v>0.40217993509944255</v>
      </c>
      <c r="H231" s="220">
        <v>0.10619011114503127</v>
      </c>
    </row>
    <row r="232" spans="1:8" ht="13.5" thickBot="1">
      <c r="A232" s="109">
        <v>43646</v>
      </c>
      <c r="B232" s="156">
        <f t="shared" si="20"/>
        <v>2</v>
      </c>
      <c r="C232" s="130" t="str">
        <f t="shared" si="21"/>
        <v>June2019</v>
      </c>
      <c r="D232" s="130">
        <f t="shared" si="22"/>
        <v>43617</v>
      </c>
      <c r="E232" s="218">
        <v>0.13677735942923691</v>
      </c>
      <c r="F232" s="227">
        <v>0.35485259432628924</v>
      </c>
      <c r="G232" s="227">
        <v>0.40217993509944255</v>
      </c>
      <c r="H232" s="220">
        <v>0.10619011114503127</v>
      </c>
    </row>
    <row r="233" spans="1:8" ht="13.5" thickBot="1">
      <c r="A233" s="109">
        <v>43677</v>
      </c>
      <c r="B233" s="156">
        <f t="shared" si="20"/>
        <v>3</v>
      </c>
      <c r="C233" s="130" t="str">
        <f t="shared" si="21"/>
        <v>Sep2019</v>
      </c>
      <c r="D233" s="130">
        <f t="shared" si="22"/>
        <v>43709</v>
      </c>
      <c r="E233" s="218">
        <v>0.13677735942923691</v>
      </c>
      <c r="F233" s="227">
        <v>0.35485259432628924</v>
      </c>
      <c r="G233" s="227">
        <v>0.40217993509944255</v>
      </c>
      <c r="H233" s="220">
        <v>0.10619011114503127</v>
      </c>
    </row>
    <row r="234" spans="1:8" ht="13.5" thickBot="1">
      <c r="A234" s="109">
        <v>43708</v>
      </c>
      <c r="B234" s="156">
        <f t="shared" si="20"/>
        <v>3</v>
      </c>
      <c r="C234" s="130" t="str">
        <f t="shared" si="21"/>
        <v>Sep2019</v>
      </c>
      <c r="D234" s="130">
        <f t="shared" si="22"/>
        <v>43709</v>
      </c>
      <c r="E234" s="218">
        <v>0.13677735942923691</v>
      </c>
      <c r="F234" s="227">
        <v>0.35485259432628924</v>
      </c>
      <c r="G234" s="227">
        <v>0.40217993509944255</v>
      </c>
      <c r="H234" s="220">
        <v>0.10619011114503127</v>
      </c>
    </row>
    <row r="235" spans="1:8" ht="13.5" thickBot="1">
      <c r="A235" s="109">
        <v>43738</v>
      </c>
      <c r="B235" s="156">
        <f t="shared" si="20"/>
        <v>3</v>
      </c>
      <c r="C235" s="130" t="str">
        <f t="shared" si="21"/>
        <v>Sep2019</v>
      </c>
      <c r="D235" s="130">
        <f t="shared" si="22"/>
        <v>43709</v>
      </c>
      <c r="E235" s="218">
        <v>0.13677735942923691</v>
      </c>
      <c r="F235" s="227">
        <v>0.35485259432628924</v>
      </c>
      <c r="G235" s="227">
        <v>0.40217993509944255</v>
      </c>
      <c r="H235" s="220">
        <v>0.10619011114503127</v>
      </c>
    </row>
    <row r="236" spans="1:8" ht="13.5" thickBot="1">
      <c r="A236" s="109">
        <v>43769</v>
      </c>
      <c r="B236" s="156">
        <f t="shared" si="20"/>
        <v>4</v>
      </c>
      <c r="C236" s="130" t="str">
        <f t="shared" si="21"/>
        <v>dec2019</v>
      </c>
      <c r="D236" s="130">
        <f t="shared" si="22"/>
        <v>43800</v>
      </c>
      <c r="E236" s="218">
        <v>0.13677735942923691</v>
      </c>
      <c r="F236" s="227">
        <v>0.35485259432628924</v>
      </c>
      <c r="G236" s="227">
        <v>0.40217993509944255</v>
      </c>
      <c r="H236" s="220">
        <v>0.10619011114503127</v>
      </c>
    </row>
    <row r="237" spans="1:8" ht="13.5" thickBot="1">
      <c r="A237" s="109">
        <v>43799</v>
      </c>
      <c r="B237" s="156">
        <f t="shared" si="20"/>
        <v>4</v>
      </c>
      <c r="C237" s="130" t="str">
        <f t="shared" si="21"/>
        <v>dec2019</v>
      </c>
      <c r="D237" s="130">
        <f t="shared" si="22"/>
        <v>43800</v>
      </c>
      <c r="E237" s="218">
        <v>0.13677735942923691</v>
      </c>
      <c r="F237" s="227">
        <v>0.35485259432628924</v>
      </c>
      <c r="G237" s="227">
        <v>0.40217993509944255</v>
      </c>
      <c r="H237" s="220">
        <v>0.10619011114503127</v>
      </c>
    </row>
    <row r="238" spans="1:8" ht="13.5" thickBot="1">
      <c r="A238" s="109">
        <v>43830</v>
      </c>
      <c r="B238" s="156">
        <f t="shared" si="20"/>
        <v>4</v>
      </c>
      <c r="C238" s="130" t="str">
        <f t="shared" si="21"/>
        <v>dec2019</v>
      </c>
      <c r="D238" s="130">
        <f t="shared" si="22"/>
        <v>43800</v>
      </c>
      <c r="E238" s="218">
        <v>0.13677735942923691</v>
      </c>
      <c r="F238" s="227">
        <v>0.35485259432628924</v>
      </c>
      <c r="G238" s="227">
        <v>0.40217993509944255</v>
      </c>
      <c r="H238" s="220">
        <v>0.10619011114503127</v>
      </c>
    </row>
    <row r="239" spans="1:8" ht="13.5" thickBot="1">
      <c r="A239" s="109">
        <v>43861</v>
      </c>
      <c r="B239" s="156">
        <f t="shared" si="20"/>
        <v>1</v>
      </c>
      <c r="C239" s="130" t="str">
        <f t="shared" si="21"/>
        <v>Mar2020</v>
      </c>
      <c r="D239" s="130">
        <f t="shared" si="22"/>
        <v>43891</v>
      </c>
      <c r="E239" s="218">
        <v>0.13677735942923691</v>
      </c>
      <c r="F239" s="227">
        <v>0.35485259432628924</v>
      </c>
      <c r="G239" s="227">
        <v>0.40217993509944255</v>
      </c>
      <c r="H239" s="220">
        <v>0.10619011114503127</v>
      </c>
    </row>
    <row r="240" spans="1:8" ht="13.5" thickBot="1">
      <c r="A240" s="109">
        <v>43890</v>
      </c>
      <c r="B240" s="156">
        <f t="shared" si="20"/>
        <v>1</v>
      </c>
      <c r="C240" s="130" t="str">
        <f t="shared" si="21"/>
        <v>Mar2020</v>
      </c>
      <c r="D240" s="130">
        <f t="shared" si="22"/>
        <v>43891</v>
      </c>
      <c r="E240" s="218">
        <v>0.13677735942923691</v>
      </c>
      <c r="F240" s="227">
        <v>0.35485259432628924</v>
      </c>
      <c r="G240" s="227">
        <v>0.40217993509944255</v>
      </c>
      <c r="H240" s="220">
        <v>0.10619011114503127</v>
      </c>
    </row>
    <row r="241" spans="1:8" ht="13.5" thickBot="1">
      <c r="A241" s="109">
        <v>43921</v>
      </c>
      <c r="B241" s="156">
        <f t="shared" si="20"/>
        <v>1</v>
      </c>
      <c r="C241" s="130" t="str">
        <f t="shared" si="21"/>
        <v>Mar2020</v>
      </c>
      <c r="D241" s="130">
        <f t="shared" si="22"/>
        <v>43891</v>
      </c>
      <c r="E241" s="218">
        <v>0.13677735942923691</v>
      </c>
      <c r="F241" s="227">
        <v>0.35485259432628924</v>
      </c>
      <c r="G241" s="227">
        <v>0.40217993509944255</v>
      </c>
      <c r="H241" s="220">
        <v>0.10619011114503127</v>
      </c>
    </row>
    <row r="242" spans="1:8" ht="13.5" thickBot="1">
      <c r="A242" s="109">
        <v>43951</v>
      </c>
      <c r="B242" s="156">
        <f t="shared" si="20"/>
        <v>2</v>
      </c>
      <c r="C242" s="130" t="str">
        <f t="shared" si="21"/>
        <v>June2020</v>
      </c>
      <c r="D242" s="130">
        <f t="shared" si="22"/>
        <v>43983</v>
      </c>
      <c r="E242" s="218">
        <v>0.13677735942923691</v>
      </c>
      <c r="F242" s="227">
        <v>0.35485259432628924</v>
      </c>
      <c r="G242" s="227">
        <v>0.40217993509944255</v>
      </c>
      <c r="H242" s="220">
        <v>0.10619011114503127</v>
      </c>
    </row>
    <row r="243" spans="1:8" ht="13.5" thickBot="1">
      <c r="A243" s="109">
        <v>43982</v>
      </c>
      <c r="B243" s="156">
        <f t="shared" si="20"/>
        <v>2</v>
      </c>
      <c r="C243" s="130" t="str">
        <f t="shared" si="21"/>
        <v>June2020</v>
      </c>
      <c r="D243" s="130">
        <f t="shared" si="22"/>
        <v>43983</v>
      </c>
      <c r="E243" s="218">
        <v>0.13677735942923691</v>
      </c>
      <c r="F243" s="227">
        <v>0.35485259432628924</v>
      </c>
      <c r="G243" s="227">
        <v>0.40217993509944255</v>
      </c>
      <c r="H243" s="220">
        <v>0.10619011114503127</v>
      </c>
    </row>
    <row r="244" spans="1:8" ht="13.5" thickBot="1">
      <c r="A244" s="109">
        <v>44012</v>
      </c>
      <c r="B244" s="156">
        <f t="shared" si="20"/>
        <v>2</v>
      </c>
      <c r="C244" s="130" t="str">
        <f t="shared" si="21"/>
        <v>June2020</v>
      </c>
      <c r="D244" s="130">
        <f t="shared" si="22"/>
        <v>43983</v>
      </c>
      <c r="E244" s="218">
        <v>0.13677735942923691</v>
      </c>
      <c r="F244" s="227">
        <v>0.35485259432628924</v>
      </c>
      <c r="G244" s="227">
        <v>0.40217993509944255</v>
      </c>
      <c r="H244" s="220">
        <v>0.10619011114503127</v>
      </c>
    </row>
    <row r="245" spans="1:8" ht="13.5" thickBot="1">
      <c r="A245" s="109">
        <v>44043</v>
      </c>
      <c r="B245" s="156">
        <f t="shared" si="20"/>
        <v>3</v>
      </c>
      <c r="C245" s="130" t="str">
        <f t="shared" si="21"/>
        <v>Sep2020</v>
      </c>
      <c r="D245" s="130">
        <f t="shared" si="22"/>
        <v>44075</v>
      </c>
      <c r="E245" s="218">
        <v>0.13677735942923691</v>
      </c>
      <c r="F245" s="227">
        <v>0.35485259432628924</v>
      </c>
      <c r="G245" s="227">
        <v>0.40217993509944255</v>
      </c>
      <c r="H245" s="220">
        <v>0.10619011114503127</v>
      </c>
    </row>
    <row r="246" spans="1:8" ht="13.5" thickBot="1">
      <c r="A246" s="109">
        <v>44074</v>
      </c>
      <c r="B246" s="156">
        <f t="shared" si="20"/>
        <v>3</v>
      </c>
      <c r="C246" s="130" t="str">
        <f t="shared" si="21"/>
        <v>Sep2020</v>
      </c>
      <c r="D246" s="130">
        <f t="shared" si="22"/>
        <v>44075</v>
      </c>
      <c r="E246" s="218">
        <v>0.13677735942923691</v>
      </c>
      <c r="F246" s="227">
        <v>0.35485259432628924</v>
      </c>
      <c r="G246" s="227">
        <v>0.40217993509944255</v>
      </c>
      <c r="H246" s="220">
        <v>0.10619011114503127</v>
      </c>
    </row>
    <row r="247" spans="1:8" ht="13.5" thickBot="1">
      <c r="A247" s="109">
        <v>44104</v>
      </c>
      <c r="B247" s="156">
        <f t="shared" si="20"/>
        <v>3</v>
      </c>
      <c r="C247" s="130" t="str">
        <f t="shared" si="21"/>
        <v>Sep2020</v>
      </c>
      <c r="D247" s="130">
        <f t="shared" si="22"/>
        <v>44075</v>
      </c>
      <c r="E247" s="218">
        <v>0.13677735942923691</v>
      </c>
      <c r="F247" s="227">
        <v>0.35485259432628924</v>
      </c>
      <c r="G247" s="227">
        <v>0.40217993509944255</v>
      </c>
      <c r="H247" s="220">
        <v>0.10619011114503127</v>
      </c>
    </row>
    <row r="248" spans="1:8" ht="13.5" thickBot="1">
      <c r="A248" s="109">
        <v>44135</v>
      </c>
      <c r="B248" s="156">
        <f t="shared" si="20"/>
        <v>4</v>
      </c>
      <c r="C248" s="130" t="str">
        <f t="shared" si="21"/>
        <v>dec2020</v>
      </c>
      <c r="D248" s="130">
        <f t="shared" si="22"/>
        <v>44166</v>
      </c>
      <c r="E248" s="218">
        <v>0.13677735942923691</v>
      </c>
      <c r="F248" s="227">
        <v>0.35485259432628924</v>
      </c>
      <c r="G248" s="227">
        <v>0.40217993509944255</v>
      </c>
      <c r="H248" s="220">
        <v>0.10619011114503127</v>
      </c>
    </row>
    <row r="249" spans="1:8" ht="13.5" thickBot="1">
      <c r="A249" s="109">
        <v>44165</v>
      </c>
      <c r="B249" s="156">
        <f t="shared" si="20"/>
        <v>4</v>
      </c>
      <c r="C249" s="130" t="str">
        <f t="shared" si="21"/>
        <v>dec2020</v>
      </c>
      <c r="D249" s="130">
        <f t="shared" si="22"/>
        <v>44166</v>
      </c>
      <c r="E249" s="218">
        <v>0.13677735942923691</v>
      </c>
      <c r="F249" s="227">
        <v>0.35485259432628924</v>
      </c>
      <c r="G249" s="227">
        <v>0.40217993509944255</v>
      </c>
      <c r="H249" s="220">
        <v>0.10619011114503127</v>
      </c>
    </row>
    <row r="250" spans="1:8" ht="13.5" thickBot="1">
      <c r="A250" s="109">
        <v>44196</v>
      </c>
      <c r="B250" s="156">
        <f t="shared" si="20"/>
        <v>4</v>
      </c>
      <c r="C250" s="130" t="str">
        <f t="shared" si="21"/>
        <v>dec2020</v>
      </c>
      <c r="D250" s="130">
        <f t="shared" si="22"/>
        <v>44166</v>
      </c>
      <c r="E250" s="218">
        <v>0.13677735942923691</v>
      </c>
      <c r="F250" s="227">
        <v>0.35485259432628924</v>
      </c>
      <c r="G250" s="227">
        <v>0.40217993509944255</v>
      </c>
      <c r="H250" s="220">
        <v>0.10619011114503127</v>
      </c>
    </row>
    <row r="251" spans="1:8" ht="13.5" thickBot="1">
      <c r="A251" s="109">
        <v>44227</v>
      </c>
      <c r="B251" s="156">
        <f t="shared" si="20"/>
        <v>1</v>
      </c>
      <c r="C251" s="130" t="str">
        <f t="shared" si="21"/>
        <v>Mar2021</v>
      </c>
      <c r="D251" s="130">
        <f t="shared" si="22"/>
        <v>44256</v>
      </c>
      <c r="E251" s="218">
        <v>0.13677735942923691</v>
      </c>
      <c r="F251" s="227">
        <v>0.35485259432628924</v>
      </c>
      <c r="G251" s="227">
        <v>0.40217993509944255</v>
      </c>
      <c r="H251" s="220">
        <v>0.10619011114503127</v>
      </c>
    </row>
    <row r="252" spans="1:8" ht="13.5" thickBot="1">
      <c r="A252" s="109">
        <v>44255</v>
      </c>
      <c r="B252" s="156">
        <f t="shared" si="20"/>
        <v>1</v>
      </c>
      <c r="C252" s="130" t="str">
        <f t="shared" si="21"/>
        <v>Mar2021</v>
      </c>
      <c r="D252" s="130">
        <f t="shared" si="22"/>
        <v>44256</v>
      </c>
      <c r="E252" s="218">
        <v>0.13677735942923691</v>
      </c>
      <c r="F252" s="227">
        <v>0.35485259432628924</v>
      </c>
      <c r="G252" s="227">
        <v>0.40217993509944255</v>
      </c>
      <c r="H252" s="220">
        <v>0.10619011114503127</v>
      </c>
    </row>
    <row r="253" spans="1:8" ht="13.5" thickBot="1">
      <c r="A253" s="109">
        <v>44286</v>
      </c>
      <c r="B253" s="156">
        <f t="shared" si="20"/>
        <v>1</v>
      </c>
      <c r="C253" s="130" t="str">
        <f t="shared" si="21"/>
        <v>Mar2021</v>
      </c>
      <c r="D253" s="130">
        <f t="shared" si="22"/>
        <v>44256</v>
      </c>
      <c r="E253" s="218">
        <v>0.13677735942923691</v>
      </c>
      <c r="F253" s="227">
        <v>0.35485259432628924</v>
      </c>
      <c r="G253" s="227">
        <v>0.40217993509944255</v>
      </c>
      <c r="H253" s="220">
        <v>0.10619011114503127</v>
      </c>
    </row>
    <row r="254" spans="1:8" ht="13.5" thickBot="1">
      <c r="A254" s="109">
        <v>44316</v>
      </c>
      <c r="B254" s="156">
        <f t="shared" si="20"/>
        <v>2</v>
      </c>
      <c r="C254" s="130" t="str">
        <f t="shared" si="21"/>
        <v>June2021</v>
      </c>
      <c r="D254" s="130">
        <f t="shared" si="22"/>
        <v>44348</v>
      </c>
      <c r="E254" s="218">
        <v>0.13677735942923691</v>
      </c>
      <c r="F254" s="227">
        <v>0.35485259432628924</v>
      </c>
      <c r="G254" s="227">
        <v>0.40217993509944255</v>
      </c>
      <c r="H254" s="220">
        <v>0.10619011114503127</v>
      </c>
    </row>
    <row r="255" spans="1:8" ht="13.5" thickBot="1">
      <c r="A255" s="109">
        <v>44347</v>
      </c>
      <c r="B255" s="156">
        <f t="shared" si="20"/>
        <v>2</v>
      </c>
      <c r="C255" s="130" t="str">
        <f t="shared" si="21"/>
        <v>June2021</v>
      </c>
      <c r="D255" s="130">
        <f t="shared" si="22"/>
        <v>44348</v>
      </c>
      <c r="E255" s="218">
        <v>0.13677735942923691</v>
      </c>
      <c r="F255" s="227">
        <v>0.35485259432628924</v>
      </c>
      <c r="G255" s="227">
        <v>0.40217993509944255</v>
      </c>
      <c r="H255" s="220">
        <v>0.10619011114503127</v>
      </c>
    </row>
    <row r="256" spans="1:8" ht="13.5" thickBot="1">
      <c r="A256" s="109">
        <v>44377</v>
      </c>
      <c r="B256" s="156">
        <f t="shared" si="20"/>
        <v>2</v>
      </c>
      <c r="C256" s="130" t="str">
        <f t="shared" si="21"/>
        <v>June2021</v>
      </c>
      <c r="D256" s="130">
        <f t="shared" si="22"/>
        <v>44348</v>
      </c>
      <c r="E256" s="218">
        <v>0.13677735942923691</v>
      </c>
      <c r="F256" s="227">
        <v>0.35485259432628924</v>
      </c>
      <c r="G256" s="227">
        <v>0.40217993509944255</v>
      </c>
      <c r="H256" s="220">
        <v>0.10619011114503127</v>
      </c>
    </row>
    <row r="257" spans="1:8" ht="13.5" thickBot="1">
      <c r="A257" s="109">
        <v>44408</v>
      </c>
      <c r="B257" s="156">
        <f t="shared" si="20"/>
        <v>3</v>
      </c>
      <c r="C257" s="130" t="str">
        <f t="shared" si="21"/>
        <v>Sep2021</v>
      </c>
      <c r="D257" s="130">
        <f t="shared" si="22"/>
        <v>44440</v>
      </c>
      <c r="E257" s="218">
        <v>0.13677735942923691</v>
      </c>
      <c r="F257" s="227">
        <v>0.35485259432628924</v>
      </c>
      <c r="G257" s="227">
        <v>0.40217993509944255</v>
      </c>
      <c r="H257" s="220">
        <v>0.10619011114503127</v>
      </c>
    </row>
    <row r="258" spans="1:8" ht="13.5" thickBot="1">
      <c r="A258" s="109">
        <v>44439</v>
      </c>
      <c r="B258" s="156">
        <f t="shared" si="20"/>
        <v>3</v>
      </c>
      <c r="C258" s="130" t="str">
        <f t="shared" si="21"/>
        <v>Sep2021</v>
      </c>
      <c r="D258" s="130">
        <f t="shared" si="22"/>
        <v>44440</v>
      </c>
      <c r="E258" s="218">
        <v>0.13677735942923691</v>
      </c>
      <c r="F258" s="227">
        <v>0.35485259432628924</v>
      </c>
      <c r="G258" s="227">
        <v>0.40217993509944255</v>
      </c>
      <c r="H258" s="220">
        <v>0.10619011114503127</v>
      </c>
    </row>
    <row r="259" spans="1:8" ht="13.5" thickBot="1">
      <c r="A259" s="109">
        <v>44469</v>
      </c>
      <c r="B259" s="156">
        <f t="shared" si="20"/>
        <v>3</v>
      </c>
      <c r="C259" s="130" t="str">
        <f t="shared" si="21"/>
        <v>Sep2021</v>
      </c>
      <c r="D259" s="130">
        <f t="shared" si="22"/>
        <v>44440</v>
      </c>
      <c r="E259" s="218">
        <v>0.13677735942923691</v>
      </c>
      <c r="F259" s="227">
        <v>0.35485259432628924</v>
      </c>
      <c r="G259" s="227">
        <v>0.40217993509944255</v>
      </c>
      <c r="H259" s="220">
        <v>0.10619011114503127</v>
      </c>
    </row>
    <row r="260" spans="1:8" ht="13.5" thickBot="1">
      <c r="A260" s="109">
        <v>44500</v>
      </c>
      <c r="B260" s="156">
        <f t="shared" si="20"/>
        <v>4</v>
      </c>
      <c r="C260" s="130" t="str">
        <f t="shared" si="21"/>
        <v>dec2021</v>
      </c>
      <c r="D260" s="130">
        <f t="shared" si="22"/>
        <v>44531</v>
      </c>
      <c r="E260" s="218">
        <v>0.13677735942923691</v>
      </c>
      <c r="F260" s="227">
        <v>0.35485259432628924</v>
      </c>
      <c r="G260" s="227">
        <v>0.40217993509944255</v>
      </c>
      <c r="H260" s="220">
        <v>0.10619011114503127</v>
      </c>
    </row>
    <row r="261" spans="1:8" ht="13.5" thickBot="1">
      <c r="A261" s="109">
        <v>44530</v>
      </c>
      <c r="B261" s="156">
        <f t="shared" si="20"/>
        <v>4</v>
      </c>
      <c r="C261" s="130" t="str">
        <f t="shared" si="21"/>
        <v>dec2021</v>
      </c>
      <c r="D261" s="130">
        <f t="shared" si="22"/>
        <v>44531</v>
      </c>
      <c r="E261" s="218">
        <v>0.13677735942923691</v>
      </c>
      <c r="F261" s="227">
        <v>0.35485259432628924</v>
      </c>
      <c r="G261" s="227">
        <v>0.40217993509944255</v>
      </c>
      <c r="H261" s="220">
        <v>0.10619011114503127</v>
      </c>
    </row>
    <row r="262" spans="1:8" ht="13.5" thickBot="1">
      <c r="A262" s="109">
        <v>44561</v>
      </c>
      <c r="B262" s="156">
        <f t="shared" si="20"/>
        <v>4</v>
      </c>
      <c r="C262" s="130" t="str">
        <f t="shared" si="21"/>
        <v>dec2021</v>
      </c>
      <c r="D262" s="130">
        <f t="shared" si="22"/>
        <v>44531</v>
      </c>
      <c r="E262" s="218">
        <v>0.13677735942923691</v>
      </c>
      <c r="F262" s="227">
        <v>0.35485259432628924</v>
      </c>
      <c r="G262" s="227">
        <v>0.40217993509944255</v>
      </c>
      <c r="H262" s="220">
        <v>0.10619011114503127</v>
      </c>
    </row>
    <row r="263" spans="1:8" ht="13.5" thickBot="1">
      <c r="A263" s="109">
        <v>44592</v>
      </c>
      <c r="B263" s="156">
        <f t="shared" si="20"/>
        <v>1</v>
      </c>
      <c r="C263" s="130" t="str">
        <f t="shared" si="21"/>
        <v>Mar2022</v>
      </c>
      <c r="D263" s="130">
        <f t="shared" si="22"/>
        <v>44621</v>
      </c>
      <c r="E263" s="218">
        <v>0.13677735942923691</v>
      </c>
      <c r="F263" s="227">
        <v>0.35485259432628924</v>
      </c>
      <c r="G263" s="227">
        <v>0.40217993509944255</v>
      </c>
      <c r="H263" s="220">
        <v>0.10619011114503127</v>
      </c>
    </row>
    <row r="264" spans="1:8" ht="13.5" thickBot="1">
      <c r="A264" s="109">
        <v>44620</v>
      </c>
      <c r="B264" s="156">
        <f t="shared" si="20"/>
        <v>1</v>
      </c>
      <c r="C264" s="130" t="str">
        <f t="shared" si="21"/>
        <v>Mar2022</v>
      </c>
      <c r="D264" s="130">
        <f t="shared" si="22"/>
        <v>44621</v>
      </c>
      <c r="E264" s="218">
        <v>0.13677735942923691</v>
      </c>
      <c r="F264" s="227">
        <v>0.35485259432628924</v>
      </c>
      <c r="G264" s="227">
        <v>0.40217993509944255</v>
      </c>
      <c r="H264" s="220">
        <v>0.10619011114503127</v>
      </c>
    </row>
    <row r="265" spans="1:8" ht="13.5" thickBot="1">
      <c r="A265" s="109">
        <v>44651</v>
      </c>
      <c r="B265" s="156">
        <f t="shared" si="20"/>
        <v>1</v>
      </c>
      <c r="C265" s="130" t="str">
        <f t="shared" si="21"/>
        <v>Mar2022</v>
      </c>
      <c r="D265" s="130">
        <f t="shared" si="22"/>
        <v>44621</v>
      </c>
      <c r="E265" s="218">
        <v>0.13677735942923691</v>
      </c>
      <c r="F265" s="227">
        <v>0.35485259432628924</v>
      </c>
      <c r="G265" s="227">
        <v>0.40217993509944255</v>
      </c>
      <c r="H265" s="220">
        <v>0.10619011114503127</v>
      </c>
    </row>
    <row r="266" spans="1:8" ht="13.5" thickBot="1">
      <c r="A266" s="109">
        <v>44681</v>
      </c>
      <c r="B266" s="156">
        <f t="shared" si="20"/>
        <v>2</v>
      </c>
      <c r="C266" s="130" t="str">
        <f t="shared" si="21"/>
        <v>June2022</v>
      </c>
      <c r="D266" s="130">
        <f t="shared" si="22"/>
        <v>44713</v>
      </c>
      <c r="E266" s="218">
        <v>0.13677735942923691</v>
      </c>
      <c r="F266" s="227">
        <v>0.35485259432628924</v>
      </c>
      <c r="G266" s="227">
        <v>0.40217993509944255</v>
      </c>
      <c r="H266" s="220">
        <v>0.10619011114503127</v>
      </c>
    </row>
    <row r="267" spans="1:8" ht="13.5" thickBot="1">
      <c r="A267" s="109">
        <v>44712</v>
      </c>
      <c r="B267" s="156">
        <f t="shared" si="20"/>
        <v>2</v>
      </c>
      <c r="C267" s="130" t="str">
        <f t="shared" si="21"/>
        <v>June2022</v>
      </c>
      <c r="D267" s="130">
        <f t="shared" si="22"/>
        <v>44713</v>
      </c>
      <c r="E267" s="218">
        <v>0.13677735942923691</v>
      </c>
      <c r="F267" s="227">
        <v>0.35485259432628924</v>
      </c>
      <c r="G267" s="227">
        <v>0.40217993509944255</v>
      </c>
      <c r="H267" s="220">
        <v>0.10619011114503127</v>
      </c>
    </row>
    <row r="268" spans="1:8" ht="13.5" thickBot="1">
      <c r="A268" s="109">
        <v>44742</v>
      </c>
      <c r="B268" s="156">
        <f t="shared" si="20"/>
        <v>2</v>
      </c>
      <c r="C268" s="130" t="str">
        <f t="shared" si="21"/>
        <v>June2022</v>
      </c>
      <c r="D268" s="130">
        <f t="shared" si="22"/>
        <v>44713</v>
      </c>
      <c r="E268" s="218">
        <v>0.13677735942923691</v>
      </c>
      <c r="F268" s="227">
        <v>0.35485259432628924</v>
      </c>
      <c r="G268" s="227">
        <v>0.40217993509944255</v>
      </c>
      <c r="H268" s="220">
        <v>0.10619011114503127</v>
      </c>
    </row>
    <row r="269" spans="1:8" ht="13.5" thickBot="1">
      <c r="A269" s="109">
        <v>44773</v>
      </c>
      <c r="B269" s="156">
        <f t="shared" si="20"/>
        <v>3</v>
      </c>
      <c r="C269" s="130" t="str">
        <f t="shared" si="21"/>
        <v>Sep2022</v>
      </c>
      <c r="D269" s="130">
        <f t="shared" si="22"/>
        <v>44805</v>
      </c>
      <c r="E269" s="218">
        <v>0.13677735942923691</v>
      </c>
      <c r="F269" s="227">
        <v>0.35485259432628924</v>
      </c>
      <c r="G269" s="227">
        <v>0.40217993509944255</v>
      </c>
      <c r="H269" s="220">
        <v>0.10619011114503127</v>
      </c>
    </row>
    <row r="270" spans="1:8" ht="13.5" thickBot="1">
      <c r="A270" s="109">
        <v>44804</v>
      </c>
      <c r="B270" s="156">
        <f t="shared" si="20"/>
        <v>3</v>
      </c>
      <c r="C270" s="130" t="str">
        <f t="shared" si="21"/>
        <v>Sep2022</v>
      </c>
      <c r="D270" s="130">
        <f t="shared" si="22"/>
        <v>44805</v>
      </c>
      <c r="E270" s="218">
        <v>0.13677735942923691</v>
      </c>
      <c r="F270" s="227">
        <v>0.35485259432628924</v>
      </c>
      <c r="G270" s="227">
        <v>0.40217993509944255</v>
      </c>
      <c r="H270" s="220">
        <v>0.10619011114503127</v>
      </c>
    </row>
    <row r="271" spans="1:8" ht="13.5" thickBot="1">
      <c r="A271" s="109">
        <v>44834</v>
      </c>
      <c r="B271" s="156">
        <f t="shared" si="20"/>
        <v>3</v>
      </c>
      <c r="C271" s="130" t="str">
        <f t="shared" si="21"/>
        <v>Sep2022</v>
      </c>
      <c r="D271" s="130">
        <f t="shared" si="22"/>
        <v>44805</v>
      </c>
      <c r="E271" s="218">
        <v>0.13677735942923691</v>
      </c>
      <c r="F271" s="227">
        <v>0.35485259432628924</v>
      </c>
      <c r="G271" s="227">
        <v>0.40217993509944255</v>
      </c>
      <c r="H271" s="220">
        <v>0.10619011114503127</v>
      </c>
    </row>
    <row r="272" spans="1:8" ht="13.5" thickBot="1">
      <c r="A272" s="109">
        <v>44865</v>
      </c>
      <c r="B272" s="156">
        <f t="shared" si="20"/>
        <v>4</v>
      </c>
      <c r="C272" s="130" t="str">
        <f t="shared" si="21"/>
        <v>dec2022</v>
      </c>
      <c r="D272" s="130">
        <f t="shared" si="22"/>
        <v>44896</v>
      </c>
      <c r="E272" s="218">
        <v>0.13677735942923691</v>
      </c>
      <c r="F272" s="227">
        <v>0.35485259432628924</v>
      </c>
      <c r="G272" s="227">
        <v>0.40217993509944255</v>
      </c>
      <c r="H272" s="220">
        <v>0.10619011114503127</v>
      </c>
    </row>
    <row r="273" spans="1:8" ht="13.5" thickBot="1">
      <c r="A273" s="109">
        <v>44895</v>
      </c>
      <c r="B273" s="156">
        <f t="shared" si="20"/>
        <v>4</v>
      </c>
      <c r="C273" s="130" t="str">
        <f t="shared" si="21"/>
        <v>dec2022</v>
      </c>
      <c r="D273" s="130">
        <f t="shared" si="22"/>
        <v>44896</v>
      </c>
      <c r="E273" s="218">
        <v>0.13677735942923691</v>
      </c>
      <c r="F273" s="227">
        <v>0.35485259432628924</v>
      </c>
      <c r="G273" s="227">
        <v>0.40217993509944255</v>
      </c>
      <c r="H273" s="220">
        <v>0.10619011114503127</v>
      </c>
    </row>
    <row r="274" spans="1:8" ht="13.5" thickBot="1">
      <c r="A274" s="109">
        <v>44926</v>
      </c>
      <c r="B274" s="156">
        <f t="shared" si="20"/>
        <v>4</v>
      </c>
      <c r="C274" s="130" t="str">
        <f t="shared" si="21"/>
        <v>dec2022</v>
      </c>
      <c r="D274" s="130">
        <f t="shared" si="22"/>
        <v>44896</v>
      </c>
      <c r="E274" s="218">
        <v>0.13677735942923691</v>
      </c>
      <c r="F274" s="227">
        <v>0.35485259432628924</v>
      </c>
      <c r="G274" s="227">
        <v>0.40217993509944255</v>
      </c>
      <c r="H274" s="220">
        <v>0.10619011114503127</v>
      </c>
    </row>
    <row r="275" spans="1:8" ht="13.5" thickBot="1">
      <c r="A275" s="109">
        <v>44957</v>
      </c>
      <c r="B275" s="156">
        <f t="shared" si="20"/>
        <v>1</v>
      </c>
      <c r="C275" s="130" t="str">
        <f t="shared" si="21"/>
        <v>Mar2023</v>
      </c>
      <c r="D275" s="130">
        <f t="shared" si="22"/>
        <v>44986</v>
      </c>
      <c r="E275" s="218">
        <v>0.13677735942923691</v>
      </c>
      <c r="F275" s="227">
        <v>0.35485259432628924</v>
      </c>
      <c r="G275" s="227">
        <v>0.40217993509944255</v>
      </c>
      <c r="H275" s="220">
        <v>0.10619011114503127</v>
      </c>
    </row>
    <row r="276" spans="1:8" ht="13.5" thickBot="1">
      <c r="A276" s="109">
        <v>44985</v>
      </c>
      <c r="B276" s="156">
        <f t="shared" si="20"/>
        <v>1</v>
      </c>
      <c r="C276" s="130" t="str">
        <f t="shared" si="21"/>
        <v>Mar2023</v>
      </c>
      <c r="D276" s="130">
        <f t="shared" si="22"/>
        <v>44986</v>
      </c>
      <c r="E276" s="218">
        <v>0.13677735942923691</v>
      </c>
      <c r="F276" s="227">
        <v>0.35485259432628924</v>
      </c>
      <c r="G276" s="227">
        <v>0.40217993509944255</v>
      </c>
      <c r="H276" s="220">
        <v>0.10619011114503127</v>
      </c>
    </row>
    <row r="277" spans="1:8" ht="13.5" thickBot="1">
      <c r="A277" s="109">
        <v>45016</v>
      </c>
      <c r="B277" s="156">
        <f t="shared" si="20"/>
        <v>1</v>
      </c>
      <c r="C277" s="130" t="str">
        <f t="shared" si="21"/>
        <v>Mar2023</v>
      </c>
      <c r="D277" s="130">
        <f t="shared" si="22"/>
        <v>44986</v>
      </c>
      <c r="E277" s="218">
        <v>0.13677735942923691</v>
      </c>
      <c r="F277" s="227">
        <v>0.35485259432628924</v>
      </c>
      <c r="G277" s="227">
        <v>0.40217993509944255</v>
      </c>
      <c r="H277" s="220">
        <v>0.10619011114503127</v>
      </c>
    </row>
    <row r="278" spans="1:8" ht="13.5" thickBot="1">
      <c r="A278" s="109">
        <v>45046</v>
      </c>
      <c r="B278" s="156">
        <f t="shared" si="20"/>
        <v>2</v>
      </c>
      <c r="C278" s="130" t="str">
        <f t="shared" si="21"/>
        <v>June2023</v>
      </c>
      <c r="D278" s="130">
        <f t="shared" si="22"/>
        <v>45078</v>
      </c>
      <c r="E278" s="218">
        <v>0.13677735942923691</v>
      </c>
      <c r="F278" s="227">
        <v>0.35485259432628924</v>
      </c>
      <c r="G278" s="227">
        <v>0.40217993509944255</v>
      </c>
      <c r="H278" s="220">
        <v>0.10619011114503127</v>
      </c>
    </row>
    <row r="279" spans="1:8" ht="13.5" thickBot="1">
      <c r="A279" s="109">
        <v>45077</v>
      </c>
      <c r="B279" s="156">
        <f t="shared" si="20"/>
        <v>2</v>
      </c>
      <c r="C279" s="130" t="str">
        <f t="shared" si="21"/>
        <v>June2023</v>
      </c>
      <c r="D279" s="130">
        <f t="shared" si="22"/>
        <v>45078</v>
      </c>
      <c r="E279" s="218">
        <v>0.13677735942923691</v>
      </c>
      <c r="F279" s="227">
        <v>0.35485259432628924</v>
      </c>
      <c r="G279" s="227">
        <v>0.40217993509944255</v>
      </c>
      <c r="H279" s="220">
        <v>0.10619011114503127</v>
      </c>
    </row>
    <row r="280" spans="1:8" ht="13.5" thickBot="1">
      <c r="A280" s="109">
        <v>45107</v>
      </c>
      <c r="B280" s="156">
        <f t="shared" si="20"/>
        <v>2</v>
      </c>
      <c r="C280" s="130" t="str">
        <f t="shared" si="21"/>
        <v>June2023</v>
      </c>
      <c r="D280" s="130">
        <f t="shared" si="22"/>
        <v>45078</v>
      </c>
      <c r="E280" s="218">
        <v>0.13677735942923691</v>
      </c>
      <c r="F280" s="227">
        <v>0.35485259432628924</v>
      </c>
      <c r="G280" s="227">
        <v>0.40217993509944255</v>
      </c>
      <c r="H280" s="220">
        <v>0.10619011114503127</v>
      </c>
    </row>
    <row r="281" spans="1:8" ht="13.5" thickBot="1">
      <c r="A281" s="109">
        <v>45138</v>
      </c>
      <c r="B281" s="156">
        <f t="shared" si="20"/>
        <v>3</v>
      </c>
      <c r="C281" s="130" t="str">
        <f t="shared" si="21"/>
        <v>Sep2023</v>
      </c>
      <c r="D281" s="130">
        <f t="shared" si="22"/>
        <v>45170</v>
      </c>
      <c r="E281" s="218">
        <v>0.13677735942923691</v>
      </c>
      <c r="F281" s="227">
        <v>0.35485259432628924</v>
      </c>
      <c r="G281" s="227">
        <v>0.40217993509944255</v>
      </c>
      <c r="H281" s="220">
        <v>0.10619011114503127</v>
      </c>
    </row>
    <row r="282" spans="1:8" ht="13.5" thickBot="1">
      <c r="A282" s="109">
        <v>45169</v>
      </c>
      <c r="B282" s="156">
        <f t="shared" si="20"/>
        <v>3</v>
      </c>
      <c r="C282" s="130" t="str">
        <f t="shared" si="21"/>
        <v>Sep2023</v>
      </c>
      <c r="D282" s="130">
        <f t="shared" si="22"/>
        <v>45170</v>
      </c>
      <c r="E282" s="218">
        <v>0.13677735942923691</v>
      </c>
      <c r="F282" s="227">
        <v>0.35485259432628924</v>
      </c>
      <c r="G282" s="227">
        <v>0.40217993509944255</v>
      </c>
      <c r="H282" s="220">
        <v>0.10619011114503127</v>
      </c>
    </row>
    <row r="283" spans="1:8" ht="13.5" thickBot="1">
      <c r="A283" s="109">
        <v>45199</v>
      </c>
      <c r="B283" s="156">
        <f t="shared" si="20"/>
        <v>3</v>
      </c>
      <c r="C283" s="130" t="str">
        <f t="shared" si="21"/>
        <v>Sep2023</v>
      </c>
      <c r="D283" s="130">
        <f t="shared" si="22"/>
        <v>45170</v>
      </c>
      <c r="E283" s="218">
        <v>0.13677735942923691</v>
      </c>
      <c r="F283" s="227">
        <v>0.35485259432628924</v>
      </c>
      <c r="G283" s="227">
        <v>0.40217993509944255</v>
      </c>
      <c r="H283" s="220">
        <v>0.10619011114503127</v>
      </c>
    </row>
    <row r="284" spans="1:8" ht="13.5" thickBot="1">
      <c r="A284" s="109">
        <v>45230</v>
      </c>
      <c r="B284" s="156">
        <f t="shared" si="20"/>
        <v>4</v>
      </c>
      <c r="C284" s="130" t="str">
        <f t="shared" si="21"/>
        <v>dec2023</v>
      </c>
      <c r="D284" s="130">
        <f t="shared" si="22"/>
        <v>45261</v>
      </c>
      <c r="E284" s="218">
        <v>0.13677735942923691</v>
      </c>
      <c r="F284" s="227">
        <v>0.35485259432628924</v>
      </c>
      <c r="G284" s="227">
        <v>0.40217993509944255</v>
      </c>
      <c r="H284" s="220">
        <v>0.10619011114503127</v>
      </c>
    </row>
    <row r="285" spans="1:8" ht="13.5" thickBot="1">
      <c r="A285" s="109">
        <v>45260</v>
      </c>
      <c r="B285" s="156">
        <f t="shared" ref="B285:B304" si="23">MONTH(MONTH(A285)&amp;0)</f>
        <v>4</v>
      </c>
      <c r="C285" s="130" t="str">
        <f t="shared" ref="C285:C304" si="24">IF(B285=4,"dec",IF(B285=1,"Mar", IF(B285=2,"June",IF(B285=3,"Sep",""))))&amp;YEAR(A285)</f>
        <v>dec2023</v>
      </c>
      <c r="D285" s="130">
        <f t="shared" ref="D285:D304" si="25">DATEVALUE(C285)</f>
        <v>45261</v>
      </c>
      <c r="E285" s="218">
        <v>0.13677735942923691</v>
      </c>
      <c r="F285" s="227">
        <v>0.35485259432628924</v>
      </c>
      <c r="G285" s="227">
        <v>0.40217993509944255</v>
      </c>
      <c r="H285" s="220">
        <v>0.10619011114503127</v>
      </c>
    </row>
    <row r="286" spans="1:8" ht="13.5" thickBot="1">
      <c r="A286" s="109">
        <v>45291</v>
      </c>
      <c r="B286" s="156">
        <f t="shared" si="23"/>
        <v>4</v>
      </c>
      <c r="C286" s="130" t="str">
        <f t="shared" si="24"/>
        <v>dec2023</v>
      </c>
      <c r="D286" s="130">
        <f t="shared" si="25"/>
        <v>45261</v>
      </c>
      <c r="E286" s="218">
        <v>0.13677735942923691</v>
      </c>
      <c r="F286" s="227">
        <v>0.35485259432628924</v>
      </c>
      <c r="G286" s="227">
        <v>0.40217993509944255</v>
      </c>
      <c r="H286" s="220">
        <v>0.10619011114503127</v>
      </c>
    </row>
    <row r="287" spans="1:8" ht="13.5" thickBot="1">
      <c r="A287" s="109">
        <v>45322</v>
      </c>
      <c r="B287" s="156">
        <f t="shared" si="23"/>
        <v>1</v>
      </c>
      <c r="C287" s="130" t="str">
        <f t="shared" si="24"/>
        <v>Mar2024</v>
      </c>
      <c r="D287" s="130">
        <f t="shared" si="25"/>
        <v>45352</v>
      </c>
      <c r="E287" s="218">
        <v>0.13677735942923691</v>
      </c>
      <c r="F287" s="227">
        <v>0.35485259432628924</v>
      </c>
      <c r="G287" s="227">
        <v>0.40217993509944255</v>
      </c>
      <c r="H287" s="220">
        <v>0.10619011114503127</v>
      </c>
    </row>
    <row r="288" spans="1:8" ht="13.5" thickBot="1">
      <c r="A288" s="109">
        <v>45351</v>
      </c>
      <c r="B288" s="156">
        <f t="shared" si="23"/>
        <v>1</v>
      </c>
      <c r="C288" s="130" t="str">
        <f t="shared" si="24"/>
        <v>Mar2024</v>
      </c>
      <c r="D288" s="130">
        <f t="shared" si="25"/>
        <v>45352</v>
      </c>
      <c r="E288" s="218">
        <v>0.13677735942923691</v>
      </c>
      <c r="F288" s="227">
        <v>0.35485259432628924</v>
      </c>
      <c r="G288" s="227">
        <v>0.40217993509944255</v>
      </c>
      <c r="H288" s="220">
        <v>0.10619011114503127</v>
      </c>
    </row>
    <row r="289" spans="1:8" ht="13.5" thickBot="1">
      <c r="A289" s="109">
        <v>45382</v>
      </c>
      <c r="B289" s="156">
        <f t="shared" si="23"/>
        <v>1</v>
      </c>
      <c r="C289" s="130" t="str">
        <f t="shared" si="24"/>
        <v>Mar2024</v>
      </c>
      <c r="D289" s="130">
        <f t="shared" si="25"/>
        <v>45352</v>
      </c>
      <c r="E289" s="218">
        <v>0.13677735942923691</v>
      </c>
      <c r="F289" s="227">
        <v>0.35485259432628924</v>
      </c>
      <c r="G289" s="227">
        <v>0.40217993509944255</v>
      </c>
      <c r="H289" s="220">
        <v>0.10619011114503127</v>
      </c>
    </row>
    <row r="290" spans="1:8" ht="13.5" thickBot="1">
      <c r="A290" s="109">
        <v>45412</v>
      </c>
      <c r="B290" s="156">
        <f t="shared" si="23"/>
        <v>2</v>
      </c>
      <c r="C290" s="130" t="str">
        <f t="shared" si="24"/>
        <v>June2024</v>
      </c>
      <c r="D290" s="130">
        <f t="shared" si="25"/>
        <v>45444</v>
      </c>
      <c r="E290" s="218">
        <v>0.13677735942923691</v>
      </c>
      <c r="F290" s="227">
        <v>0.35485259432628924</v>
      </c>
      <c r="G290" s="227">
        <v>0.40217993509944255</v>
      </c>
      <c r="H290" s="220">
        <v>0.10619011114503127</v>
      </c>
    </row>
    <row r="291" spans="1:8" ht="13.5" thickBot="1">
      <c r="A291" s="109">
        <v>45443</v>
      </c>
      <c r="B291" s="156">
        <f t="shared" si="23"/>
        <v>2</v>
      </c>
      <c r="C291" s="130" t="str">
        <f t="shared" si="24"/>
        <v>June2024</v>
      </c>
      <c r="D291" s="130">
        <f t="shared" si="25"/>
        <v>45444</v>
      </c>
      <c r="E291" s="218">
        <v>0.13677735942923691</v>
      </c>
      <c r="F291" s="227">
        <v>0.35485259432628924</v>
      </c>
      <c r="G291" s="227">
        <v>0.40217993509944255</v>
      </c>
      <c r="H291" s="220">
        <v>0.10619011114503127</v>
      </c>
    </row>
    <row r="292" spans="1:8" ht="13.5" thickBot="1">
      <c r="A292" s="109">
        <v>45473</v>
      </c>
      <c r="B292" s="156">
        <f t="shared" si="23"/>
        <v>2</v>
      </c>
      <c r="C292" s="130" t="str">
        <f t="shared" si="24"/>
        <v>June2024</v>
      </c>
      <c r="D292" s="130">
        <f t="shared" si="25"/>
        <v>45444</v>
      </c>
      <c r="E292" s="218">
        <v>0.13677735942923691</v>
      </c>
      <c r="F292" s="227">
        <v>0.35485259432628924</v>
      </c>
      <c r="G292" s="227">
        <v>0.40217993509944255</v>
      </c>
      <c r="H292" s="220">
        <v>0.10619011114503127</v>
      </c>
    </row>
    <row r="293" spans="1:8" ht="13.5" thickBot="1">
      <c r="A293" s="109">
        <v>45504</v>
      </c>
      <c r="B293" s="156">
        <f t="shared" si="23"/>
        <v>3</v>
      </c>
      <c r="C293" s="130" t="str">
        <f t="shared" si="24"/>
        <v>Sep2024</v>
      </c>
      <c r="D293" s="130">
        <f t="shared" si="25"/>
        <v>45536</v>
      </c>
      <c r="E293" s="218">
        <v>0.13677735942923691</v>
      </c>
      <c r="F293" s="227">
        <v>0.35485259432628924</v>
      </c>
      <c r="G293" s="227">
        <v>0.40217993509944255</v>
      </c>
      <c r="H293" s="220">
        <v>0.10619011114503127</v>
      </c>
    </row>
    <row r="294" spans="1:8" ht="13.5" thickBot="1">
      <c r="A294" s="109">
        <v>45535</v>
      </c>
      <c r="B294" s="156">
        <f t="shared" si="23"/>
        <v>3</v>
      </c>
      <c r="C294" s="130" t="str">
        <f t="shared" si="24"/>
        <v>Sep2024</v>
      </c>
      <c r="D294" s="130">
        <f t="shared" si="25"/>
        <v>45536</v>
      </c>
      <c r="E294" s="218">
        <v>0.13677735942923691</v>
      </c>
      <c r="F294" s="227">
        <v>0.35485259432628924</v>
      </c>
      <c r="G294" s="227">
        <v>0.40217993509944255</v>
      </c>
      <c r="H294" s="220">
        <v>0.10619011114503127</v>
      </c>
    </row>
    <row r="295" spans="1:8" ht="13.5" thickBot="1">
      <c r="A295" s="109">
        <v>45565</v>
      </c>
      <c r="B295" s="156">
        <f t="shared" si="23"/>
        <v>3</v>
      </c>
      <c r="C295" s="130" t="str">
        <f t="shared" si="24"/>
        <v>Sep2024</v>
      </c>
      <c r="D295" s="130">
        <f t="shared" si="25"/>
        <v>45536</v>
      </c>
      <c r="E295" s="218">
        <v>0.13677735942923691</v>
      </c>
      <c r="F295" s="227">
        <v>0.35485259432628924</v>
      </c>
      <c r="G295" s="227">
        <v>0.40217993509944255</v>
      </c>
      <c r="H295" s="220">
        <v>0.10619011114503127</v>
      </c>
    </row>
    <row r="296" spans="1:8" ht="13.5" thickBot="1">
      <c r="A296" s="109">
        <v>45596</v>
      </c>
      <c r="B296" s="156">
        <f t="shared" si="23"/>
        <v>4</v>
      </c>
      <c r="C296" s="130" t="str">
        <f t="shared" si="24"/>
        <v>dec2024</v>
      </c>
      <c r="D296" s="130">
        <f t="shared" si="25"/>
        <v>45627</v>
      </c>
      <c r="E296" s="218">
        <v>0.13677735942923691</v>
      </c>
      <c r="F296" s="227">
        <v>0.35485259432628924</v>
      </c>
      <c r="G296" s="227">
        <v>0.40217993509944255</v>
      </c>
      <c r="H296" s="220">
        <v>0.10619011114503127</v>
      </c>
    </row>
    <row r="297" spans="1:8" ht="13.5" thickBot="1">
      <c r="A297" s="109">
        <v>45626</v>
      </c>
      <c r="B297" s="156">
        <f t="shared" si="23"/>
        <v>4</v>
      </c>
      <c r="C297" s="130" t="str">
        <f t="shared" si="24"/>
        <v>dec2024</v>
      </c>
      <c r="D297" s="130">
        <f t="shared" si="25"/>
        <v>45627</v>
      </c>
      <c r="E297" s="218">
        <v>0.13677735942923691</v>
      </c>
      <c r="F297" s="227">
        <v>0.35485259432628924</v>
      </c>
      <c r="G297" s="227">
        <v>0.40217993509944255</v>
      </c>
      <c r="H297" s="220">
        <v>0.10619011114503127</v>
      </c>
    </row>
    <row r="298" spans="1:8" ht="13.5" thickBot="1">
      <c r="A298" s="109">
        <v>45657</v>
      </c>
      <c r="B298" s="156">
        <f t="shared" si="23"/>
        <v>4</v>
      </c>
      <c r="C298" s="130" t="str">
        <f t="shared" si="24"/>
        <v>dec2024</v>
      </c>
      <c r="D298" s="130">
        <f t="shared" si="25"/>
        <v>45627</v>
      </c>
      <c r="E298" s="218">
        <v>0.13677735942923691</v>
      </c>
      <c r="F298" s="227">
        <v>0.35485259432628924</v>
      </c>
      <c r="G298" s="227">
        <v>0.40217993509944255</v>
      </c>
      <c r="H298" s="220">
        <v>0.10619011114503127</v>
      </c>
    </row>
    <row r="299" spans="1:8" ht="13.5" thickBot="1">
      <c r="A299" s="109">
        <v>45688</v>
      </c>
      <c r="B299" s="156">
        <f t="shared" si="23"/>
        <v>1</v>
      </c>
      <c r="C299" s="130" t="str">
        <f t="shared" si="24"/>
        <v>Mar2025</v>
      </c>
      <c r="D299" s="130">
        <f t="shared" si="25"/>
        <v>45717</v>
      </c>
      <c r="E299" s="218">
        <v>0.13677735942923691</v>
      </c>
      <c r="F299" s="227">
        <v>0.35485259432628924</v>
      </c>
      <c r="G299" s="227">
        <v>0.40217993509944255</v>
      </c>
      <c r="H299" s="220">
        <v>0.10619011114503127</v>
      </c>
    </row>
    <row r="300" spans="1:8" ht="13.5" thickBot="1">
      <c r="A300" s="109">
        <v>45716</v>
      </c>
      <c r="B300" s="156">
        <f t="shared" si="23"/>
        <v>1</v>
      </c>
      <c r="C300" s="130" t="str">
        <f t="shared" si="24"/>
        <v>Mar2025</v>
      </c>
      <c r="D300" s="130">
        <f t="shared" si="25"/>
        <v>45717</v>
      </c>
      <c r="E300" s="218">
        <v>0.13677735942923691</v>
      </c>
      <c r="F300" s="227">
        <v>0.35485259432628924</v>
      </c>
      <c r="G300" s="227">
        <v>0.40217993509944255</v>
      </c>
      <c r="H300" s="220">
        <v>0.10619011114503127</v>
      </c>
    </row>
    <row r="301" spans="1:8" ht="13.5" thickBot="1">
      <c r="A301" s="109">
        <v>45747</v>
      </c>
      <c r="B301" s="156">
        <f t="shared" si="23"/>
        <v>1</v>
      </c>
      <c r="C301" s="130" t="str">
        <f t="shared" si="24"/>
        <v>Mar2025</v>
      </c>
      <c r="D301" s="130">
        <f t="shared" si="25"/>
        <v>45717</v>
      </c>
      <c r="E301" s="218">
        <v>0.13677735942923691</v>
      </c>
      <c r="F301" s="227">
        <v>0.35485259432628924</v>
      </c>
      <c r="G301" s="227">
        <v>0.40217993509944255</v>
      </c>
      <c r="H301" s="220">
        <v>0.10619011114503127</v>
      </c>
    </row>
    <row r="302" spans="1:8" ht="13.5" thickBot="1">
      <c r="A302" s="109">
        <v>45777</v>
      </c>
      <c r="B302" s="156">
        <f t="shared" si="23"/>
        <v>2</v>
      </c>
      <c r="C302" s="130" t="str">
        <f t="shared" si="24"/>
        <v>June2025</v>
      </c>
      <c r="D302" s="130">
        <f t="shared" si="25"/>
        <v>45809</v>
      </c>
      <c r="E302" s="218">
        <v>0.13677735942923691</v>
      </c>
      <c r="F302" s="227">
        <v>0.35485259432628924</v>
      </c>
      <c r="G302" s="227">
        <v>0.40217993509944255</v>
      </c>
      <c r="H302" s="220">
        <v>0.10619011114503127</v>
      </c>
    </row>
    <row r="303" spans="1:8" ht="13.5" thickBot="1">
      <c r="A303" s="109">
        <v>45808</v>
      </c>
      <c r="B303" s="156">
        <f t="shared" si="23"/>
        <v>2</v>
      </c>
      <c r="C303" s="130" t="str">
        <f t="shared" si="24"/>
        <v>June2025</v>
      </c>
      <c r="D303" s="130">
        <f t="shared" si="25"/>
        <v>45809</v>
      </c>
      <c r="E303" s="218">
        <v>0.13677735942923691</v>
      </c>
      <c r="F303" s="227">
        <v>0.35485259432628924</v>
      </c>
      <c r="G303" s="227">
        <v>0.40217993509944255</v>
      </c>
      <c r="H303" s="220">
        <v>0.10619011114503127</v>
      </c>
    </row>
    <row r="304" spans="1:8" ht="13.5" thickBot="1">
      <c r="A304" s="128">
        <v>45838</v>
      </c>
      <c r="B304" s="156">
        <f t="shared" si="23"/>
        <v>2</v>
      </c>
      <c r="C304" s="130" t="str">
        <f t="shared" si="24"/>
        <v>June2025</v>
      </c>
      <c r="D304" s="130">
        <f t="shared" si="25"/>
        <v>45809</v>
      </c>
      <c r="E304" s="224">
        <v>0.13677735942923691</v>
      </c>
      <c r="F304" s="225">
        <v>0.35485259432628924</v>
      </c>
      <c r="G304" s="225">
        <v>0.40217993509944255</v>
      </c>
      <c r="H304" s="226">
        <v>0.10619011114503127</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49" fitToHeight="0" orientation="landscape" r:id="rId1"/>
  <headerFooter>
    <oddFooter>&amp;L&amp;F&amp;Cpage &amp;P of &amp;N&amp;R&amp;D</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B3:B59"/>
  <sheetViews>
    <sheetView topLeftCell="A34" workbookViewId="0">
      <selection activeCell="B53" sqref="B53"/>
    </sheetView>
  </sheetViews>
  <sheetFormatPr defaultRowHeight="15.75"/>
  <cols>
    <col min="1" max="1" width="9.140625" style="87"/>
    <col min="2" max="2" width="61" style="95" customWidth="1"/>
    <col min="3" max="16384" width="9.140625" style="87"/>
  </cols>
  <sheetData>
    <row r="3" spans="2:2" ht="15" customHeight="1">
      <c r="B3" s="641" t="s">
        <v>205</v>
      </c>
    </row>
    <row r="4" spans="2:2" ht="15" customHeight="1">
      <c r="B4" s="91"/>
    </row>
    <row r="5" spans="2:2" ht="15" customHeight="1">
      <c r="B5" s="92" t="s">
        <v>165</v>
      </c>
    </row>
    <row r="6" spans="2:2" ht="15" customHeight="1">
      <c r="B6" s="595" t="s">
        <v>162</v>
      </c>
    </row>
    <row r="7" spans="2:2" ht="15" customHeight="1">
      <c r="B7" s="595" t="s">
        <v>188</v>
      </c>
    </row>
    <row r="8" spans="2:2" ht="15" customHeight="1">
      <c r="B8" s="595" t="s">
        <v>189</v>
      </c>
    </row>
    <row r="9" spans="2:2" ht="15" customHeight="1">
      <c r="B9" s="93"/>
    </row>
    <row r="10" spans="2:2" ht="15" customHeight="1">
      <c r="B10" s="93"/>
    </row>
    <row r="11" spans="2:2" ht="15" customHeight="1">
      <c r="B11" s="92" t="s">
        <v>79</v>
      </c>
    </row>
    <row r="12" spans="2:2" s="88" customFormat="1" ht="15" customHeight="1">
      <c r="B12" s="595" t="s">
        <v>269</v>
      </c>
    </row>
    <row r="13" spans="2:2" s="88" customFormat="1" ht="15" customHeight="1">
      <c r="B13" s="595" t="s">
        <v>289</v>
      </c>
    </row>
    <row r="14" spans="2:2" s="88" customFormat="1" ht="15" customHeight="1">
      <c r="B14" s="595" t="s">
        <v>271</v>
      </c>
    </row>
    <row r="15" spans="2:2" s="88" customFormat="1" ht="15" customHeight="1">
      <c r="B15" s="595" t="s">
        <v>190</v>
      </c>
    </row>
    <row r="16" spans="2:2" s="88" customFormat="1" ht="15" customHeight="1">
      <c r="B16" s="595" t="s">
        <v>191</v>
      </c>
    </row>
    <row r="17" spans="2:2" s="88" customFormat="1" ht="15" customHeight="1">
      <c r="B17" s="93"/>
    </row>
    <row r="18" spans="2:2" ht="15" customHeight="1">
      <c r="B18" s="94" t="s">
        <v>17</v>
      </c>
    </row>
    <row r="19" spans="2:2" s="89" customFormat="1" ht="15" customHeight="1">
      <c r="B19" s="595" t="s">
        <v>163</v>
      </c>
    </row>
    <row r="20" spans="2:2" s="89" customFormat="1" ht="15" customHeight="1">
      <c r="B20" s="595" t="s">
        <v>164</v>
      </c>
    </row>
    <row r="21" spans="2:2" s="89" customFormat="1" ht="15" customHeight="1">
      <c r="B21" s="595" t="s">
        <v>192</v>
      </c>
    </row>
    <row r="22" spans="2:2" s="89" customFormat="1" ht="15" customHeight="1">
      <c r="B22" s="595" t="s">
        <v>193</v>
      </c>
    </row>
    <row r="23" spans="2:2" s="89" customFormat="1" ht="15" customHeight="1">
      <c r="B23" s="93"/>
    </row>
    <row r="24" spans="2:2" ht="15" customHeight="1">
      <c r="B24" s="92" t="s">
        <v>170</v>
      </c>
    </row>
    <row r="25" spans="2:2" ht="15" customHeight="1">
      <c r="B25" s="595" t="s">
        <v>171</v>
      </c>
    </row>
    <row r="26" spans="2:2" ht="15" customHeight="1">
      <c r="B26" s="595" t="s">
        <v>172</v>
      </c>
    </row>
    <row r="27" spans="2:2" ht="15" customHeight="1">
      <c r="B27" s="595" t="s">
        <v>194</v>
      </c>
    </row>
    <row r="28" spans="2:2" ht="15" customHeight="1">
      <c r="B28" s="595" t="s">
        <v>195</v>
      </c>
    </row>
    <row r="29" spans="2:2" ht="15" customHeight="1">
      <c r="B29" s="477"/>
    </row>
    <row r="30" spans="2:2" ht="15" customHeight="1">
      <c r="B30" s="92" t="s">
        <v>173</v>
      </c>
    </row>
    <row r="31" spans="2:2" ht="15" customHeight="1">
      <c r="B31" s="595" t="s">
        <v>174</v>
      </c>
    </row>
    <row r="32" spans="2:2" ht="15" customHeight="1">
      <c r="B32" s="595" t="s">
        <v>196</v>
      </c>
    </row>
    <row r="33" spans="2:2" ht="15" customHeight="1">
      <c r="B33" s="595" t="s">
        <v>197</v>
      </c>
    </row>
    <row r="34" spans="2:2" ht="15" customHeight="1">
      <c r="B34" s="477"/>
    </row>
    <row r="35" spans="2:2" ht="15" customHeight="1">
      <c r="B35" s="92" t="s">
        <v>186</v>
      </c>
    </row>
    <row r="36" spans="2:2" ht="15" customHeight="1">
      <c r="B36" s="635" t="s">
        <v>175</v>
      </c>
    </row>
    <row r="37" spans="2:2" ht="15" customHeight="1">
      <c r="B37" s="595" t="s">
        <v>198</v>
      </c>
    </row>
    <row r="38" spans="2:2" ht="15" customHeight="1">
      <c r="B38" s="595" t="s">
        <v>199</v>
      </c>
    </row>
    <row r="39" spans="2:2" ht="15" customHeight="1">
      <c r="B39" s="477"/>
    </row>
    <row r="40" spans="2:2" ht="15" customHeight="1">
      <c r="B40" s="92" t="s">
        <v>176</v>
      </c>
    </row>
    <row r="41" spans="2:2" ht="15" customHeight="1">
      <c r="B41" s="595" t="s">
        <v>177</v>
      </c>
    </row>
    <row r="42" spans="2:2" ht="15" customHeight="1">
      <c r="B42" s="595" t="s">
        <v>178</v>
      </c>
    </row>
    <row r="43" spans="2:2" ht="15" customHeight="1">
      <c r="B43" s="595" t="s">
        <v>179</v>
      </c>
    </row>
    <row r="44" spans="2:2" ht="15" customHeight="1">
      <c r="B44" s="595" t="s">
        <v>180</v>
      </c>
    </row>
    <row r="45" spans="2:2" ht="15" customHeight="1">
      <c r="B45" s="595" t="s">
        <v>181</v>
      </c>
    </row>
    <row r="46" spans="2:2" ht="15" customHeight="1">
      <c r="B46" s="595" t="s">
        <v>182</v>
      </c>
    </row>
    <row r="47" spans="2:2" ht="15" customHeight="1">
      <c r="B47" s="595" t="s">
        <v>200</v>
      </c>
    </row>
    <row r="48" spans="2:2" ht="15" customHeight="1">
      <c r="B48" s="595" t="s">
        <v>201</v>
      </c>
    </row>
    <row r="49" spans="2:2" ht="15" customHeight="1">
      <c r="B49" s="477"/>
    </row>
    <row r="50" spans="2:2" ht="15" customHeight="1">
      <c r="B50" s="92" t="s">
        <v>93</v>
      </c>
    </row>
    <row r="51" spans="2:2" ht="15" customHeight="1">
      <c r="B51" s="635" t="s">
        <v>184</v>
      </c>
    </row>
    <row r="52" spans="2:2" ht="15" customHeight="1">
      <c r="B52" s="595" t="s">
        <v>183</v>
      </c>
    </row>
    <row r="53" spans="2:2" ht="15" customHeight="1">
      <c r="B53" s="595" t="s">
        <v>202</v>
      </c>
    </row>
    <row r="54" spans="2:2" ht="15" customHeight="1">
      <c r="B54" s="595" t="s">
        <v>203</v>
      </c>
    </row>
    <row r="55" spans="2:2" ht="15" customHeight="1">
      <c r="B55" s="477"/>
    </row>
    <row r="56" spans="2:2" ht="15" customHeight="1">
      <c r="B56" s="92" t="s">
        <v>185</v>
      </c>
    </row>
    <row r="57" spans="2:2" ht="15" customHeight="1">
      <c r="B57" s="596" t="s">
        <v>187</v>
      </c>
    </row>
    <row r="58" spans="2:2" ht="12.75">
      <c r="B58" s="595" t="s">
        <v>204</v>
      </c>
    </row>
    <row r="59" spans="2:2" ht="21">
      <c r="B59" s="92"/>
    </row>
  </sheetData>
  <hyperlinks>
    <hyperlink ref="B6" location="PoliceProceedings!A1" display="Police proceedings 2009-2015"/>
    <hyperlink ref="B19" location="CrownLawTotal!A1" display="Crown Law 2012-2019"/>
    <hyperlink ref="B20" location="CrownLawCases!A1" display="Crown Law 2012-2019 by case categories"/>
    <hyperlink ref="B25" location="LegalAid!A1" display="Legal Aid 2005-2020"/>
    <hyperlink ref="B26" location="LegalAidJurisdictions!A1" display="Legal Aid 2005-2020 by jurisdiction"/>
    <hyperlink ref="B31" location="SentenceMix!A1" display="Sentence mix 2000-2024"/>
    <hyperlink ref="B36" location="Monetary!A1" display="Monetary Penalties 2002-2020"/>
    <hyperlink ref="B51" location="PrisonPop!A1" display="Prison population-sentenced, remand and total"/>
    <hyperlink ref="B52" location="TimeOnRemand!A1" display="Time on remand"/>
    <hyperlink ref="B57" location="Strikes!A1" display="Three strikes impact on prison population"/>
    <hyperlink ref="B7" location="ProceedingsTable!A1" display="Police Proceedings Summary Table"/>
    <hyperlink ref="B8" location="ProceedingsChart!A1" display="Chart: Police proceedings 2009-2015"/>
    <hyperlink ref="B15" location="CourtVolumeTable!A1" display="Court Volumes Summary Table"/>
    <hyperlink ref="B16" location="CourtVolumeCharts!A1" display="Charts: Court volumes 2004-2025"/>
    <hyperlink ref="B21" location="CrownLawTable!A1" display="Crown Law summary Table"/>
    <hyperlink ref="B22" location="CrownLawCharts!A1" display="Charts: Crown Law 2012-2019"/>
    <hyperlink ref="B27" location="'LegalAidTable '!A1" display="Legal Aid Summary Table"/>
    <hyperlink ref="B28" location="LegalAidCharts!A1" display="Charts: Legal Aid 2005-2020"/>
    <hyperlink ref="B32" location="'SentenceMixTable  '!A1" display="Sentence mix Summary Table"/>
    <hyperlink ref="B33" location="SentenceMixChart!A1" display="Chart: Sentence mix 2000-2024"/>
    <hyperlink ref="B37" location="MonetaryTable!A1" display="Monetary Summary Table"/>
    <hyperlink ref="B38" location="MonetaryCharts!A1" display="Charts: Monetary Penalties 2002-2020"/>
    <hyperlink ref="B47" location="CommunityTable!A1" display="Community sentences Summary Table"/>
    <hyperlink ref="B48" location="CommunityCharts!A1" display="Charts: Community sentences"/>
    <hyperlink ref="B53" location="PrisonPopTable!A1" display="Prison summary Table"/>
    <hyperlink ref="B54" location="PrisonCharts!A1" display="Charts: Prison"/>
    <hyperlink ref="B58" location="StrikesCharts!A1" display="Charts: Three strikes impact on prison population"/>
    <hyperlink ref="B12" location="'CourtVolumeCaseDispCat '!A1" display="Court volumes 2004-2025"/>
    <hyperlink ref="B13" location="CourtWorkload!A1" display="Court volumes 2004-2025: inflow vs. disposals"/>
    <hyperlink ref="B41" location="'CommunityInfo '!A1" display="Community and related workload useful information"/>
    <hyperlink ref="B42" location="CommunityStarts!A1" display="Community sentence starts"/>
    <hyperlink ref="B43" location="CommunityMusters!A1" display="Community sentence muster"/>
    <hyperlink ref="B44" location="CommunityTimes!A1" display="Community sentence times"/>
    <hyperlink ref="B45" location="PostSentStartsMuster!A1" display="Post-sentence starts and muster"/>
    <hyperlink ref="B46" location="ProvisionOfInfo!A1" display="Provision of information"/>
    <hyperlink ref="B14" location="'Cases on Hand'!A1" display="Criminal cases on hand by categories 2003-2015"/>
  </hyperlinks>
  <pageMargins left="0.39370078740157483" right="0.39370078740157483" top="0.39370078740157483" bottom="0.39370078740157483" header="0.31496062992125984" footer="0.39370078740157483"/>
  <pageSetup paperSize="9" scale="92" orientation="portrait" r:id="rId1"/>
  <headerFooter>
    <oddFooter>&amp;L&amp;F&amp;CPage &amp;P of &amp;N&amp;R&amp;D</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14"/>
  <sheetViews>
    <sheetView workbookViewId="0">
      <selection activeCell="A2" sqref="A2:H11"/>
    </sheetView>
  </sheetViews>
  <sheetFormatPr defaultRowHeight="12.75"/>
  <cols>
    <col min="1" max="1" width="20.28515625" style="87" customWidth="1"/>
    <col min="2" max="2" width="18.85546875" style="87" customWidth="1"/>
    <col min="3" max="3" width="22.5703125" style="87" customWidth="1"/>
    <col min="4" max="4" width="17" style="87" customWidth="1"/>
    <col min="5" max="5" width="15" style="87" customWidth="1"/>
    <col min="6" max="6" width="15.7109375" style="87" customWidth="1"/>
    <col min="7" max="7" width="23.28515625" style="87" customWidth="1"/>
    <col min="8" max="8" width="16.140625" style="87" customWidth="1"/>
    <col min="9" max="16384" width="9.140625" style="87"/>
  </cols>
  <sheetData>
    <row r="1" spans="1:8" s="353" customFormat="1">
      <c r="A1" s="96" t="s">
        <v>206</v>
      </c>
    </row>
    <row r="5" spans="1:8" ht="37.5">
      <c r="A5" s="6" t="s">
        <v>88</v>
      </c>
      <c r="B5" s="23" t="s">
        <v>7</v>
      </c>
      <c r="C5" s="4" t="s">
        <v>101</v>
      </c>
      <c r="D5" s="4" t="s">
        <v>102</v>
      </c>
      <c r="E5" s="70" t="s">
        <v>217</v>
      </c>
      <c r="F5" s="4" t="s">
        <v>218</v>
      </c>
      <c r="G5" s="4" t="s">
        <v>85</v>
      </c>
      <c r="H5" s="4" t="s">
        <v>103</v>
      </c>
    </row>
    <row r="6" spans="1:8" ht="18.75">
      <c r="A6" s="1" t="s">
        <v>31</v>
      </c>
      <c r="B6" s="387">
        <f>SentenceMix!R67</f>
        <v>0.10419011114503125</v>
      </c>
      <c r="C6" s="380">
        <f>SentenceMix!N67</f>
        <v>0.11159999999999999</v>
      </c>
      <c r="D6" s="36">
        <f>SentenceMix!N$63</f>
        <v>9.9438933132151533E-2</v>
      </c>
      <c r="E6" s="384">
        <f>C6-B6</f>
        <v>7.4098888549687381E-3</v>
      </c>
      <c r="F6" s="36">
        <f>C6-D6</f>
        <v>1.2161066867848458E-2</v>
      </c>
      <c r="G6" s="36">
        <f>AVERAGE(SentenceMix!N$64:N$67)</f>
        <v>0.10697505897637181</v>
      </c>
      <c r="H6" s="36">
        <f>AVERAGE(SentenceMix!N$60:N$63)</f>
        <v>0.10059265094886709</v>
      </c>
    </row>
    <row r="7" spans="1:8" ht="18.75">
      <c r="A7" s="2" t="s">
        <v>27</v>
      </c>
      <c r="B7" s="388">
        <f>SentenceMix!Q67</f>
        <v>0.40217993509944255</v>
      </c>
      <c r="C7" s="381">
        <f>SentenceMix!M67</f>
        <v>0.41930000000000001</v>
      </c>
      <c r="D7" s="38">
        <f>SentenceMix!M$63</f>
        <v>0.38649204773577828</v>
      </c>
      <c r="E7" s="385">
        <f t="shared" ref="E7:E9" si="0">C7-B7</f>
        <v>1.7120064900557452E-2</v>
      </c>
      <c r="F7" s="38">
        <f t="shared" ref="F7:F9" si="1">C7-D7</f>
        <v>3.2807952264221729E-2</v>
      </c>
      <c r="G7" s="38">
        <f>AVERAGE(SentenceMix!M$64:M$67)</f>
        <v>0.42455877714333229</v>
      </c>
      <c r="H7" s="38">
        <f>AVERAGE(SentenceMix!M$60:M$63)</f>
        <v>0.39753716109462361</v>
      </c>
    </row>
    <row r="8" spans="1:8" ht="18.75">
      <c r="A8" s="3" t="s">
        <v>18</v>
      </c>
      <c r="B8" s="389">
        <f>SentenceMix!P67</f>
        <v>0.35685259432628924</v>
      </c>
      <c r="C8" s="382">
        <f>SentenceMix!L67</f>
        <v>0.33563333333333328</v>
      </c>
      <c r="D8" s="19">
        <f>SentenceMix!L$63</f>
        <v>0.37247603586684602</v>
      </c>
      <c r="E8" s="386">
        <f t="shared" si="0"/>
        <v>-2.1219260992955957E-2</v>
      </c>
      <c r="F8" s="19">
        <f t="shared" si="1"/>
        <v>-3.6842702533512739E-2</v>
      </c>
      <c r="G8" s="19">
        <f>AVERAGE(SentenceMix!L$64:L$67)</f>
        <v>0.33703062477129814</v>
      </c>
      <c r="H8" s="19">
        <f>AVERAGE(SentenceMix!L$60:L$63)</f>
        <v>0.36309887581299027</v>
      </c>
    </row>
    <row r="9" spans="1:8" ht="18.75">
      <c r="A9" s="12" t="s">
        <v>26</v>
      </c>
      <c r="B9" s="390">
        <f>SentenceMix!O67</f>
        <v>0.13677735942923691</v>
      </c>
      <c r="C9" s="383">
        <f>SentenceMix!K67</f>
        <v>0.13343333333333332</v>
      </c>
      <c r="D9" s="16">
        <f>SentenceMix!K$63</f>
        <v>0.14159298326522418</v>
      </c>
      <c r="E9" s="74">
        <f t="shared" si="0"/>
        <v>-3.3440260959035906E-3</v>
      </c>
      <c r="F9" s="16">
        <f t="shared" si="1"/>
        <v>-8.1596499318908611E-3</v>
      </c>
      <c r="G9" s="16">
        <f>AVERAGE(SentenceMix!K$64:K$67)</f>
        <v>0.13142720577566441</v>
      </c>
      <c r="H9" s="16">
        <f>AVERAGE(SentenceMix!K$60:K$63)</f>
        <v>0.13877131214351907</v>
      </c>
    </row>
    <row r="10" spans="1:8">
      <c r="D10" s="90"/>
      <c r="E10" s="90"/>
      <c r="F10" s="90"/>
    </row>
    <row r="11" spans="1:8">
      <c r="D11" s="90"/>
      <c r="E11" s="90"/>
      <c r="F11" s="90"/>
    </row>
    <row r="12" spans="1:8">
      <c r="D12" s="90"/>
      <c r="E12" s="90"/>
      <c r="F12" s="90"/>
    </row>
    <row r="13" spans="1:8">
      <c r="D13" s="90"/>
      <c r="E13" s="90"/>
      <c r="F13" s="90"/>
    </row>
    <row r="14" spans="1:8">
      <c r="D14" s="90"/>
      <c r="E14" s="90"/>
      <c r="F14" s="90"/>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51" orientation="portrait" r:id="rId1"/>
  <headerFooter>
    <oddFooter>&amp;L&amp;F&amp;CPage &amp;P of &amp;N&amp;R&amp;D</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
  <sheetViews>
    <sheetView workbookViewId="0"/>
  </sheetViews>
  <sheetFormatPr defaultRowHeight="12.75"/>
  <cols>
    <col min="1" max="16384" width="9.140625" style="87"/>
  </cols>
  <sheetData>
    <row r="1" spans="1:1">
      <c r="A1" s="96" t="s">
        <v>206</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81" orientation="landscape" r:id="rId1"/>
  <headerFooter>
    <oddFooter>&amp;L&amp;F&amp;Cpage &amp;P of &amp;N&amp;R&amp;D</oddFooter>
  </headerFooter>
  <drawing r:id="rId2"/>
</worksheet>
</file>

<file path=xl/worksheets/sheet22.xml><?xml version="1.0" encoding="utf-8"?>
<worksheet xmlns="http://schemas.openxmlformats.org/spreadsheetml/2006/main" xmlns:r="http://schemas.openxmlformats.org/officeDocument/2006/relationships">
  <sheetPr codeName="Sheet88">
    <tabColor rgb="FF00B050"/>
    <pageSetUpPr fitToPage="1"/>
  </sheetPr>
  <dimension ref="A1:Z220"/>
  <sheetViews>
    <sheetView topLeftCell="J1" workbookViewId="0">
      <pane ySplit="3" topLeftCell="A54" activePane="bottomLeft" state="frozen"/>
      <selection pane="bottomLeft" activeCell="T83" sqref="T83"/>
    </sheetView>
  </sheetViews>
  <sheetFormatPr defaultRowHeight="12.75"/>
  <cols>
    <col min="1" max="1" width="12.7109375" style="145" customWidth="1"/>
    <col min="2" max="4" width="12.7109375" style="145" hidden="1" customWidth="1"/>
    <col min="5" max="7" width="12.7109375" style="145" customWidth="1"/>
    <col min="8" max="8" width="12.7109375" style="198" customWidth="1"/>
    <col min="9" max="9" width="12.7109375" style="201" customWidth="1"/>
    <col min="10" max="10" width="12.7109375" style="244" customWidth="1"/>
    <col min="11" max="12" width="12.7109375" style="201" customWidth="1"/>
    <col min="13" max="13" width="12.7109375" style="146" customWidth="1"/>
    <col min="14" max="14" width="12.7109375" style="148" customWidth="1"/>
    <col min="15" max="16" width="12.7109375" style="194" customWidth="1"/>
    <col min="17" max="17" width="12.7109375" style="148" customWidth="1"/>
    <col min="18" max="19" width="12.7109375" style="194" customWidth="1"/>
    <col min="20" max="20" width="12.7109375" style="102" customWidth="1"/>
    <col min="21" max="22" width="19" style="102" customWidth="1"/>
    <col min="23" max="23" width="19" style="194" customWidth="1"/>
    <col min="24" max="24" width="43.140625" style="194" customWidth="1"/>
    <col min="25" max="25" width="16.7109375" style="87" customWidth="1"/>
    <col min="26" max="16384" width="9.140625" style="87"/>
  </cols>
  <sheetData>
    <row r="1" spans="1:26">
      <c r="A1" s="96" t="s">
        <v>206</v>
      </c>
    </row>
    <row r="2" spans="1:26" ht="26.25" thickBot="1">
      <c r="A2" s="96"/>
      <c r="E2" s="213" t="s">
        <v>12</v>
      </c>
      <c r="I2" s="198"/>
      <c r="J2" s="228"/>
      <c r="K2" s="198"/>
      <c r="L2" s="198"/>
      <c r="O2" s="214" t="s">
        <v>13</v>
      </c>
    </row>
    <row r="3" spans="1:26" ht="51.75" thickBot="1">
      <c r="A3" s="149" t="s">
        <v>6</v>
      </c>
      <c r="B3" s="104" t="s">
        <v>8</v>
      </c>
      <c r="C3" s="150" t="s">
        <v>15</v>
      </c>
      <c r="D3" s="151" t="s">
        <v>14</v>
      </c>
      <c r="E3" s="229" t="s">
        <v>3</v>
      </c>
      <c r="F3" s="230" t="s">
        <v>4</v>
      </c>
      <c r="G3" s="230" t="s">
        <v>5</v>
      </c>
      <c r="H3" s="231" t="s">
        <v>0</v>
      </c>
      <c r="I3" s="231" t="s">
        <v>1</v>
      </c>
      <c r="J3" s="232" t="s">
        <v>2</v>
      </c>
      <c r="K3" s="401" t="s">
        <v>167</v>
      </c>
      <c r="L3" s="183" t="s">
        <v>168</v>
      </c>
      <c r="M3" s="154"/>
      <c r="N3" s="161" t="s">
        <v>14</v>
      </c>
      <c r="O3" s="365" t="s">
        <v>3</v>
      </c>
      <c r="P3" s="366" t="s">
        <v>4</v>
      </c>
      <c r="Q3" s="367" t="s">
        <v>5</v>
      </c>
      <c r="R3" s="366" t="s">
        <v>9</v>
      </c>
      <c r="S3" s="366" t="s">
        <v>10</v>
      </c>
      <c r="T3" s="343" t="s">
        <v>11</v>
      </c>
      <c r="U3" s="365" t="s">
        <v>120</v>
      </c>
      <c r="V3" s="366" t="s">
        <v>219</v>
      </c>
      <c r="W3" s="366" t="s">
        <v>167</v>
      </c>
      <c r="X3" s="400" t="s">
        <v>168</v>
      </c>
      <c r="Y3" s="395"/>
      <c r="Z3" s="137"/>
    </row>
    <row r="4" spans="1:26">
      <c r="A4" s="109">
        <v>37437</v>
      </c>
      <c r="B4" s="155">
        <f>MONTH(MONTH(A4)&amp;0)</f>
        <v>2</v>
      </c>
      <c r="C4" s="129" t="str">
        <f>IF(B4=4,"dec",IF(B4=1,"Mar", IF(B4=2,"June",IF(B4=3,"Sep",""))))&amp;YEAR(A4)</f>
        <v>June2002</v>
      </c>
      <c r="D4" s="129">
        <f>DATEVALUE(C4)</f>
        <v>37408</v>
      </c>
      <c r="E4" s="233"/>
      <c r="F4" s="197"/>
      <c r="G4" s="197"/>
      <c r="I4" s="198"/>
      <c r="J4" s="234"/>
      <c r="K4" s="184"/>
      <c r="L4" s="185"/>
      <c r="N4" s="163">
        <v>37408</v>
      </c>
      <c r="O4" s="186" t="e">
        <f t="shared" ref="O4:O68" si="0">IF(SUMIF($D$4:$D$220,N4,$E$4:$E$220)=0,NA(),SUMIF($D$4:$D$220,N4,$E$4:$E$220))</f>
        <v>#N/A</v>
      </c>
      <c r="P4" s="391" t="e">
        <f>IF(SUMIF($D$4:$D$220,N4,$F$4:$F$220)=0,NA(),SUMIF($D$4:$D$220,N4,$F$4:$F$220))</f>
        <v>#N/A</v>
      </c>
      <c r="Q4" s="392" t="e">
        <f>IF(SUMIF($D$4:$D$220,N4,$G$4:$G$220)=0,NA(),SUMIF($D$4:$D$220,N4,$G$4:$G$220))</f>
        <v>#N/A</v>
      </c>
      <c r="R4" s="391" t="e">
        <f t="shared" ref="R4:R35" si="1">IF(SUMIF($D$4:$D$220,N4,$H$4:$H$220)=0,NA(),SUMIF($D$4:$D$220,N4,$H$4:$H$220))</f>
        <v>#N/A</v>
      </c>
      <c r="S4" s="391" t="e">
        <f t="shared" ref="S4:S35" si="2">IF(SUMIF($D$4:$D$220,N4,$I$4:$I$220)=0,NA(),SUMIF($D$4:$D$220,N4,$I$4:$I$220))</f>
        <v>#N/A</v>
      </c>
      <c r="T4" s="166" t="e">
        <f t="shared" ref="T4:T35" si="3">IF(SUMIF($D$4:$D$220,N4,$J$4:$J$220)=0,NA(),SUMIF($D$4:$D$220,N4,$J$4:$J$220))</f>
        <v>#N/A</v>
      </c>
      <c r="U4" s="396" t="e">
        <f>P4/O4</f>
        <v>#N/A</v>
      </c>
      <c r="V4" s="235"/>
      <c r="W4" s="192" t="e">
        <f>IF(SUMIF($D$4:$D$220,N4,$K$4:$K$220)=0,NA(),SUMIF($D$4:$D$220,N4,$K$4:$K$220))</f>
        <v>#N/A</v>
      </c>
      <c r="X4" s="189" t="e">
        <f>IF(SUMIF($D$4:$D$220,N4,$L$4:$L$220)=0,NA(),SUMIF($D$4:$D$220,N4,$L$4:$L$220))</f>
        <v>#N/A</v>
      </c>
    </row>
    <row r="5" spans="1:26">
      <c r="A5" s="116">
        <v>37468</v>
      </c>
      <c r="B5" s="155">
        <f t="shared" ref="B5:B68" si="4">MONTH(MONTH(A5)&amp;0)</f>
        <v>3</v>
      </c>
      <c r="C5" s="129" t="str">
        <f t="shared" ref="C5:C68" si="5">IF(B5=4,"dec",IF(B5=1,"Mar", IF(B5=2,"June",IF(B5=3,"Sep",""))))&amp;YEAR(A5)</f>
        <v>Sep2002</v>
      </c>
      <c r="D5" s="129">
        <f t="shared" ref="D5:D68" si="6">DATEVALUE(C5)</f>
        <v>37500</v>
      </c>
      <c r="E5" s="236">
        <v>4449638.4400000004</v>
      </c>
      <c r="F5" s="237">
        <v>2513981.65</v>
      </c>
      <c r="G5" s="197"/>
      <c r="I5" s="198"/>
      <c r="J5" s="234"/>
      <c r="K5" s="184">
        <f t="shared" ref="K5:K68" si="7">E5-F5</f>
        <v>1935656.7900000005</v>
      </c>
      <c r="L5" s="185"/>
      <c r="N5" s="167">
        <v>37500</v>
      </c>
      <c r="O5" s="188">
        <f t="shared" si="0"/>
        <v>12076069.35</v>
      </c>
      <c r="P5" s="192">
        <f>IF(SUMIF($D$4:$D$220,N5,$F$4:$F$220)=0,NA(),SUMIF($D$4:$D$220,N5,$F$4:$F$220))</f>
        <v>7706075.3400000008</v>
      </c>
      <c r="Q5" s="193" t="e">
        <f t="shared" ref="Q5:Q68" si="8">IF(SUMIF($D$4:$D$220,N5,$G$4:$G$220)=0,NA(),SUMIF($D$4:$D$220,N5,$G$4:$G$220))</f>
        <v>#N/A</v>
      </c>
      <c r="R5" s="192" t="e">
        <f t="shared" si="1"/>
        <v>#N/A</v>
      </c>
      <c r="S5" s="192" t="e">
        <f t="shared" si="2"/>
        <v>#N/A</v>
      </c>
      <c r="T5" s="169" t="e">
        <f t="shared" si="3"/>
        <v>#N/A</v>
      </c>
      <c r="U5" s="396">
        <f t="shared" ref="U5:U68" si="9">P5/O5</f>
        <v>0.63812778120556268</v>
      </c>
      <c r="V5" s="235"/>
      <c r="W5" s="192">
        <f t="shared" ref="W5:W68" si="10">IF(SUMIF($D$4:$D$220,N5,$K$4:$K$220)=0,NA(),SUMIF($D$4:$D$220,N5,$K$4:$K$220))</f>
        <v>4369994.01</v>
      </c>
      <c r="X5" s="189" t="e">
        <f t="shared" ref="X5:X68" si="11">IF(SUMIF($D$4:$D$220,N5,$L$4:$L$220)=0,NA(),SUMIF($D$4:$D$220,N5,$L$4:$L$220))</f>
        <v>#N/A</v>
      </c>
    </row>
    <row r="6" spans="1:26">
      <c r="A6" s="109">
        <v>37499</v>
      </c>
      <c r="B6" s="155">
        <f t="shared" si="4"/>
        <v>3</v>
      </c>
      <c r="C6" s="129" t="str">
        <f t="shared" si="5"/>
        <v>Sep2002</v>
      </c>
      <c r="D6" s="129">
        <f t="shared" si="6"/>
        <v>37500</v>
      </c>
      <c r="E6" s="236">
        <v>3600713.07</v>
      </c>
      <c r="F6" s="237">
        <v>2483595.9900000002</v>
      </c>
      <c r="G6" s="197"/>
      <c r="I6" s="198"/>
      <c r="J6" s="234"/>
      <c r="K6" s="184">
        <f t="shared" si="7"/>
        <v>1117117.0799999996</v>
      </c>
      <c r="L6" s="185"/>
      <c r="N6" s="167">
        <v>37591</v>
      </c>
      <c r="O6" s="188">
        <f t="shared" si="0"/>
        <v>11501303.689999999</v>
      </c>
      <c r="P6" s="192">
        <f t="shared" ref="P6:P68" si="12">IF(SUMIF($D$4:$D$220,N6,$F$4:$F$220)=0,NA(),SUMIF($D$4:$D$220,N6,$F$4:$F$220))</f>
        <v>8347969.4800000004</v>
      </c>
      <c r="Q6" s="193" t="e">
        <f t="shared" si="8"/>
        <v>#N/A</v>
      </c>
      <c r="R6" s="192" t="e">
        <f t="shared" si="1"/>
        <v>#N/A</v>
      </c>
      <c r="S6" s="192" t="e">
        <f t="shared" si="2"/>
        <v>#N/A</v>
      </c>
      <c r="T6" s="169" t="e">
        <f t="shared" si="3"/>
        <v>#N/A</v>
      </c>
      <c r="U6" s="396">
        <f t="shared" si="9"/>
        <v>0.72582810653528629</v>
      </c>
      <c r="V6" s="235"/>
      <c r="W6" s="192">
        <f t="shared" si="10"/>
        <v>3153334.2099999995</v>
      </c>
      <c r="X6" s="189" t="e">
        <f t="shared" si="11"/>
        <v>#N/A</v>
      </c>
    </row>
    <row r="7" spans="1:26">
      <c r="A7" s="116">
        <v>37529</v>
      </c>
      <c r="B7" s="155">
        <f t="shared" si="4"/>
        <v>3</v>
      </c>
      <c r="C7" s="129" t="str">
        <f t="shared" si="5"/>
        <v>Sep2002</v>
      </c>
      <c r="D7" s="129">
        <f t="shared" si="6"/>
        <v>37500</v>
      </c>
      <c r="E7" s="236">
        <v>4025717.84</v>
      </c>
      <c r="F7" s="237">
        <v>2708497.7</v>
      </c>
      <c r="G7" s="197"/>
      <c r="I7" s="198"/>
      <c r="J7" s="234"/>
      <c r="K7" s="184">
        <f t="shared" si="7"/>
        <v>1317220.1399999997</v>
      </c>
      <c r="L7" s="185"/>
      <c r="N7" s="167">
        <v>37681</v>
      </c>
      <c r="O7" s="188">
        <f t="shared" si="0"/>
        <v>11484786.800000001</v>
      </c>
      <c r="P7" s="192">
        <f t="shared" si="12"/>
        <v>8714213.5</v>
      </c>
      <c r="Q7" s="193" t="e">
        <f t="shared" si="8"/>
        <v>#N/A</v>
      </c>
      <c r="R7" s="192" t="e">
        <f t="shared" si="1"/>
        <v>#N/A</v>
      </c>
      <c r="S7" s="192" t="e">
        <f t="shared" si="2"/>
        <v>#N/A</v>
      </c>
      <c r="T7" s="169" t="e">
        <f t="shared" si="3"/>
        <v>#N/A</v>
      </c>
      <c r="U7" s="396">
        <f t="shared" si="9"/>
        <v>0.7587614512791826</v>
      </c>
      <c r="V7" s="235"/>
      <c r="W7" s="192">
        <f t="shared" si="10"/>
        <v>2770573.3000000003</v>
      </c>
      <c r="X7" s="189" t="e">
        <f t="shared" si="11"/>
        <v>#N/A</v>
      </c>
    </row>
    <row r="8" spans="1:26">
      <c r="A8" s="109">
        <v>37560</v>
      </c>
      <c r="B8" s="155">
        <f t="shared" si="4"/>
        <v>4</v>
      </c>
      <c r="C8" s="129" t="str">
        <f t="shared" si="5"/>
        <v>dec2002</v>
      </c>
      <c r="D8" s="129">
        <f t="shared" si="6"/>
        <v>37591</v>
      </c>
      <c r="E8" s="236">
        <v>4426674.0599999996</v>
      </c>
      <c r="F8" s="237">
        <v>2673498.87</v>
      </c>
      <c r="G8" s="197"/>
      <c r="I8" s="198"/>
      <c r="J8" s="234"/>
      <c r="K8" s="184">
        <f t="shared" si="7"/>
        <v>1753175.1899999995</v>
      </c>
      <c r="L8" s="185"/>
      <c r="N8" s="167">
        <v>37773</v>
      </c>
      <c r="O8" s="188">
        <f t="shared" si="0"/>
        <v>12061909.699999999</v>
      </c>
      <c r="P8" s="192">
        <f t="shared" si="12"/>
        <v>9162106.0800000001</v>
      </c>
      <c r="Q8" s="193" t="e">
        <f t="shared" si="8"/>
        <v>#N/A</v>
      </c>
      <c r="R8" s="192" t="e">
        <f t="shared" si="1"/>
        <v>#N/A</v>
      </c>
      <c r="S8" s="192" t="e">
        <f t="shared" si="2"/>
        <v>#N/A</v>
      </c>
      <c r="T8" s="169" t="e">
        <f t="shared" si="3"/>
        <v>#N/A</v>
      </c>
      <c r="U8" s="396">
        <f t="shared" si="9"/>
        <v>0.75959000754250383</v>
      </c>
      <c r="V8" s="235"/>
      <c r="W8" s="192">
        <f t="shared" si="10"/>
        <v>2899803.6199999996</v>
      </c>
      <c r="X8" s="189" t="e">
        <f t="shared" si="11"/>
        <v>#N/A</v>
      </c>
    </row>
    <row r="9" spans="1:26">
      <c r="A9" s="116">
        <v>37590</v>
      </c>
      <c r="B9" s="155">
        <f t="shared" si="4"/>
        <v>4</v>
      </c>
      <c r="C9" s="129" t="str">
        <f t="shared" si="5"/>
        <v>dec2002</v>
      </c>
      <c r="D9" s="129">
        <f t="shared" si="6"/>
        <v>37591</v>
      </c>
      <c r="E9" s="236">
        <v>3818986.94</v>
      </c>
      <c r="F9" s="237">
        <v>2973904.03</v>
      </c>
      <c r="G9" s="197"/>
      <c r="I9" s="198"/>
      <c r="J9" s="234"/>
      <c r="K9" s="184">
        <f t="shared" si="7"/>
        <v>845082.91000000015</v>
      </c>
      <c r="L9" s="185"/>
      <c r="N9" s="167">
        <v>37865</v>
      </c>
      <c r="O9" s="188">
        <f t="shared" si="0"/>
        <v>14247240.989999998</v>
      </c>
      <c r="P9" s="192">
        <f t="shared" si="12"/>
        <v>10121277.82</v>
      </c>
      <c r="Q9" s="193" t="e">
        <f t="shared" si="8"/>
        <v>#N/A</v>
      </c>
      <c r="R9" s="192" t="e">
        <f t="shared" si="1"/>
        <v>#N/A</v>
      </c>
      <c r="S9" s="192" t="e">
        <f t="shared" si="2"/>
        <v>#N/A</v>
      </c>
      <c r="T9" s="169" t="e">
        <f t="shared" si="3"/>
        <v>#N/A</v>
      </c>
      <c r="U9" s="396">
        <f t="shared" si="9"/>
        <v>0.71040265459846075</v>
      </c>
      <c r="V9" s="235"/>
      <c r="W9" s="192">
        <f t="shared" si="10"/>
        <v>4125963.169999999</v>
      </c>
      <c r="X9" s="189" t="e">
        <f t="shared" si="11"/>
        <v>#N/A</v>
      </c>
    </row>
    <row r="10" spans="1:26">
      <c r="A10" s="109">
        <v>37621</v>
      </c>
      <c r="B10" s="155">
        <f t="shared" si="4"/>
        <v>4</v>
      </c>
      <c r="C10" s="129" t="str">
        <f t="shared" si="5"/>
        <v>dec2002</v>
      </c>
      <c r="D10" s="129">
        <f t="shared" si="6"/>
        <v>37591</v>
      </c>
      <c r="E10" s="236">
        <v>3255642.69</v>
      </c>
      <c r="F10" s="237">
        <v>2700566.58</v>
      </c>
      <c r="G10" s="197"/>
      <c r="I10" s="198"/>
      <c r="J10" s="234"/>
      <c r="K10" s="184">
        <f t="shared" si="7"/>
        <v>555076.10999999987</v>
      </c>
      <c r="L10" s="185"/>
      <c r="N10" s="167">
        <v>37956</v>
      </c>
      <c r="O10" s="188">
        <f t="shared" si="0"/>
        <v>11721993.739999998</v>
      </c>
      <c r="P10" s="192">
        <f t="shared" si="12"/>
        <v>9319871.620000001</v>
      </c>
      <c r="Q10" s="193" t="e">
        <f t="shared" si="8"/>
        <v>#N/A</v>
      </c>
      <c r="R10" s="192" t="e">
        <f t="shared" si="1"/>
        <v>#N/A</v>
      </c>
      <c r="S10" s="192" t="e">
        <f t="shared" si="2"/>
        <v>#N/A</v>
      </c>
      <c r="T10" s="169" t="e">
        <f t="shared" si="3"/>
        <v>#N/A</v>
      </c>
      <c r="U10" s="396">
        <f t="shared" si="9"/>
        <v>0.79507563531594261</v>
      </c>
      <c r="V10" s="235"/>
      <c r="W10" s="192">
        <f t="shared" si="10"/>
        <v>2402122.1199999996</v>
      </c>
      <c r="X10" s="189" t="e">
        <f t="shared" si="11"/>
        <v>#N/A</v>
      </c>
    </row>
    <row r="11" spans="1:26">
      <c r="A11" s="116">
        <v>37652</v>
      </c>
      <c r="B11" s="155">
        <f t="shared" si="4"/>
        <v>1</v>
      </c>
      <c r="C11" s="129" t="str">
        <f t="shared" si="5"/>
        <v>Mar2003</v>
      </c>
      <c r="D11" s="129">
        <f t="shared" si="6"/>
        <v>37681</v>
      </c>
      <c r="E11" s="236">
        <v>3748738.29</v>
      </c>
      <c r="F11" s="237">
        <v>2634962.34</v>
      </c>
      <c r="G11" s="197"/>
      <c r="I11" s="198"/>
      <c r="J11" s="234"/>
      <c r="K11" s="184">
        <f t="shared" si="7"/>
        <v>1113775.9500000002</v>
      </c>
      <c r="L11" s="185"/>
      <c r="N11" s="167">
        <v>38047</v>
      </c>
      <c r="O11" s="188">
        <f t="shared" si="0"/>
        <v>13491491.830000002</v>
      </c>
      <c r="P11" s="192">
        <f t="shared" si="12"/>
        <v>9619880.1499999985</v>
      </c>
      <c r="Q11" s="193" t="e">
        <f t="shared" si="8"/>
        <v>#N/A</v>
      </c>
      <c r="R11" s="192" t="e">
        <f t="shared" si="1"/>
        <v>#N/A</v>
      </c>
      <c r="S11" s="192" t="e">
        <f t="shared" si="2"/>
        <v>#N/A</v>
      </c>
      <c r="T11" s="169" t="e">
        <f t="shared" si="3"/>
        <v>#N/A</v>
      </c>
      <c r="U11" s="396">
        <f t="shared" si="9"/>
        <v>0.71303309309419771</v>
      </c>
      <c r="V11" s="235"/>
      <c r="W11" s="192">
        <f t="shared" si="10"/>
        <v>3871611.68</v>
      </c>
      <c r="X11" s="189" t="e">
        <f t="shared" si="11"/>
        <v>#N/A</v>
      </c>
    </row>
    <row r="12" spans="1:26">
      <c r="A12" s="109">
        <v>37680</v>
      </c>
      <c r="B12" s="155">
        <f t="shared" si="4"/>
        <v>1</v>
      </c>
      <c r="C12" s="129" t="str">
        <f t="shared" si="5"/>
        <v>Mar2003</v>
      </c>
      <c r="D12" s="129">
        <f t="shared" si="6"/>
        <v>37681</v>
      </c>
      <c r="E12" s="236">
        <v>4070356.56</v>
      </c>
      <c r="F12" s="237">
        <v>3046272.96</v>
      </c>
      <c r="G12" s="197"/>
      <c r="I12" s="198"/>
      <c r="J12" s="234"/>
      <c r="K12" s="184">
        <f t="shared" si="7"/>
        <v>1024083.6000000001</v>
      </c>
      <c r="L12" s="185"/>
      <c r="N12" s="167">
        <v>38139</v>
      </c>
      <c r="O12" s="188">
        <f t="shared" si="0"/>
        <v>12924154.23</v>
      </c>
      <c r="P12" s="192">
        <f t="shared" si="12"/>
        <v>10025002.58</v>
      </c>
      <c r="Q12" s="193" t="e">
        <f t="shared" si="8"/>
        <v>#N/A</v>
      </c>
      <c r="R12" s="192" t="e">
        <f t="shared" si="1"/>
        <v>#N/A</v>
      </c>
      <c r="S12" s="192" t="e">
        <f t="shared" si="2"/>
        <v>#N/A</v>
      </c>
      <c r="T12" s="169" t="e">
        <f t="shared" si="3"/>
        <v>#N/A</v>
      </c>
      <c r="U12" s="396">
        <f t="shared" si="9"/>
        <v>0.77567958425701944</v>
      </c>
      <c r="V12" s="235"/>
      <c r="W12" s="192">
        <f t="shared" si="10"/>
        <v>2899151.6499999994</v>
      </c>
      <c r="X12" s="189" t="e">
        <f t="shared" si="11"/>
        <v>#N/A</v>
      </c>
    </row>
    <row r="13" spans="1:26">
      <c r="A13" s="116">
        <v>37711</v>
      </c>
      <c r="B13" s="155">
        <f t="shared" si="4"/>
        <v>1</v>
      </c>
      <c r="C13" s="129" t="str">
        <f t="shared" si="5"/>
        <v>Mar2003</v>
      </c>
      <c r="D13" s="129">
        <f t="shared" si="6"/>
        <v>37681</v>
      </c>
      <c r="E13" s="236">
        <v>3665691.95</v>
      </c>
      <c r="F13" s="237">
        <v>3032978.2</v>
      </c>
      <c r="G13" s="197"/>
      <c r="I13" s="198"/>
      <c r="J13" s="234"/>
      <c r="K13" s="184">
        <f t="shared" si="7"/>
        <v>632713.75</v>
      </c>
      <c r="L13" s="185"/>
      <c r="N13" s="167">
        <v>38231</v>
      </c>
      <c r="O13" s="188">
        <f t="shared" si="0"/>
        <v>13267603.330000002</v>
      </c>
      <c r="P13" s="192">
        <f t="shared" si="12"/>
        <v>9988337.5099999998</v>
      </c>
      <c r="Q13" s="193">
        <f t="shared" si="8"/>
        <v>872</v>
      </c>
      <c r="R13" s="192" t="e">
        <f t="shared" si="1"/>
        <v>#N/A</v>
      </c>
      <c r="S13" s="192" t="e">
        <f t="shared" si="2"/>
        <v>#N/A</v>
      </c>
      <c r="T13" s="169" t="e">
        <f t="shared" si="3"/>
        <v>#N/A</v>
      </c>
      <c r="U13" s="396">
        <f t="shared" si="9"/>
        <v>0.75283660971495125</v>
      </c>
      <c r="V13" s="235"/>
      <c r="W13" s="192">
        <f t="shared" si="10"/>
        <v>3279265.82</v>
      </c>
      <c r="X13" s="189" t="e">
        <f t="shared" si="11"/>
        <v>#N/A</v>
      </c>
    </row>
    <row r="14" spans="1:26">
      <c r="A14" s="109">
        <v>37741</v>
      </c>
      <c r="B14" s="155">
        <f t="shared" si="4"/>
        <v>2</v>
      </c>
      <c r="C14" s="129" t="str">
        <f t="shared" si="5"/>
        <v>June2003</v>
      </c>
      <c r="D14" s="129">
        <f t="shared" si="6"/>
        <v>37773</v>
      </c>
      <c r="E14" s="236">
        <v>3746789.18</v>
      </c>
      <c r="F14" s="237">
        <v>2769516.78</v>
      </c>
      <c r="G14" s="197"/>
      <c r="I14" s="198"/>
      <c r="J14" s="234"/>
      <c r="K14" s="184">
        <f t="shared" si="7"/>
        <v>977272.40000000037</v>
      </c>
      <c r="L14" s="185"/>
      <c r="N14" s="167">
        <v>38322</v>
      </c>
      <c r="O14" s="188">
        <f t="shared" si="0"/>
        <v>13198495.66</v>
      </c>
      <c r="P14" s="192">
        <f t="shared" si="12"/>
        <v>10116092.140000001</v>
      </c>
      <c r="Q14" s="193">
        <f t="shared" si="8"/>
        <v>757</v>
      </c>
      <c r="R14" s="192" t="e">
        <f t="shared" si="1"/>
        <v>#N/A</v>
      </c>
      <c r="S14" s="192" t="e">
        <f t="shared" si="2"/>
        <v>#N/A</v>
      </c>
      <c r="T14" s="169" t="e">
        <f t="shared" si="3"/>
        <v>#N/A</v>
      </c>
      <c r="U14" s="396">
        <f t="shared" si="9"/>
        <v>0.76645796616491069</v>
      </c>
      <c r="V14" s="235"/>
      <c r="W14" s="192">
        <f t="shared" si="10"/>
        <v>3082403.52</v>
      </c>
      <c r="X14" s="189" t="e">
        <f t="shared" si="11"/>
        <v>#N/A</v>
      </c>
    </row>
    <row r="15" spans="1:26">
      <c r="A15" s="116">
        <v>37772</v>
      </c>
      <c r="B15" s="155">
        <f t="shared" si="4"/>
        <v>2</v>
      </c>
      <c r="C15" s="129" t="str">
        <f t="shared" si="5"/>
        <v>June2003</v>
      </c>
      <c r="D15" s="129">
        <f t="shared" si="6"/>
        <v>37773</v>
      </c>
      <c r="E15" s="236">
        <v>4469600.26</v>
      </c>
      <c r="F15" s="237">
        <v>3507359.66</v>
      </c>
      <c r="G15" s="197"/>
      <c r="I15" s="198"/>
      <c r="J15" s="234"/>
      <c r="K15" s="184">
        <f t="shared" si="7"/>
        <v>962240.59999999963</v>
      </c>
      <c r="L15" s="185"/>
      <c r="N15" s="167">
        <v>38412</v>
      </c>
      <c r="O15" s="188">
        <f t="shared" si="0"/>
        <v>12853386</v>
      </c>
      <c r="P15" s="192">
        <f t="shared" si="12"/>
        <v>9357044.5999999996</v>
      </c>
      <c r="Q15" s="193">
        <f t="shared" si="8"/>
        <v>621</v>
      </c>
      <c r="R15" s="192" t="e">
        <f t="shared" si="1"/>
        <v>#N/A</v>
      </c>
      <c r="S15" s="192" t="e">
        <f t="shared" si="2"/>
        <v>#N/A</v>
      </c>
      <c r="T15" s="169" t="e">
        <f t="shared" si="3"/>
        <v>#N/A</v>
      </c>
      <c r="U15" s="396">
        <f t="shared" si="9"/>
        <v>0.72798285214495229</v>
      </c>
      <c r="V15" s="235"/>
      <c r="W15" s="192">
        <f t="shared" si="10"/>
        <v>3496341.4</v>
      </c>
      <c r="X15" s="189" t="e">
        <f t="shared" si="11"/>
        <v>#N/A</v>
      </c>
    </row>
    <row r="16" spans="1:26">
      <c r="A16" s="109">
        <v>37802</v>
      </c>
      <c r="B16" s="155">
        <f t="shared" si="4"/>
        <v>2</v>
      </c>
      <c r="C16" s="129" t="str">
        <f t="shared" si="5"/>
        <v>June2003</v>
      </c>
      <c r="D16" s="129">
        <f t="shared" si="6"/>
        <v>37773</v>
      </c>
      <c r="E16" s="236">
        <v>3845520.26</v>
      </c>
      <c r="F16" s="237">
        <v>2885229.64</v>
      </c>
      <c r="G16" s="197"/>
      <c r="I16" s="198"/>
      <c r="J16" s="234"/>
      <c r="K16" s="184">
        <f t="shared" si="7"/>
        <v>960290.61999999965</v>
      </c>
      <c r="L16" s="185"/>
      <c r="N16" s="167">
        <v>38504</v>
      </c>
      <c r="O16" s="188">
        <f t="shared" si="0"/>
        <v>12862087.470000001</v>
      </c>
      <c r="P16" s="192">
        <f t="shared" si="12"/>
        <v>10105840.469999999</v>
      </c>
      <c r="Q16" s="193">
        <f t="shared" si="8"/>
        <v>688</v>
      </c>
      <c r="R16" s="192" t="e">
        <f t="shared" si="1"/>
        <v>#N/A</v>
      </c>
      <c r="S16" s="192" t="e">
        <f t="shared" si="2"/>
        <v>#N/A</v>
      </c>
      <c r="T16" s="169" t="e">
        <f t="shared" si="3"/>
        <v>#N/A</v>
      </c>
      <c r="U16" s="396">
        <f t="shared" si="9"/>
        <v>0.78570764610108801</v>
      </c>
      <c r="V16" s="235" t="e">
        <f>S16/R16</f>
        <v>#N/A</v>
      </c>
      <c r="W16" s="192">
        <f t="shared" si="10"/>
        <v>2756247</v>
      </c>
      <c r="X16" s="189" t="e">
        <f t="shared" si="11"/>
        <v>#N/A</v>
      </c>
    </row>
    <row r="17" spans="1:24">
      <c r="A17" s="116">
        <v>37833</v>
      </c>
      <c r="B17" s="155">
        <f t="shared" si="4"/>
        <v>3</v>
      </c>
      <c r="C17" s="129" t="str">
        <f t="shared" si="5"/>
        <v>Sep2003</v>
      </c>
      <c r="D17" s="129">
        <f t="shared" si="6"/>
        <v>37865</v>
      </c>
      <c r="E17" s="236">
        <v>4751684.0999999996</v>
      </c>
      <c r="F17" s="237">
        <v>3280207.89</v>
      </c>
      <c r="G17" s="197"/>
      <c r="I17" s="198"/>
      <c r="J17" s="234"/>
      <c r="K17" s="184">
        <f t="shared" si="7"/>
        <v>1471476.2099999995</v>
      </c>
      <c r="L17" s="185"/>
      <c r="N17" s="167">
        <v>38596</v>
      </c>
      <c r="O17" s="188">
        <f t="shared" si="0"/>
        <v>13532111.649999999</v>
      </c>
      <c r="P17" s="192">
        <f t="shared" si="12"/>
        <v>10162957.949999999</v>
      </c>
      <c r="Q17" s="193">
        <f t="shared" si="8"/>
        <v>732</v>
      </c>
      <c r="R17" s="192" t="e">
        <f t="shared" si="1"/>
        <v>#N/A</v>
      </c>
      <c r="S17" s="192" t="e">
        <f t="shared" si="2"/>
        <v>#N/A</v>
      </c>
      <c r="T17" s="169" t="e">
        <f t="shared" si="3"/>
        <v>#N/A</v>
      </c>
      <c r="U17" s="396">
        <f t="shared" si="9"/>
        <v>0.7510252806700719</v>
      </c>
      <c r="V17" s="235" t="e">
        <f t="shared" ref="V17:V76" si="13">S17/R17</f>
        <v>#N/A</v>
      </c>
      <c r="W17" s="192">
        <f t="shared" si="10"/>
        <v>3369153.6999999997</v>
      </c>
      <c r="X17" s="189" t="e">
        <f t="shared" si="11"/>
        <v>#N/A</v>
      </c>
    </row>
    <row r="18" spans="1:24">
      <c r="A18" s="109">
        <v>37864</v>
      </c>
      <c r="B18" s="155">
        <f t="shared" si="4"/>
        <v>3</v>
      </c>
      <c r="C18" s="129" t="str">
        <f t="shared" si="5"/>
        <v>Sep2003</v>
      </c>
      <c r="D18" s="129">
        <f t="shared" si="6"/>
        <v>37865</v>
      </c>
      <c r="E18" s="236">
        <v>4979966.42</v>
      </c>
      <c r="F18" s="237">
        <v>3556780.89</v>
      </c>
      <c r="G18" s="197"/>
      <c r="I18" s="198"/>
      <c r="J18" s="234"/>
      <c r="K18" s="184">
        <f t="shared" si="7"/>
        <v>1423185.5299999998</v>
      </c>
      <c r="L18" s="185"/>
      <c r="N18" s="167">
        <v>38687</v>
      </c>
      <c r="O18" s="188">
        <f t="shared" si="0"/>
        <v>11977712.359999999</v>
      </c>
      <c r="P18" s="192">
        <f t="shared" si="12"/>
        <v>10090031.75</v>
      </c>
      <c r="Q18" s="193">
        <f t="shared" si="8"/>
        <v>638</v>
      </c>
      <c r="R18" s="192" t="e">
        <f t="shared" si="1"/>
        <v>#N/A</v>
      </c>
      <c r="S18" s="192" t="e">
        <f t="shared" si="2"/>
        <v>#N/A</v>
      </c>
      <c r="T18" s="169" t="e">
        <f t="shared" si="3"/>
        <v>#N/A</v>
      </c>
      <c r="U18" s="396">
        <f t="shared" si="9"/>
        <v>0.84240057255808076</v>
      </c>
      <c r="V18" s="235" t="e">
        <f t="shared" si="13"/>
        <v>#N/A</v>
      </c>
      <c r="W18" s="192">
        <f t="shared" si="10"/>
        <v>1887680.6100000003</v>
      </c>
      <c r="X18" s="189" t="e">
        <f t="shared" si="11"/>
        <v>#N/A</v>
      </c>
    </row>
    <row r="19" spans="1:24">
      <c r="A19" s="116">
        <v>37894</v>
      </c>
      <c r="B19" s="155">
        <f t="shared" si="4"/>
        <v>3</v>
      </c>
      <c r="C19" s="129" t="str">
        <f t="shared" si="5"/>
        <v>Sep2003</v>
      </c>
      <c r="D19" s="129">
        <f t="shared" si="6"/>
        <v>37865</v>
      </c>
      <c r="E19" s="236">
        <v>4515590.47</v>
      </c>
      <c r="F19" s="237">
        <v>3284289.04</v>
      </c>
      <c r="G19" s="197"/>
      <c r="I19" s="198"/>
      <c r="J19" s="234"/>
      <c r="K19" s="184">
        <f t="shared" si="7"/>
        <v>1231301.4299999997</v>
      </c>
      <c r="L19" s="185"/>
      <c r="N19" s="167">
        <v>38777</v>
      </c>
      <c r="O19" s="188">
        <f t="shared" si="0"/>
        <v>11791300.16</v>
      </c>
      <c r="P19" s="192">
        <f t="shared" si="12"/>
        <v>9153296.5999999996</v>
      </c>
      <c r="Q19" s="193">
        <f t="shared" si="8"/>
        <v>600</v>
      </c>
      <c r="R19" s="192" t="e">
        <f t="shared" si="1"/>
        <v>#N/A</v>
      </c>
      <c r="S19" s="192" t="e">
        <f t="shared" si="2"/>
        <v>#N/A</v>
      </c>
      <c r="T19" s="169" t="e">
        <f t="shared" si="3"/>
        <v>#N/A</v>
      </c>
      <c r="U19" s="396">
        <f t="shared" si="9"/>
        <v>0.7762754298335155</v>
      </c>
      <c r="V19" s="235" t="e">
        <f t="shared" si="13"/>
        <v>#N/A</v>
      </c>
      <c r="W19" s="192">
        <f t="shared" si="10"/>
        <v>2638003.5599999996</v>
      </c>
      <c r="X19" s="189" t="e">
        <f t="shared" si="11"/>
        <v>#N/A</v>
      </c>
    </row>
    <row r="20" spans="1:24">
      <c r="A20" s="109">
        <v>37925</v>
      </c>
      <c r="B20" s="155">
        <f t="shared" si="4"/>
        <v>4</v>
      </c>
      <c r="C20" s="129" t="str">
        <f t="shared" si="5"/>
        <v>dec2003</v>
      </c>
      <c r="D20" s="129">
        <f t="shared" si="6"/>
        <v>37956</v>
      </c>
      <c r="E20" s="236">
        <v>4494216.08</v>
      </c>
      <c r="F20" s="237">
        <v>3496263.86</v>
      </c>
      <c r="G20" s="197"/>
      <c r="I20" s="198"/>
      <c r="J20" s="234"/>
      <c r="K20" s="184">
        <f t="shared" si="7"/>
        <v>997952.2200000002</v>
      </c>
      <c r="L20" s="185"/>
      <c r="N20" s="167">
        <v>38869</v>
      </c>
      <c r="O20" s="188">
        <f t="shared" si="0"/>
        <v>15151222.009999998</v>
      </c>
      <c r="P20" s="192">
        <f t="shared" si="12"/>
        <v>10057024.15</v>
      </c>
      <c r="Q20" s="193">
        <f t="shared" si="8"/>
        <v>760</v>
      </c>
      <c r="R20" s="192" t="e">
        <f t="shared" si="1"/>
        <v>#N/A</v>
      </c>
      <c r="S20" s="192" t="e">
        <f t="shared" si="2"/>
        <v>#N/A</v>
      </c>
      <c r="T20" s="169" t="e">
        <f t="shared" si="3"/>
        <v>#N/A</v>
      </c>
      <c r="U20" s="396">
        <f t="shared" si="9"/>
        <v>0.66377643620839544</v>
      </c>
      <c r="V20" s="235" t="e">
        <f t="shared" si="13"/>
        <v>#N/A</v>
      </c>
      <c r="W20" s="192">
        <f t="shared" si="10"/>
        <v>5094197.8599999994</v>
      </c>
      <c r="X20" s="189" t="e">
        <f t="shared" si="11"/>
        <v>#N/A</v>
      </c>
    </row>
    <row r="21" spans="1:24">
      <c r="A21" s="116">
        <v>37955</v>
      </c>
      <c r="B21" s="155">
        <f t="shared" si="4"/>
        <v>4</v>
      </c>
      <c r="C21" s="129" t="str">
        <f t="shared" si="5"/>
        <v>dec2003</v>
      </c>
      <c r="D21" s="129">
        <f t="shared" si="6"/>
        <v>37956</v>
      </c>
      <c r="E21" s="236">
        <v>3592152.11</v>
      </c>
      <c r="F21" s="237">
        <v>2935532.04</v>
      </c>
      <c r="G21" s="197"/>
      <c r="I21" s="198"/>
      <c r="J21" s="234"/>
      <c r="K21" s="184">
        <f t="shared" si="7"/>
        <v>656620.06999999983</v>
      </c>
      <c r="L21" s="185"/>
      <c r="N21" s="167">
        <v>38961</v>
      </c>
      <c r="O21" s="188">
        <f t="shared" si="0"/>
        <v>13612693.09</v>
      </c>
      <c r="P21" s="192">
        <f t="shared" si="12"/>
        <v>10562228.029999999</v>
      </c>
      <c r="Q21" s="193">
        <f t="shared" si="8"/>
        <v>880</v>
      </c>
      <c r="R21" s="192" t="e">
        <f t="shared" si="1"/>
        <v>#N/A</v>
      </c>
      <c r="S21" s="192" t="e">
        <f t="shared" si="2"/>
        <v>#N/A</v>
      </c>
      <c r="T21" s="169" t="e">
        <f t="shared" si="3"/>
        <v>#N/A</v>
      </c>
      <c r="U21" s="396">
        <f t="shared" si="9"/>
        <v>0.77591024495800187</v>
      </c>
      <c r="V21" s="235" t="e">
        <f t="shared" si="13"/>
        <v>#N/A</v>
      </c>
      <c r="W21" s="192">
        <f t="shared" si="10"/>
        <v>3050465.06</v>
      </c>
      <c r="X21" s="189" t="e">
        <f t="shared" si="11"/>
        <v>#N/A</v>
      </c>
    </row>
    <row r="22" spans="1:24">
      <c r="A22" s="109">
        <v>37986</v>
      </c>
      <c r="B22" s="155">
        <f t="shared" si="4"/>
        <v>4</v>
      </c>
      <c r="C22" s="129" t="str">
        <f t="shared" si="5"/>
        <v>dec2003</v>
      </c>
      <c r="D22" s="129">
        <f t="shared" si="6"/>
        <v>37956</v>
      </c>
      <c r="E22" s="236">
        <v>3635625.55</v>
      </c>
      <c r="F22" s="237">
        <v>2888075.72</v>
      </c>
      <c r="G22" s="197"/>
      <c r="I22" s="198"/>
      <c r="J22" s="234"/>
      <c r="K22" s="184">
        <f t="shared" si="7"/>
        <v>747549.82999999961</v>
      </c>
      <c r="L22" s="185"/>
      <c r="N22" s="167">
        <v>39052</v>
      </c>
      <c r="O22" s="188">
        <f t="shared" si="0"/>
        <v>12668778.17</v>
      </c>
      <c r="P22" s="192">
        <f t="shared" si="12"/>
        <v>10469568.58</v>
      </c>
      <c r="Q22" s="193">
        <f t="shared" si="8"/>
        <v>777</v>
      </c>
      <c r="R22" s="192" t="e">
        <f t="shared" si="1"/>
        <v>#N/A</v>
      </c>
      <c r="S22" s="192" t="e">
        <f t="shared" si="2"/>
        <v>#N/A</v>
      </c>
      <c r="T22" s="169" t="e">
        <f t="shared" si="3"/>
        <v>#N/A</v>
      </c>
      <c r="U22" s="396">
        <f t="shared" si="9"/>
        <v>0.82640712778381531</v>
      </c>
      <c r="V22" s="235" t="e">
        <f t="shared" si="13"/>
        <v>#N/A</v>
      </c>
      <c r="W22" s="192">
        <f t="shared" si="10"/>
        <v>2199209.5900000003</v>
      </c>
      <c r="X22" s="189" t="e">
        <f t="shared" si="11"/>
        <v>#N/A</v>
      </c>
    </row>
    <row r="23" spans="1:24">
      <c r="A23" s="116">
        <v>38017</v>
      </c>
      <c r="B23" s="155">
        <f t="shared" si="4"/>
        <v>1</v>
      </c>
      <c r="C23" s="129" t="str">
        <f t="shared" si="5"/>
        <v>Mar2004</v>
      </c>
      <c r="D23" s="129">
        <f t="shared" si="6"/>
        <v>38047</v>
      </c>
      <c r="E23" s="236">
        <v>4250350.24</v>
      </c>
      <c r="F23" s="237">
        <v>3054387.48</v>
      </c>
      <c r="G23" s="197"/>
      <c r="I23" s="198"/>
      <c r="J23" s="234"/>
      <c r="K23" s="184">
        <f t="shared" si="7"/>
        <v>1195962.7600000002</v>
      </c>
      <c r="L23" s="185"/>
      <c r="N23" s="167">
        <v>39142</v>
      </c>
      <c r="O23" s="188">
        <f t="shared" si="0"/>
        <v>13630918.409999998</v>
      </c>
      <c r="P23" s="192">
        <f t="shared" si="12"/>
        <v>9874394.0099999998</v>
      </c>
      <c r="Q23" s="193">
        <f t="shared" si="8"/>
        <v>801</v>
      </c>
      <c r="R23" s="192" t="e">
        <f t="shared" si="1"/>
        <v>#N/A</v>
      </c>
      <c r="S23" s="192" t="e">
        <f t="shared" si="2"/>
        <v>#N/A</v>
      </c>
      <c r="T23" s="169" t="e">
        <f t="shared" si="3"/>
        <v>#N/A</v>
      </c>
      <c r="U23" s="396">
        <f t="shared" si="9"/>
        <v>0.72441149693595741</v>
      </c>
      <c r="V23" s="235" t="e">
        <f t="shared" si="13"/>
        <v>#N/A</v>
      </c>
      <c r="W23" s="192">
        <f t="shared" si="10"/>
        <v>3756524.3999999994</v>
      </c>
      <c r="X23" s="189" t="e">
        <f t="shared" si="11"/>
        <v>#N/A</v>
      </c>
    </row>
    <row r="24" spans="1:24">
      <c r="A24" s="109">
        <v>38046</v>
      </c>
      <c r="B24" s="155">
        <f t="shared" si="4"/>
        <v>1</v>
      </c>
      <c r="C24" s="129" t="str">
        <f t="shared" si="5"/>
        <v>Mar2004</v>
      </c>
      <c r="D24" s="129">
        <f t="shared" si="6"/>
        <v>38047</v>
      </c>
      <c r="E24" s="236">
        <v>4392624.72</v>
      </c>
      <c r="F24" s="237">
        <v>3075479.29</v>
      </c>
      <c r="G24" s="197"/>
      <c r="I24" s="198"/>
      <c r="J24" s="234"/>
      <c r="K24" s="184">
        <f t="shared" si="7"/>
        <v>1317145.4299999997</v>
      </c>
      <c r="L24" s="185"/>
      <c r="N24" s="167">
        <v>39234</v>
      </c>
      <c r="O24" s="188">
        <f t="shared" si="0"/>
        <v>14205272.390000001</v>
      </c>
      <c r="P24" s="192">
        <f t="shared" si="12"/>
        <v>10759953.630000001</v>
      </c>
      <c r="Q24" s="193">
        <f t="shared" si="8"/>
        <v>1013</v>
      </c>
      <c r="R24" s="192" t="e">
        <f t="shared" si="1"/>
        <v>#N/A</v>
      </c>
      <c r="S24" s="192" t="e">
        <f t="shared" si="2"/>
        <v>#N/A</v>
      </c>
      <c r="T24" s="169" t="e">
        <f t="shared" si="3"/>
        <v>#N/A</v>
      </c>
      <c r="U24" s="396">
        <f t="shared" si="9"/>
        <v>0.75746197148423711</v>
      </c>
      <c r="V24" s="235" t="e">
        <f t="shared" si="13"/>
        <v>#N/A</v>
      </c>
      <c r="W24" s="192">
        <f t="shared" si="10"/>
        <v>3445318.7599999993</v>
      </c>
      <c r="X24" s="189" t="e">
        <f t="shared" si="11"/>
        <v>#N/A</v>
      </c>
    </row>
    <row r="25" spans="1:24">
      <c r="A25" s="116">
        <v>38077</v>
      </c>
      <c r="B25" s="155">
        <f t="shared" si="4"/>
        <v>1</v>
      </c>
      <c r="C25" s="129" t="str">
        <f t="shared" si="5"/>
        <v>Mar2004</v>
      </c>
      <c r="D25" s="129">
        <f t="shared" si="6"/>
        <v>38047</v>
      </c>
      <c r="E25" s="236">
        <v>4848516.87</v>
      </c>
      <c r="F25" s="237">
        <v>3490013.38</v>
      </c>
      <c r="G25" s="197"/>
      <c r="I25" s="198"/>
      <c r="J25" s="234"/>
      <c r="K25" s="184">
        <f t="shared" si="7"/>
        <v>1358503.4900000002</v>
      </c>
      <c r="L25" s="185"/>
      <c r="N25" s="167">
        <v>39326</v>
      </c>
      <c r="O25" s="188">
        <f t="shared" si="0"/>
        <v>14636876.52</v>
      </c>
      <c r="P25" s="192">
        <f t="shared" si="12"/>
        <v>11022050.619999999</v>
      </c>
      <c r="Q25" s="193">
        <f t="shared" si="8"/>
        <v>1197</v>
      </c>
      <c r="R25" s="192" t="e">
        <f t="shared" si="1"/>
        <v>#N/A</v>
      </c>
      <c r="S25" s="192" t="e">
        <f t="shared" si="2"/>
        <v>#N/A</v>
      </c>
      <c r="T25" s="169" t="e">
        <f t="shared" si="3"/>
        <v>#N/A</v>
      </c>
      <c r="U25" s="396">
        <f t="shared" si="9"/>
        <v>0.7530329715454892</v>
      </c>
      <c r="V25" s="235" t="e">
        <f t="shared" si="13"/>
        <v>#N/A</v>
      </c>
      <c r="W25" s="192">
        <f t="shared" si="10"/>
        <v>3614825.8999999994</v>
      </c>
      <c r="X25" s="189" t="e">
        <f t="shared" si="11"/>
        <v>#N/A</v>
      </c>
    </row>
    <row r="26" spans="1:24">
      <c r="A26" s="109">
        <v>38107</v>
      </c>
      <c r="B26" s="155">
        <f t="shared" si="4"/>
        <v>2</v>
      </c>
      <c r="C26" s="129" t="str">
        <f t="shared" si="5"/>
        <v>June2004</v>
      </c>
      <c r="D26" s="129">
        <f t="shared" si="6"/>
        <v>38139</v>
      </c>
      <c r="E26" s="236">
        <v>4097271.58</v>
      </c>
      <c r="F26" s="237">
        <v>3465598.56</v>
      </c>
      <c r="G26" s="197"/>
      <c r="I26" s="198"/>
      <c r="J26" s="234"/>
      <c r="K26" s="184">
        <f t="shared" si="7"/>
        <v>631673.02</v>
      </c>
      <c r="L26" s="185"/>
      <c r="N26" s="167">
        <v>39417</v>
      </c>
      <c r="O26" s="188">
        <f t="shared" si="0"/>
        <v>14274109.43</v>
      </c>
      <c r="P26" s="192">
        <f t="shared" si="12"/>
        <v>12156028.98</v>
      </c>
      <c r="Q26" s="193">
        <f t="shared" si="8"/>
        <v>1158</v>
      </c>
      <c r="R26" s="192" t="e">
        <f t="shared" si="1"/>
        <v>#N/A</v>
      </c>
      <c r="S26" s="192" t="e">
        <f t="shared" si="2"/>
        <v>#N/A</v>
      </c>
      <c r="T26" s="169" t="e">
        <f t="shared" si="3"/>
        <v>#N/A</v>
      </c>
      <c r="U26" s="396">
        <f t="shared" si="9"/>
        <v>0.85161382849227607</v>
      </c>
      <c r="V26" s="235" t="e">
        <f t="shared" si="13"/>
        <v>#N/A</v>
      </c>
      <c r="W26" s="192">
        <f t="shared" si="10"/>
        <v>2118080.4500000007</v>
      </c>
      <c r="X26" s="189" t="e">
        <f t="shared" si="11"/>
        <v>#N/A</v>
      </c>
    </row>
    <row r="27" spans="1:24">
      <c r="A27" s="116">
        <v>38138</v>
      </c>
      <c r="B27" s="155">
        <f t="shared" si="4"/>
        <v>2</v>
      </c>
      <c r="C27" s="129" t="str">
        <f t="shared" si="5"/>
        <v>June2004</v>
      </c>
      <c r="D27" s="129">
        <f t="shared" si="6"/>
        <v>38139</v>
      </c>
      <c r="E27" s="236">
        <v>4250721.55</v>
      </c>
      <c r="F27" s="237">
        <v>3147671.02</v>
      </c>
      <c r="G27" s="197"/>
      <c r="I27" s="198"/>
      <c r="J27" s="234"/>
      <c r="K27" s="184">
        <f t="shared" si="7"/>
        <v>1103050.5299999998</v>
      </c>
      <c r="L27" s="185"/>
      <c r="N27" s="167">
        <v>39508</v>
      </c>
      <c r="O27" s="188">
        <f t="shared" si="0"/>
        <v>13894555.630000001</v>
      </c>
      <c r="P27" s="192">
        <f t="shared" si="12"/>
        <v>10847800.439999999</v>
      </c>
      <c r="Q27" s="193">
        <f t="shared" si="8"/>
        <v>1083</v>
      </c>
      <c r="R27" s="192" t="e">
        <f t="shared" si="1"/>
        <v>#N/A</v>
      </c>
      <c r="S27" s="192" t="e">
        <f t="shared" si="2"/>
        <v>#N/A</v>
      </c>
      <c r="T27" s="169" t="e">
        <f t="shared" si="3"/>
        <v>#N/A</v>
      </c>
      <c r="U27" s="396">
        <f t="shared" si="9"/>
        <v>0.78072309247359495</v>
      </c>
      <c r="V27" s="235" t="e">
        <f t="shared" si="13"/>
        <v>#N/A</v>
      </c>
      <c r="W27" s="192">
        <f t="shared" si="10"/>
        <v>3046755.1900000009</v>
      </c>
      <c r="X27" s="189" t="e">
        <f t="shared" si="11"/>
        <v>#N/A</v>
      </c>
    </row>
    <row r="28" spans="1:24">
      <c r="A28" s="109">
        <v>38168</v>
      </c>
      <c r="B28" s="155">
        <f t="shared" si="4"/>
        <v>2</v>
      </c>
      <c r="C28" s="129" t="str">
        <f t="shared" si="5"/>
        <v>June2004</v>
      </c>
      <c r="D28" s="129">
        <f t="shared" si="6"/>
        <v>38139</v>
      </c>
      <c r="E28" s="236">
        <v>4576161.0999999996</v>
      </c>
      <c r="F28" s="237">
        <v>3411733</v>
      </c>
      <c r="G28" s="197"/>
      <c r="I28" s="198"/>
      <c r="J28" s="234"/>
      <c r="K28" s="184">
        <f t="shared" si="7"/>
        <v>1164428.0999999996</v>
      </c>
      <c r="L28" s="185"/>
      <c r="N28" s="167">
        <v>39600</v>
      </c>
      <c r="O28" s="188">
        <f t="shared" si="0"/>
        <v>14803664.16</v>
      </c>
      <c r="P28" s="192">
        <f t="shared" si="12"/>
        <v>11375651.189999999</v>
      </c>
      <c r="Q28" s="193">
        <f t="shared" si="8"/>
        <v>1471</v>
      </c>
      <c r="R28" s="192" t="e">
        <f t="shared" si="1"/>
        <v>#N/A</v>
      </c>
      <c r="S28" s="192" t="e">
        <f t="shared" si="2"/>
        <v>#N/A</v>
      </c>
      <c r="T28" s="169" t="e">
        <f t="shared" si="3"/>
        <v>#N/A</v>
      </c>
      <c r="U28" s="396">
        <f t="shared" si="9"/>
        <v>0.7684348325556718</v>
      </c>
      <c r="V28" s="235" t="e">
        <f t="shared" si="13"/>
        <v>#N/A</v>
      </c>
      <c r="W28" s="192">
        <f t="shared" si="10"/>
        <v>3428012.97</v>
      </c>
      <c r="X28" s="189" t="e">
        <f t="shared" si="11"/>
        <v>#N/A</v>
      </c>
    </row>
    <row r="29" spans="1:24">
      <c r="A29" s="116">
        <v>38199</v>
      </c>
      <c r="B29" s="155">
        <f t="shared" si="4"/>
        <v>3</v>
      </c>
      <c r="C29" s="129" t="str">
        <f t="shared" si="5"/>
        <v>Sep2004</v>
      </c>
      <c r="D29" s="129">
        <f t="shared" si="6"/>
        <v>38231</v>
      </c>
      <c r="E29" s="236">
        <v>4257014.38</v>
      </c>
      <c r="F29" s="237">
        <v>3513604.74</v>
      </c>
      <c r="G29" s="237">
        <v>298</v>
      </c>
      <c r="I29" s="198"/>
      <c r="J29" s="234"/>
      <c r="K29" s="184">
        <f t="shared" si="7"/>
        <v>743409.63999999966</v>
      </c>
      <c r="L29" s="185"/>
      <c r="N29" s="167">
        <v>39692</v>
      </c>
      <c r="O29" s="188">
        <f t="shared" si="0"/>
        <v>15693694.219999999</v>
      </c>
      <c r="P29" s="192">
        <f t="shared" si="12"/>
        <v>11862473.719999999</v>
      </c>
      <c r="Q29" s="193">
        <f t="shared" si="8"/>
        <v>1725</v>
      </c>
      <c r="R29" s="192" t="e">
        <f t="shared" si="1"/>
        <v>#N/A</v>
      </c>
      <c r="S29" s="192" t="e">
        <f t="shared" si="2"/>
        <v>#N/A</v>
      </c>
      <c r="T29" s="169" t="e">
        <f t="shared" si="3"/>
        <v>#N/A</v>
      </c>
      <c r="U29" s="396">
        <f t="shared" si="9"/>
        <v>0.75587516576450786</v>
      </c>
      <c r="V29" s="235" t="e">
        <f t="shared" si="13"/>
        <v>#N/A</v>
      </c>
      <c r="W29" s="192">
        <f t="shared" si="10"/>
        <v>3831220.4999999995</v>
      </c>
      <c r="X29" s="189" t="e">
        <f t="shared" si="11"/>
        <v>#N/A</v>
      </c>
    </row>
    <row r="30" spans="1:24">
      <c r="A30" s="109">
        <v>38230</v>
      </c>
      <c r="B30" s="155">
        <f t="shared" si="4"/>
        <v>3</v>
      </c>
      <c r="C30" s="129" t="str">
        <f t="shared" si="5"/>
        <v>Sep2004</v>
      </c>
      <c r="D30" s="129">
        <f t="shared" si="6"/>
        <v>38231</v>
      </c>
      <c r="E30" s="236">
        <v>4405191.42</v>
      </c>
      <c r="F30" s="237">
        <v>3168860.25</v>
      </c>
      <c r="G30" s="237">
        <v>270</v>
      </c>
      <c r="I30" s="198"/>
      <c r="J30" s="234"/>
      <c r="K30" s="184">
        <f t="shared" si="7"/>
        <v>1236331.17</v>
      </c>
      <c r="L30" s="185"/>
      <c r="N30" s="167">
        <v>39783</v>
      </c>
      <c r="O30" s="188">
        <f t="shared" si="0"/>
        <v>14393940.67</v>
      </c>
      <c r="P30" s="192">
        <f t="shared" si="12"/>
        <v>11893393.01</v>
      </c>
      <c r="Q30" s="193">
        <f t="shared" si="8"/>
        <v>1699</v>
      </c>
      <c r="R30" s="192" t="e">
        <f t="shared" si="1"/>
        <v>#N/A</v>
      </c>
      <c r="S30" s="192" t="e">
        <f t="shared" si="2"/>
        <v>#N/A</v>
      </c>
      <c r="T30" s="169" t="e">
        <f t="shared" si="3"/>
        <v>#N/A</v>
      </c>
      <c r="U30" s="396">
        <f t="shared" si="9"/>
        <v>0.82627775691672345</v>
      </c>
      <c r="V30" s="235" t="e">
        <f t="shared" si="13"/>
        <v>#N/A</v>
      </c>
      <c r="W30" s="192">
        <f t="shared" si="10"/>
        <v>2500547.66</v>
      </c>
      <c r="X30" s="189" t="e">
        <f t="shared" si="11"/>
        <v>#N/A</v>
      </c>
    </row>
    <row r="31" spans="1:24">
      <c r="A31" s="116">
        <v>38260</v>
      </c>
      <c r="B31" s="155">
        <f t="shared" si="4"/>
        <v>3</v>
      </c>
      <c r="C31" s="129" t="str">
        <f t="shared" si="5"/>
        <v>Sep2004</v>
      </c>
      <c r="D31" s="129">
        <f t="shared" si="6"/>
        <v>38231</v>
      </c>
      <c r="E31" s="236">
        <v>4605397.53</v>
      </c>
      <c r="F31" s="237">
        <v>3305872.52</v>
      </c>
      <c r="G31" s="237">
        <v>304</v>
      </c>
      <c r="I31" s="198"/>
      <c r="J31" s="234"/>
      <c r="K31" s="184">
        <f t="shared" si="7"/>
        <v>1299525.0100000002</v>
      </c>
      <c r="L31" s="185"/>
      <c r="N31" s="167">
        <v>39873</v>
      </c>
      <c r="O31" s="188">
        <f t="shared" si="0"/>
        <v>14571868.340000002</v>
      </c>
      <c r="P31" s="192">
        <f t="shared" si="12"/>
        <v>10981572.289999999</v>
      </c>
      <c r="Q31" s="193">
        <f t="shared" si="8"/>
        <v>1732</v>
      </c>
      <c r="R31" s="192" t="e">
        <f t="shared" si="1"/>
        <v>#N/A</v>
      </c>
      <c r="S31" s="192" t="e">
        <f t="shared" si="2"/>
        <v>#N/A</v>
      </c>
      <c r="T31" s="169" t="e">
        <f t="shared" si="3"/>
        <v>#N/A</v>
      </c>
      <c r="U31" s="396">
        <f t="shared" si="9"/>
        <v>0.753614569784124</v>
      </c>
      <c r="V31" s="235" t="e">
        <f t="shared" si="13"/>
        <v>#N/A</v>
      </c>
      <c r="W31" s="192">
        <f t="shared" si="10"/>
        <v>3590296.0500000007</v>
      </c>
      <c r="X31" s="189" t="e">
        <f t="shared" si="11"/>
        <v>#N/A</v>
      </c>
    </row>
    <row r="32" spans="1:24">
      <c r="A32" s="109">
        <v>38291</v>
      </c>
      <c r="B32" s="155">
        <f t="shared" si="4"/>
        <v>4</v>
      </c>
      <c r="C32" s="129" t="str">
        <f t="shared" si="5"/>
        <v>dec2004</v>
      </c>
      <c r="D32" s="129">
        <f t="shared" si="6"/>
        <v>38322</v>
      </c>
      <c r="E32" s="236">
        <v>4440341.04</v>
      </c>
      <c r="F32" s="237">
        <v>3421790.9</v>
      </c>
      <c r="G32" s="237">
        <v>259</v>
      </c>
      <c r="I32" s="198"/>
      <c r="J32" s="234"/>
      <c r="K32" s="184">
        <f t="shared" si="7"/>
        <v>1018550.1400000001</v>
      </c>
      <c r="L32" s="185"/>
      <c r="N32" s="167">
        <v>39965</v>
      </c>
      <c r="O32" s="188">
        <f t="shared" si="0"/>
        <v>15709523.080000002</v>
      </c>
      <c r="P32" s="192">
        <f t="shared" si="12"/>
        <v>11732560.6</v>
      </c>
      <c r="Q32" s="193">
        <f t="shared" si="8"/>
        <v>2096</v>
      </c>
      <c r="R32" s="192" t="e">
        <f t="shared" si="1"/>
        <v>#N/A</v>
      </c>
      <c r="S32" s="192" t="e">
        <f t="shared" si="2"/>
        <v>#N/A</v>
      </c>
      <c r="T32" s="169" t="e">
        <f t="shared" si="3"/>
        <v>#N/A</v>
      </c>
      <c r="U32" s="396">
        <f t="shared" si="9"/>
        <v>0.74684384371520962</v>
      </c>
      <c r="V32" s="235" t="e">
        <f t="shared" si="13"/>
        <v>#N/A</v>
      </c>
      <c r="W32" s="192">
        <f t="shared" si="10"/>
        <v>3976962.4800000014</v>
      </c>
      <c r="X32" s="189" t="e">
        <f t="shared" si="11"/>
        <v>#N/A</v>
      </c>
    </row>
    <row r="33" spans="1:26">
      <c r="A33" s="116">
        <v>38321</v>
      </c>
      <c r="B33" s="155">
        <f t="shared" si="4"/>
        <v>4</v>
      </c>
      <c r="C33" s="129" t="str">
        <f t="shared" si="5"/>
        <v>dec2004</v>
      </c>
      <c r="D33" s="129">
        <f t="shared" si="6"/>
        <v>38322</v>
      </c>
      <c r="E33" s="236">
        <v>4571313.53</v>
      </c>
      <c r="F33" s="237">
        <v>3249648.83</v>
      </c>
      <c r="G33" s="237">
        <v>295</v>
      </c>
      <c r="I33" s="198"/>
      <c r="J33" s="234"/>
      <c r="K33" s="184">
        <f t="shared" si="7"/>
        <v>1321664.7000000002</v>
      </c>
      <c r="L33" s="185"/>
      <c r="N33" s="167">
        <v>40057</v>
      </c>
      <c r="O33" s="188">
        <f t="shared" si="0"/>
        <v>15777995.079999998</v>
      </c>
      <c r="P33" s="192">
        <f t="shared" si="12"/>
        <v>12458145.84</v>
      </c>
      <c r="Q33" s="193">
        <f t="shared" si="8"/>
        <v>2218</v>
      </c>
      <c r="R33" s="192" t="e">
        <f t="shared" si="1"/>
        <v>#N/A</v>
      </c>
      <c r="S33" s="192" t="e">
        <f t="shared" si="2"/>
        <v>#N/A</v>
      </c>
      <c r="T33" s="169" t="e">
        <f t="shared" si="3"/>
        <v>#N/A</v>
      </c>
      <c r="U33" s="396">
        <f t="shared" si="9"/>
        <v>0.78958991790989974</v>
      </c>
      <c r="V33" s="235" t="e">
        <f t="shared" si="13"/>
        <v>#N/A</v>
      </c>
      <c r="W33" s="192">
        <f t="shared" si="10"/>
        <v>3319849.24</v>
      </c>
      <c r="X33" s="189" t="e">
        <f t="shared" si="11"/>
        <v>#N/A</v>
      </c>
    </row>
    <row r="34" spans="1:26">
      <c r="A34" s="109">
        <v>38352</v>
      </c>
      <c r="B34" s="155">
        <f t="shared" si="4"/>
        <v>4</v>
      </c>
      <c r="C34" s="129" t="str">
        <f t="shared" si="5"/>
        <v>dec2004</v>
      </c>
      <c r="D34" s="129">
        <f t="shared" si="6"/>
        <v>38322</v>
      </c>
      <c r="E34" s="236">
        <v>4186841.09</v>
      </c>
      <c r="F34" s="237">
        <v>3444652.41</v>
      </c>
      <c r="G34" s="237">
        <v>203</v>
      </c>
      <c r="I34" s="198"/>
      <c r="J34" s="234"/>
      <c r="K34" s="184">
        <f t="shared" si="7"/>
        <v>742188.6799999997</v>
      </c>
      <c r="L34" s="185"/>
      <c r="N34" s="167">
        <v>40148</v>
      </c>
      <c r="O34" s="188">
        <f t="shared" si="0"/>
        <v>13978757.870000001</v>
      </c>
      <c r="P34" s="192">
        <f t="shared" si="12"/>
        <v>12341145.189999999</v>
      </c>
      <c r="Q34" s="193">
        <f t="shared" si="8"/>
        <v>1962</v>
      </c>
      <c r="R34" s="192" t="e">
        <f t="shared" si="1"/>
        <v>#N/A</v>
      </c>
      <c r="S34" s="192" t="e">
        <f t="shared" si="2"/>
        <v>#N/A</v>
      </c>
      <c r="T34" s="169" t="e">
        <f t="shared" si="3"/>
        <v>#N/A</v>
      </c>
      <c r="U34" s="396">
        <f t="shared" si="9"/>
        <v>0.88284991447526939</v>
      </c>
      <c r="V34" s="235" t="e">
        <f t="shared" si="13"/>
        <v>#N/A</v>
      </c>
      <c r="W34" s="192">
        <f t="shared" si="10"/>
        <v>1637612.6800000006</v>
      </c>
      <c r="X34" s="189" t="e">
        <f t="shared" si="11"/>
        <v>#N/A</v>
      </c>
    </row>
    <row r="35" spans="1:26">
      <c r="A35" s="116">
        <v>38383</v>
      </c>
      <c r="B35" s="155">
        <f t="shared" si="4"/>
        <v>1</v>
      </c>
      <c r="C35" s="129" t="str">
        <f t="shared" si="5"/>
        <v>Mar2005</v>
      </c>
      <c r="D35" s="129">
        <f t="shared" si="6"/>
        <v>38412</v>
      </c>
      <c r="E35" s="236">
        <v>4213616.74</v>
      </c>
      <c r="F35" s="237">
        <v>2854991.89</v>
      </c>
      <c r="G35" s="237">
        <v>150</v>
      </c>
      <c r="I35" s="198"/>
      <c r="J35" s="234"/>
      <c r="K35" s="184">
        <f t="shared" si="7"/>
        <v>1358624.85</v>
      </c>
      <c r="L35" s="185"/>
      <c r="N35" s="167">
        <v>40238</v>
      </c>
      <c r="O35" s="188">
        <f t="shared" si="0"/>
        <v>14022023.920000002</v>
      </c>
      <c r="P35" s="192">
        <f t="shared" si="12"/>
        <v>11694309.75</v>
      </c>
      <c r="Q35" s="193">
        <f t="shared" si="8"/>
        <v>1865</v>
      </c>
      <c r="R35" s="192" t="e">
        <f t="shared" si="1"/>
        <v>#N/A</v>
      </c>
      <c r="S35" s="192" t="e">
        <f t="shared" si="2"/>
        <v>#N/A</v>
      </c>
      <c r="T35" s="169" t="e">
        <f t="shared" si="3"/>
        <v>#N/A</v>
      </c>
      <c r="U35" s="396">
        <f t="shared" si="9"/>
        <v>0.83399584943797456</v>
      </c>
      <c r="V35" s="235" t="e">
        <f t="shared" si="13"/>
        <v>#N/A</v>
      </c>
      <c r="W35" s="192">
        <f t="shared" si="10"/>
        <v>2327714.17</v>
      </c>
      <c r="X35" s="189" t="e">
        <f t="shared" si="11"/>
        <v>#N/A</v>
      </c>
    </row>
    <row r="36" spans="1:26">
      <c r="A36" s="109">
        <v>38411</v>
      </c>
      <c r="B36" s="155">
        <f t="shared" si="4"/>
        <v>1</v>
      </c>
      <c r="C36" s="129" t="str">
        <f t="shared" si="5"/>
        <v>Mar2005</v>
      </c>
      <c r="D36" s="129">
        <f t="shared" si="6"/>
        <v>38412</v>
      </c>
      <c r="E36" s="236">
        <v>4555374.21</v>
      </c>
      <c r="F36" s="237">
        <v>3067833.07</v>
      </c>
      <c r="G36" s="237">
        <v>246</v>
      </c>
      <c r="I36" s="198"/>
      <c r="J36" s="234"/>
      <c r="K36" s="184">
        <f t="shared" si="7"/>
        <v>1487541.1400000001</v>
      </c>
      <c r="L36" s="185"/>
      <c r="N36" s="167">
        <v>40330</v>
      </c>
      <c r="O36" s="188">
        <f t="shared" si="0"/>
        <v>14810217.859999999</v>
      </c>
      <c r="P36" s="192">
        <f t="shared" si="12"/>
        <v>12084635.26</v>
      </c>
      <c r="Q36" s="193">
        <f t="shared" si="8"/>
        <v>2114</v>
      </c>
      <c r="R36" s="192" t="e">
        <f t="shared" ref="R36:R67" si="14">IF(SUMIF($D$4:$D$220,N36,$H$4:$H$220)=0,NA(),SUMIF($D$4:$D$220,N36,$H$4:$H$220))</f>
        <v>#N/A</v>
      </c>
      <c r="S36" s="192" t="e">
        <f t="shared" ref="S36:S67" si="15">IF(SUMIF($D$4:$D$220,N36,$I$4:$I$220)=0,NA(),SUMIF($D$4:$D$220,N36,$I$4:$I$220))</f>
        <v>#N/A</v>
      </c>
      <c r="T36" s="169" t="e">
        <f t="shared" ref="T36:T67" si="16">IF(SUMIF($D$4:$D$220,N36,$J$4:$J$220)=0,NA(),SUMIF($D$4:$D$220,N36,$J$4:$J$220))</f>
        <v>#N/A</v>
      </c>
      <c r="U36" s="396">
        <f t="shared" si="9"/>
        <v>0.81596606979284503</v>
      </c>
      <c r="V36" s="235" t="e">
        <f t="shared" si="13"/>
        <v>#N/A</v>
      </c>
      <c r="W36" s="192">
        <f t="shared" si="10"/>
        <v>2725582.5999999992</v>
      </c>
      <c r="X36" s="189" t="e">
        <f t="shared" si="11"/>
        <v>#N/A</v>
      </c>
    </row>
    <row r="37" spans="1:26">
      <c r="A37" s="116">
        <v>38442</v>
      </c>
      <c r="B37" s="155">
        <f t="shared" si="4"/>
        <v>1</v>
      </c>
      <c r="C37" s="129" t="str">
        <f t="shared" si="5"/>
        <v>Mar2005</v>
      </c>
      <c r="D37" s="129">
        <f t="shared" si="6"/>
        <v>38412</v>
      </c>
      <c r="E37" s="236">
        <v>4084395.05</v>
      </c>
      <c r="F37" s="237">
        <v>3434219.64</v>
      </c>
      <c r="G37" s="237">
        <v>225</v>
      </c>
      <c r="I37" s="198"/>
      <c r="J37" s="234"/>
      <c r="K37" s="184">
        <f t="shared" si="7"/>
        <v>650175.40999999968</v>
      </c>
      <c r="L37" s="185"/>
      <c r="N37" s="167">
        <v>40422</v>
      </c>
      <c r="O37" s="188">
        <f t="shared" si="0"/>
        <v>14224504.23</v>
      </c>
      <c r="P37" s="192">
        <f t="shared" si="12"/>
        <v>12270921.25</v>
      </c>
      <c r="Q37" s="193">
        <f t="shared" si="8"/>
        <v>2528</v>
      </c>
      <c r="R37" s="192" t="e">
        <f t="shared" si="14"/>
        <v>#N/A</v>
      </c>
      <c r="S37" s="192" t="e">
        <f t="shared" si="15"/>
        <v>#N/A</v>
      </c>
      <c r="T37" s="169" t="e">
        <f t="shared" si="16"/>
        <v>#N/A</v>
      </c>
      <c r="U37" s="396">
        <f t="shared" si="9"/>
        <v>0.86266073330838322</v>
      </c>
      <c r="V37" s="235" t="e">
        <f t="shared" si="13"/>
        <v>#N/A</v>
      </c>
      <c r="W37" s="192">
        <f t="shared" si="10"/>
        <v>1953582.9800000004</v>
      </c>
      <c r="X37" s="189" t="e">
        <f t="shared" si="11"/>
        <v>#N/A</v>
      </c>
    </row>
    <row r="38" spans="1:26">
      <c r="A38" s="109">
        <v>38472</v>
      </c>
      <c r="B38" s="155">
        <f t="shared" si="4"/>
        <v>2</v>
      </c>
      <c r="C38" s="129" t="str">
        <f t="shared" si="5"/>
        <v>June2005</v>
      </c>
      <c r="D38" s="129">
        <f t="shared" si="6"/>
        <v>38504</v>
      </c>
      <c r="E38" s="236">
        <v>4469041.55</v>
      </c>
      <c r="F38" s="237">
        <v>3508739.01</v>
      </c>
      <c r="G38" s="237">
        <v>227</v>
      </c>
      <c r="I38" s="198"/>
      <c r="J38" s="234"/>
      <c r="K38" s="184">
        <f t="shared" si="7"/>
        <v>960302.54</v>
      </c>
      <c r="L38" s="185"/>
      <c r="N38" s="167">
        <v>40513</v>
      </c>
      <c r="O38" s="188">
        <f t="shared" si="0"/>
        <v>12062347.41</v>
      </c>
      <c r="P38" s="192">
        <f t="shared" si="12"/>
        <v>11719683.74</v>
      </c>
      <c r="Q38" s="193">
        <f t="shared" si="8"/>
        <v>1991</v>
      </c>
      <c r="R38" s="192" t="e">
        <f t="shared" si="14"/>
        <v>#N/A</v>
      </c>
      <c r="S38" s="192" t="e">
        <f t="shared" si="15"/>
        <v>#N/A</v>
      </c>
      <c r="T38" s="169" t="e">
        <f t="shared" si="16"/>
        <v>#N/A</v>
      </c>
      <c r="U38" s="396">
        <f t="shared" si="9"/>
        <v>0.97159228976310841</v>
      </c>
      <c r="V38" s="235" t="e">
        <f t="shared" si="13"/>
        <v>#N/A</v>
      </c>
      <c r="W38" s="192">
        <f t="shared" si="10"/>
        <v>342663.66999999946</v>
      </c>
      <c r="X38" s="189" t="e">
        <f t="shared" si="11"/>
        <v>#N/A</v>
      </c>
    </row>
    <row r="39" spans="1:26">
      <c r="A39" s="116">
        <v>38503</v>
      </c>
      <c r="B39" s="155">
        <f t="shared" si="4"/>
        <v>2</v>
      </c>
      <c r="C39" s="129" t="str">
        <f t="shared" si="5"/>
        <v>June2005</v>
      </c>
      <c r="D39" s="129">
        <f t="shared" si="6"/>
        <v>38504</v>
      </c>
      <c r="E39" s="236">
        <v>4465075.5</v>
      </c>
      <c r="F39" s="237">
        <v>3300576.71</v>
      </c>
      <c r="G39" s="237">
        <v>248</v>
      </c>
      <c r="I39" s="198"/>
      <c r="J39" s="234"/>
      <c r="K39" s="184">
        <f t="shared" si="7"/>
        <v>1164498.79</v>
      </c>
      <c r="L39" s="185"/>
      <c r="N39" s="167">
        <v>40603</v>
      </c>
      <c r="O39" s="188">
        <f t="shared" si="0"/>
        <v>11911134.960000001</v>
      </c>
      <c r="P39" s="192">
        <f t="shared" si="12"/>
        <v>11050242.989999998</v>
      </c>
      <c r="Q39" s="193">
        <f t="shared" si="8"/>
        <v>1694</v>
      </c>
      <c r="R39" s="192" t="e">
        <f t="shared" si="14"/>
        <v>#N/A</v>
      </c>
      <c r="S39" s="192" t="e">
        <f t="shared" si="15"/>
        <v>#N/A</v>
      </c>
      <c r="T39" s="169" t="e">
        <f t="shared" si="16"/>
        <v>#N/A</v>
      </c>
      <c r="U39" s="396">
        <f t="shared" si="9"/>
        <v>0.92772376663592082</v>
      </c>
      <c r="V39" s="235" t="e">
        <f t="shared" si="13"/>
        <v>#N/A</v>
      </c>
      <c r="W39" s="192">
        <f t="shared" si="10"/>
        <v>860891.96999999974</v>
      </c>
      <c r="X39" s="189" t="e">
        <f t="shared" si="11"/>
        <v>#N/A</v>
      </c>
    </row>
    <row r="40" spans="1:26">
      <c r="A40" s="109">
        <v>38533</v>
      </c>
      <c r="B40" s="155">
        <f t="shared" si="4"/>
        <v>2</v>
      </c>
      <c r="C40" s="129" t="str">
        <f t="shared" si="5"/>
        <v>June2005</v>
      </c>
      <c r="D40" s="129">
        <f t="shared" si="6"/>
        <v>38504</v>
      </c>
      <c r="E40" s="236">
        <v>3927970.42</v>
      </c>
      <c r="F40" s="237">
        <v>3296524.75</v>
      </c>
      <c r="G40" s="237">
        <v>213</v>
      </c>
      <c r="I40" s="198"/>
      <c r="J40" s="234"/>
      <c r="K40" s="184">
        <f t="shared" si="7"/>
        <v>631445.66999999993</v>
      </c>
      <c r="L40" s="185"/>
      <c r="N40" s="167">
        <v>40695</v>
      </c>
      <c r="O40" s="188">
        <f t="shared" si="0"/>
        <v>13464951.970000001</v>
      </c>
      <c r="P40" s="192">
        <f t="shared" si="12"/>
        <v>11474821.309999999</v>
      </c>
      <c r="Q40" s="193">
        <f t="shared" si="8"/>
        <v>1774</v>
      </c>
      <c r="R40" s="192" t="e">
        <f t="shared" si="14"/>
        <v>#N/A</v>
      </c>
      <c r="S40" s="192" t="e">
        <f t="shared" si="15"/>
        <v>#N/A</v>
      </c>
      <c r="T40" s="169" t="e">
        <f t="shared" si="16"/>
        <v>#N/A</v>
      </c>
      <c r="U40" s="396">
        <f t="shared" si="9"/>
        <v>0.85219920097494395</v>
      </c>
      <c r="V40" s="235" t="e">
        <f t="shared" si="13"/>
        <v>#N/A</v>
      </c>
      <c r="W40" s="192">
        <f t="shared" si="10"/>
        <v>1990130.6599999997</v>
      </c>
      <c r="X40" s="189" t="e">
        <f t="shared" si="11"/>
        <v>#N/A</v>
      </c>
    </row>
    <row r="41" spans="1:26">
      <c r="A41" s="116">
        <v>38564</v>
      </c>
      <c r="B41" s="155">
        <f t="shared" si="4"/>
        <v>3</v>
      </c>
      <c r="C41" s="129" t="str">
        <f t="shared" si="5"/>
        <v>Sep2005</v>
      </c>
      <c r="D41" s="129">
        <f t="shared" si="6"/>
        <v>38596</v>
      </c>
      <c r="E41" s="236">
        <v>3943041.28</v>
      </c>
      <c r="F41" s="237">
        <v>3406813.47</v>
      </c>
      <c r="G41" s="237">
        <v>234</v>
      </c>
      <c r="I41" s="198"/>
      <c r="J41" s="234"/>
      <c r="K41" s="184">
        <f t="shared" si="7"/>
        <v>536227.80999999959</v>
      </c>
      <c r="L41" s="185"/>
      <c r="N41" s="167">
        <v>40787</v>
      </c>
      <c r="O41" s="188">
        <f t="shared" si="0"/>
        <v>12894077.800000001</v>
      </c>
      <c r="P41" s="192">
        <f t="shared" si="12"/>
        <v>11479961.75</v>
      </c>
      <c r="Q41" s="193">
        <f t="shared" si="8"/>
        <v>1787</v>
      </c>
      <c r="R41" s="192" t="e">
        <f t="shared" si="14"/>
        <v>#N/A</v>
      </c>
      <c r="S41" s="192" t="e">
        <f t="shared" si="15"/>
        <v>#N/A</v>
      </c>
      <c r="T41" s="169" t="e">
        <f t="shared" si="16"/>
        <v>#N/A</v>
      </c>
      <c r="U41" s="396">
        <f t="shared" si="9"/>
        <v>0.89032825209104904</v>
      </c>
      <c r="V41" s="235" t="e">
        <f t="shared" si="13"/>
        <v>#N/A</v>
      </c>
      <c r="W41" s="192">
        <f t="shared" si="10"/>
        <v>1414116.0499999998</v>
      </c>
      <c r="X41" s="189" t="e">
        <f t="shared" si="11"/>
        <v>#N/A</v>
      </c>
    </row>
    <row r="42" spans="1:26">
      <c r="A42" s="109">
        <v>38595</v>
      </c>
      <c r="B42" s="155">
        <f t="shared" si="4"/>
        <v>3</v>
      </c>
      <c r="C42" s="129" t="str">
        <f t="shared" si="5"/>
        <v>Sep2005</v>
      </c>
      <c r="D42" s="129">
        <f t="shared" si="6"/>
        <v>38596</v>
      </c>
      <c r="E42" s="236">
        <v>5061184.18</v>
      </c>
      <c r="F42" s="237">
        <v>3443615.27</v>
      </c>
      <c r="G42" s="237">
        <v>261</v>
      </c>
      <c r="I42" s="198"/>
      <c r="J42" s="234"/>
      <c r="K42" s="184">
        <f t="shared" si="7"/>
        <v>1617568.9099999997</v>
      </c>
      <c r="L42" s="185"/>
      <c r="N42" s="167">
        <v>40878</v>
      </c>
      <c r="O42" s="188">
        <f t="shared" si="0"/>
        <v>13108243.380000001</v>
      </c>
      <c r="P42" s="192">
        <f t="shared" si="12"/>
        <v>11431347.960000001</v>
      </c>
      <c r="Q42" s="193">
        <f t="shared" si="8"/>
        <v>1690</v>
      </c>
      <c r="R42" s="192" t="e">
        <f t="shared" si="14"/>
        <v>#N/A</v>
      </c>
      <c r="S42" s="192" t="e">
        <f t="shared" si="15"/>
        <v>#N/A</v>
      </c>
      <c r="T42" s="169" t="e">
        <f t="shared" si="16"/>
        <v>#N/A</v>
      </c>
      <c r="U42" s="396">
        <f t="shared" si="9"/>
        <v>0.87207321596129839</v>
      </c>
      <c r="V42" s="235" t="e">
        <f t="shared" si="13"/>
        <v>#N/A</v>
      </c>
      <c r="W42" s="192">
        <f t="shared" si="10"/>
        <v>1676895.4200000009</v>
      </c>
      <c r="X42" s="189" t="e">
        <f t="shared" si="11"/>
        <v>#N/A</v>
      </c>
    </row>
    <row r="43" spans="1:26">
      <c r="A43" s="116">
        <v>38625</v>
      </c>
      <c r="B43" s="155">
        <f t="shared" si="4"/>
        <v>3</v>
      </c>
      <c r="C43" s="129" t="str">
        <f t="shared" si="5"/>
        <v>Sep2005</v>
      </c>
      <c r="D43" s="129">
        <f t="shared" si="6"/>
        <v>38596</v>
      </c>
      <c r="E43" s="236">
        <v>4527886.1900000004</v>
      </c>
      <c r="F43" s="237">
        <v>3312529.21</v>
      </c>
      <c r="G43" s="237">
        <v>237</v>
      </c>
      <c r="I43" s="198"/>
      <c r="J43" s="234"/>
      <c r="K43" s="184">
        <f t="shared" si="7"/>
        <v>1215356.9800000004</v>
      </c>
      <c r="L43" s="185"/>
      <c r="N43" s="167">
        <v>40969</v>
      </c>
      <c r="O43" s="188">
        <f t="shared" si="0"/>
        <v>12649105.34</v>
      </c>
      <c r="P43" s="192">
        <f t="shared" si="12"/>
        <v>10583603.26</v>
      </c>
      <c r="Q43" s="193">
        <f t="shared" si="8"/>
        <v>1684</v>
      </c>
      <c r="R43" s="192" t="e">
        <f t="shared" si="14"/>
        <v>#N/A</v>
      </c>
      <c r="S43" s="192" t="e">
        <f t="shared" si="15"/>
        <v>#N/A</v>
      </c>
      <c r="T43" s="169" t="e">
        <f t="shared" si="16"/>
        <v>#N/A</v>
      </c>
      <c r="U43" s="396">
        <f t="shared" si="9"/>
        <v>0.83670765445613715</v>
      </c>
      <c r="V43" s="235" t="e">
        <f t="shared" si="13"/>
        <v>#N/A</v>
      </c>
      <c r="W43" s="192">
        <f t="shared" si="10"/>
        <v>2065502.0799999996</v>
      </c>
      <c r="X43" s="189" t="e">
        <f t="shared" si="11"/>
        <v>#N/A</v>
      </c>
    </row>
    <row r="44" spans="1:26">
      <c r="A44" s="109">
        <v>38656</v>
      </c>
      <c r="B44" s="155">
        <f t="shared" si="4"/>
        <v>4</v>
      </c>
      <c r="C44" s="129" t="str">
        <f t="shared" si="5"/>
        <v>dec2005</v>
      </c>
      <c r="D44" s="129">
        <f t="shared" si="6"/>
        <v>38687</v>
      </c>
      <c r="E44" s="236">
        <v>4074249.25</v>
      </c>
      <c r="F44" s="237">
        <v>3302902.78</v>
      </c>
      <c r="G44" s="237">
        <v>219</v>
      </c>
      <c r="I44" s="198"/>
      <c r="J44" s="234"/>
      <c r="K44" s="184">
        <f t="shared" si="7"/>
        <v>771346.4700000002</v>
      </c>
      <c r="L44" s="185"/>
      <c r="N44" s="167">
        <v>41061</v>
      </c>
      <c r="O44" s="188">
        <f t="shared" si="0"/>
        <v>14096580.719999999</v>
      </c>
      <c r="P44" s="192">
        <f t="shared" si="12"/>
        <v>10970647.76</v>
      </c>
      <c r="Q44" s="193">
        <f t="shared" si="8"/>
        <v>1780</v>
      </c>
      <c r="R44" s="192" t="e">
        <f t="shared" si="14"/>
        <v>#N/A</v>
      </c>
      <c r="S44" s="192" t="e">
        <f t="shared" si="15"/>
        <v>#N/A</v>
      </c>
      <c r="T44" s="169" t="e">
        <f t="shared" si="16"/>
        <v>#N/A</v>
      </c>
      <c r="U44" s="396">
        <f t="shared" si="9"/>
        <v>0.77824885182511128</v>
      </c>
      <c r="V44" s="235" t="e">
        <f t="shared" si="13"/>
        <v>#N/A</v>
      </c>
      <c r="W44" s="192">
        <f t="shared" si="10"/>
        <v>3125932.959999999</v>
      </c>
      <c r="X44" s="189" t="e">
        <f t="shared" si="11"/>
        <v>#N/A</v>
      </c>
    </row>
    <row r="45" spans="1:26">
      <c r="A45" s="116">
        <v>38686</v>
      </c>
      <c r="B45" s="155">
        <f t="shared" si="4"/>
        <v>4</v>
      </c>
      <c r="C45" s="129" t="str">
        <f t="shared" si="5"/>
        <v>dec2005</v>
      </c>
      <c r="D45" s="129">
        <f t="shared" si="6"/>
        <v>38687</v>
      </c>
      <c r="E45" s="236">
        <v>4367341.25</v>
      </c>
      <c r="F45" s="237">
        <v>3213289.36</v>
      </c>
      <c r="G45" s="237">
        <v>240</v>
      </c>
      <c r="I45" s="198"/>
      <c r="J45" s="234"/>
      <c r="K45" s="184">
        <f t="shared" si="7"/>
        <v>1154051.8900000001</v>
      </c>
      <c r="L45" s="185"/>
      <c r="N45" s="167">
        <v>41153</v>
      </c>
      <c r="O45" s="188">
        <f t="shared" si="0"/>
        <v>14124847.720000001</v>
      </c>
      <c r="P45" s="192">
        <f t="shared" si="12"/>
        <v>11323105.02</v>
      </c>
      <c r="Q45" s="193">
        <f t="shared" si="8"/>
        <v>1696</v>
      </c>
      <c r="R45" s="192" t="e">
        <f t="shared" si="14"/>
        <v>#N/A</v>
      </c>
      <c r="S45" s="192" t="e">
        <f t="shared" si="15"/>
        <v>#N/A</v>
      </c>
      <c r="T45" s="169" t="e">
        <f t="shared" si="16"/>
        <v>#N/A</v>
      </c>
      <c r="U45" s="396">
        <f t="shared" si="9"/>
        <v>0.80164439606432791</v>
      </c>
      <c r="V45" s="235" t="e">
        <f t="shared" si="13"/>
        <v>#N/A</v>
      </c>
      <c r="W45" s="192">
        <f t="shared" si="10"/>
        <v>2801742.7000000007</v>
      </c>
      <c r="X45" s="189" t="e">
        <f t="shared" si="11"/>
        <v>#N/A</v>
      </c>
    </row>
    <row r="46" spans="1:26">
      <c r="A46" s="109">
        <v>38717</v>
      </c>
      <c r="B46" s="155">
        <f t="shared" si="4"/>
        <v>4</v>
      </c>
      <c r="C46" s="129" t="str">
        <f t="shared" si="5"/>
        <v>dec2005</v>
      </c>
      <c r="D46" s="129">
        <f t="shared" si="6"/>
        <v>38687</v>
      </c>
      <c r="E46" s="236">
        <v>3536121.86</v>
      </c>
      <c r="F46" s="237">
        <v>3573839.61</v>
      </c>
      <c r="G46" s="237">
        <v>179</v>
      </c>
      <c r="I46" s="198"/>
      <c r="J46" s="234"/>
      <c r="K46" s="184">
        <f t="shared" si="7"/>
        <v>-37717.75</v>
      </c>
      <c r="L46" s="185"/>
      <c r="N46" s="167">
        <v>41244</v>
      </c>
      <c r="O46" s="188">
        <f t="shared" si="0"/>
        <v>12636195.640000001</v>
      </c>
      <c r="P46" s="192">
        <f>IF(SUMIF($D$4:$D$220,N46,$F$4:$F$220)=0,NA(),SUMIF($D$4:$D$220,N46,$F$4:$F$220))</f>
        <v>10953811.940000001</v>
      </c>
      <c r="Q46" s="193">
        <f t="shared" si="8"/>
        <v>1321</v>
      </c>
      <c r="R46" s="192" t="e">
        <f t="shared" si="14"/>
        <v>#N/A</v>
      </c>
      <c r="S46" s="192" t="e">
        <f t="shared" si="15"/>
        <v>#N/A</v>
      </c>
      <c r="T46" s="169" t="e">
        <f t="shared" si="16"/>
        <v>#N/A</v>
      </c>
      <c r="U46" s="396">
        <f t="shared" si="9"/>
        <v>0.86685995152889239</v>
      </c>
      <c r="V46" s="235" t="e">
        <f t="shared" si="13"/>
        <v>#N/A</v>
      </c>
      <c r="W46" s="192">
        <f t="shared" si="10"/>
        <v>1682383.6999999993</v>
      </c>
      <c r="X46" s="189" t="e">
        <f t="shared" si="11"/>
        <v>#N/A</v>
      </c>
    </row>
    <row r="47" spans="1:26">
      <c r="A47" s="116">
        <v>38748</v>
      </c>
      <c r="B47" s="155">
        <f t="shared" si="4"/>
        <v>1</v>
      </c>
      <c r="C47" s="129" t="str">
        <f t="shared" si="5"/>
        <v>Mar2006</v>
      </c>
      <c r="D47" s="129">
        <f t="shared" si="6"/>
        <v>38777</v>
      </c>
      <c r="E47" s="236">
        <v>3684518.19</v>
      </c>
      <c r="F47" s="237">
        <v>2725486.38</v>
      </c>
      <c r="G47" s="237">
        <v>171</v>
      </c>
      <c r="I47" s="198"/>
      <c r="J47" s="234"/>
      <c r="K47" s="184">
        <f t="shared" si="7"/>
        <v>959031.81</v>
      </c>
      <c r="L47" s="185"/>
      <c r="N47" s="167">
        <v>41334</v>
      </c>
      <c r="O47" s="188">
        <f t="shared" si="0"/>
        <v>12902468.969999999</v>
      </c>
      <c r="P47" s="192">
        <f t="shared" si="12"/>
        <v>10273751.449999999</v>
      </c>
      <c r="Q47" s="193">
        <f t="shared" si="8"/>
        <v>1020</v>
      </c>
      <c r="R47" s="192" t="e">
        <f t="shared" si="14"/>
        <v>#N/A</v>
      </c>
      <c r="S47" s="192" t="e">
        <f t="shared" si="15"/>
        <v>#N/A</v>
      </c>
      <c r="T47" s="169" t="e">
        <f t="shared" si="16"/>
        <v>#N/A</v>
      </c>
      <c r="U47" s="396">
        <f t="shared" si="9"/>
        <v>0.79626244200919016</v>
      </c>
      <c r="V47" s="235" t="e">
        <f t="shared" si="13"/>
        <v>#N/A</v>
      </c>
      <c r="W47" s="192">
        <f t="shared" si="10"/>
        <v>2628717.5199999991</v>
      </c>
      <c r="X47" s="189" t="e">
        <f t="shared" si="11"/>
        <v>#N/A</v>
      </c>
    </row>
    <row r="48" spans="1:26">
      <c r="A48" s="109">
        <v>38776</v>
      </c>
      <c r="B48" s="155">
        <f t="shared" si="4"/>
        <v>1</v>
      </c>
      <c r="C48" s="129" t="str">
        <f t="shared" si="5"/>
        <v>Mar2006</v>
      </c>
      <c r="D48" s="129">
        <f t="shared" si="6"/>
        <v>38777</v>
      </c>
      <c r="E48" s="236">
        <v>3979432.13</v>
      </c>
      <c r="F48" s="237">
        <v>2969925.37</v>
      </c>
      <c r="G48" s="237">
        <v>221</v>
      </c>
      <c r="I48" s="198"/>
      <c r="J48" s="234"/>
      <c r="K48" s="184">
        <f t="shared" si="7"/>
        <v>1009506.7599999998</v>
      </c>
      <c r="L48" s="185"/>
      <c r="N48" s="167">
        <v>41426</v>
      </c>
      <c r="O48" s="188">
        <f t="shared" si="0"/>
        <v>14057315.220000001</v>
      </c>
      <c r="P48" s="192">
        <f t="shared" si="12"/>
        <v>10528930.67</v>
      </c>
      <c r="Q48" s="193">
        <f t="shared" si="8"/>
        <v>1113</v>
      </c>
      <c r="R48" s="192" t="e">
        <f t="shared" si="14"/>
        <v>#N/A</v>
      </c>
      <c r="S48" s="192" t="e">
        <f t="shared" si="15"/>
        <v>#N/A</v>
      </c>
      <c r="T48" s="169" t="e">
        <f t="shared" si="16"/>
        <v>#N/A</v>
      </c>
      <c r="U48" s="396">
        <f t="shared" si="9"/>
        <v>0.74900011170127256</v>
      </c>
      <c r="V48" s="235" t="e">
        <f t="shared" si="13"/>
        <v>#N/A</v>
      </c>
      <c r="W48" s="192">
        <f t="shared" si="10"/>
        <v>3528384.5500000007</v>
      </c>
      <c r="X48" s="189" t="e">
        <f t="shared" si="11"/>
        <v>#N/A</v>
      </c>
      <c r="Z48" s="120">
        <f t="shared" ref="Z48:Z57" si="17">P48/O48</f>
        <v>0.74900011170127256</v>
      </c>
    </row>
    <row r="49" spans="1:26">
      <c r="A49" s="116">
        <v>38807</v>
      </c>
      <c r="B49" s="155">
        <f t="shared" si="4"/>
        <v>1</v>
      </c>
      <c r="C49" s="129" t="str">
        <f t="shared" si="5"/>
        <v>Mar2006</v>
      </c>
      <c r="D49" s="129">
        <f t="shared" si="6"/>
        <v>38777</v>
      </c>
      <c r="E49" s="236">
        <v>4127349.84</v>
      </c>
      <c r="F49" s="237">
        <v>3457884.85</v>
      </c>
      <c r="G49" s="237">
        <v>208</v>
      </c>
      <c r="I49" s="198"/>
      <c r="J49" s="234"/>
      <c r="K49" s="184">
        <f t="shared" si="7"/>
        <v>669464.98999999976</v>
      </c>
      <c r="L49" s="185"/>
      <c r="N49" s="167">
        <v>41518</v>
      </c>
      <c r="O49" s="188">
        <f t="shared" si="0"/>
        <v>12977397.970000001</v>
      </c>
      <c r="P49" s="192">
        <f t="shared" si="12"/>
        <v>10780051.210000001</v>
      </c>
      <c r="Q49" s="193">
        <f t="shared" si="8"/>
        <v>1111</v>
      </c>
      <c r="R49" s="192" t="e">
        <f t="shared" si="14"/>
        <v>#N/A</v>
      </c>
      <c r="S49" s="192" t="e">
        <f t="shared" si="15"/>
        <v>#N/A</v>
      </c>
      <c r="T49" s="169" t="e">
        <f t="shared" si="16"/>
        <v>#N/A</v>
      </c>
      <c r="U49" s="396">
        <f t="shared" si="9"/>
        <v>0.83067894156597255</v>
      </c>
      <c r="V49" s="235" t="e">
        <f t="shared" si="13"/>
        <v>#N/A</v>
      </c>
      <c r="W49" s="192">
        <f t="shared" si="10"/>
        <v>2197346.7600000007</v>
      </c>
      <c r="X49" s="189" t="e">
        <f t="shared" si="11"/>
        <v>#N/A</v>
      </c>
      <c r="Z49" s="120">
        <f t="shared" si="17"/>
        <v>0.83067894156597255</v>
      </c>
    </row>
    <row r="50" spans="1:26">
      <c r="A50" s="109">
        <v>38837</v>
      </c>
      <c r="B50" s="155">
        <f t="shared" si="4"/>
        <v>2</v>
      </c>
      <c r="C50" s="129" t="str">
        <f t="shared" si="5"/>
        <v>June2006</v>
      </c>
      <c r="D50" s="129">
        <f t="shared" si="6"/>
        <v>38869</v>
      </c>
      <c r="E50" s="236">
        <v>3808736.53</v>
      </c>
      <c r="F50" s="237">
        <v>3093816.49</v>
      </c>
      <c r="G50" s="237">
        <v>188</v>
      </c>
      <c r="I50" s="198"/>
      <c r="J50" s="234"/>
      <c r="K50" s="184">
        <f t="shared" si="7"/>
        <v>714920.03999999957</v>
      </c>
      <c r="L50" s="185"/>
      <c r="N50" s="167">
        <v>41609</v>
      </c>
      <c r="O50" s="188">
        <f t="shared" si="0"/>
        <v>11945396.899999999</v>
      </c>
      <c r="P50" s="192">
        <f t="shared" si="12"/>
        <v>10459766.359999999</v>
      </c>
      <c r="Q50" s="193">
        <f t="shared" si="8"/>
        <v>962</v>
      </c>
      <c r="R50" s="192" t="e">
        <f t="shared" si="14"/>
        <v>#N/A</v>
      </c>
      <c r="S50" s="192" t="e">
        <f t="shared" si="15"/>
        <v>#N/A</v>
      </c>
      <c r="T50" s="169" t="e">
        <f t="shared" si="16"/>
        <v>#N/A</v>
      </c>
      <c r="U50" s="396">
        <f t="shared" si="9"/>
        <v>0.87563154640763763</v>
      </c>
      <c r="V50" s="235" t="e">
        <f t="shared" si="13"/>
        <v>#N/A</v>
      </c>
      <c r="W50" s="192">
        <f t="shared" si="10"/>
        <v>1485630.54</v>
      </c>
      <c r="X50" s="189" t="e">
        <f t="shared" si="11"/>
        <v>#N/A</v>
      </c>
      <c r="Z50" s="120">
        <f t="shared" si="17"/>
        <v>0.87563154640763763</v>
      </c>
    </row>
    <row r="51" spans="1:26">
      <c r="A51" s="116">
        <v>38868</v>
      </c>
      <c r="B51" s="155">
        <f t="shared" si="4"/>
        <v>2</v>
      </c>
      <c r="C51" s="129" t="str">
        <f t="shared" si="5"/>
        <v>June2006</v>
      </c>
      <c r="D51" s="129">
        <f t="shared" si="6"/>
        <v>38869</v>
      </c>
      <c r="E51" s="236">
        <v>6463168.0999999996</v>
      </c>
      <c r="F51" s="237">
        <v>3565301.07</v>
      </c>
      <c r="G51" s="237">
        <v>282</v>
      </c>
      <c r="I51" s="198"/>
      <c r="J51" s="234"/>
      <c r="K51" s="184">
        <f t="shared" si="7"/>
        <v>2897867.03</v>
      </c>
      <c r="L51" s="185"/>
      <c r="N51" s="167">
        <v>41699</v>
      </c>
      <c r="O51" s="188">
        <f t="shared" si="0"/>
        <v>11323631.5</v>
      </c>
      <c r="P51" s="192">
        <f t="shared" si="12"/>
        <v>9819491.6499999985</v>
      </c>
      <c r="Q51" s="193">
        <f t="shared" si="8"/>
        <v>869</v>
      </c>
      <c r="R51" s="192" t="e">
        <f t="shared" si="14"/>
        <v>#N/A</v>
      </c>
      <c r="S51" s="192" t="e">
        <f t="shared" si="15"/>
        <v>#N/A</v>
      </c>
      <c r="T51" s="169" t="e">
        <f t="shared" si="16"/>
        <v>#N/A</v>
      </c>
      <c r="U51" s="396">
        <f t="shared" si="9"/>
        <v>0.86716806794710677</v>
      </c>
      <c r="V51" s="235" t="e">
        <f t="shared" si="13"/>
        <v>#N/A</v>
      </c>
      <c r="W51" s="192">
        <f t="shared" si="10"/>
        <v>1504139.85</v>
      </c>
      <c r="X51" s="189" t="e">
        <f t="shared" si="11"/>
        <v>#N/A</v>
      </c>
      <c r="Z51" s="120">
        <f t="shared" si="17"/>
        <v>0.86716806794710677</v>
      </c>
    </row>
    <row r="52" spans="1:26">
      <c r="A52" s="109">
        <v>38898</v>
      </c>
      <c r="B52" s="155">
        <f t="shared" si="4"/>
        <v>2</v>
      </c>
      <c r="C52" s="129" t="str">
        <f t="shared" si="5"/>
        <v>June2006</v>
      </c>
      <c r="D52" s="129">
        <f t="shared" si="6"/>
        <v>38869</v>
      </c>
      <c r="E52" s="236">
        <v>4879317.38</v>
      </c>
      <c r="F52" s="237">
        <v>3397906.59</v>
      </c>
      <c r="G52" s="237">
        <v>290</v>
      </c>
      <c r="I52" s="198"/>
      <c r="J52" s="234"/>
      <c r="K52" s="184">
        <f t="shared" si="7"/>
        <v>1481410.79</v>
      </c>
      <c r="L52" s="185"/>
      <c r="N52" s="167">
        <v>41791</v>
      </c>
      <c r="O52" s="188">
        <f t="shared" si="0"/>
        <v>11829842.84</v>
      </c>
      <c r="P52" s="192">
        <f t="shared" si="12"/>
        <v>9894404.25</v>
      </c>
      <c r="Q52" s="193">
        <f t="shared" si="8"/>
        <v>873</v>
      </c>
      <c r="R52" s="192" t="e">
        <f t="shared" si="14"/>
        <v>#N/A</v>
      </c>
      <c r="S52" s="192" t="e">
        <f t="shared" si="15"/>
        <v>#N/A</v>
      </c>
      <c r="T52" s="169" t="e">
        <f t="shared" si="16"/>
        <v>#N/A</v>
      </c>
      <c r="U52" s="396">
        <f t="shared" si="9"/>
        <v>0.83639355009385741</v>
      </c>
      <c r="V52" s="235" t="e">
        <f t="shared" si="13"/>
        <v>#N/A</v>
      </c>
      <c r="W52" s="192">
        <f t="shared" si="10"/>
        <v>1935438.5899999999</v>
      </c>
      <c r="X52" s="189" t="e">
        <f t="shared" si="11"/>
        <v>#N/A</v>
      </c>
      <c r="Z52" s="120">
        <f t="shared" si="17"/>
        <v>0.83639355009385741</v>
      </c>
    </row>
    <row r="53" spans="1:26">
      <c r="A53" s="116">
        <v>38929</v>
      </c>
      <c r="B53" s="155">
        <f t="shared" si="4"/>
        <v>3</v>
      </c>
      <c r="C53" s="129" t="str">
        <f t="shared" si="5"/>
        <v>Sep2006</v>
      </c>
      <c r="D53" s="129">
        <f t="shared" si="6"/>
        <v>38961</v>
      </c>
      <c r="E53" s="236">
        <v>4392872.74</v>
      </c>
      <c r="F53" s="237">
        <v>3494511.34</v>
      </c>
      <c r="G53" s="237">
        <v>273</v>
      </c>
      <c r="I53" s="198"/>
      <c r="J53" s="234"/>
      <c r="K53" s="184">
        <f t="shared" si="7"/>
        <v>898361.40000000037</v>
      </c>
      <c r="L53" s="185"/>
      <c r="N53" s="167">
        <v>41883</v>
      </c>
      <c r="O53" s="188">
        <f t="shared" si="0"/>
        <v>11650160.879999999</v>
      </c>
      <c r="P53" s="192">
        <f t="shared" si="12"/>
        <v>10301969.82</v>
      </c>
      <c r="Q53" s="193">
        <f t="shared" si="8"/>
        <v>1008</v>
      </c>
      <c r="R53" s="192" t="e">
        <f t="shared" si="14"/>
        <v>#N/A</v>
      </c>
      <c r="S53" s="192" t="e">
        <f t="shared" si="15"/>
        <v>#N/A</v>
      </c>
      <c r="T53" s="169" t="e">
        <f t="shared" si="16"/>
        <v>#N/A</v>
      </c>
      <c r="U53" s="396">
        <f t="shared" si="9"/>
        <v>0.88427704356302428</v>
      </c>
      <c r="V53" s="235" t="e">
        <f t="shared" si="13"/>
        <v>#N/A</v>
      </c>
      <c r="W53" s="192">
        <f t="shared" si="10"/>
        <v>1348191.0599999996</v>
      </c>
      <c r="X53" s="189" t="e">
        <f t="shared" si="11"/>
        <v>#N/A</v>
      </c>
      <c r="Z53" s="120">
        <f t="shared" si="17"/>
        <v>0.88427704356302428</v>
      </c>
    </row>
    <row r="54" spans="1:26">
      <c r="A54" s="109">
        <v>38960</v>
      </c>
      <c r="B54" s="155">
        <f t="shared" si="4"/>
        <v>3</v>
      </c>
      <c r="C54" s="129" t="str">
        <f t="shared" si="5"/>
        <v>Sep2006</v>
      </c>
      <c r="D54" s="129">
        <f t="shared" si="6"/>
        <v>38961</v>
      </c>
      <c r="E54" s="236">
        <v>4653806.25</v>
      </c>
      <c r="F54" s="237">
        <v>3547040.21</v>
      </c>
      <c r="G54" s="237">
        <v>330</v>
      </c>
      <c r="I54" s="198"/>
      <c r="J54" s="234"/>
      <c r="K54" s="184">
        <f t="shared" si="7"/>
        <v>1106766.04</v>
      </c>
      <c r="L54" s="185"/>
      <c r="N54" s="167">
        <v>41974</v>
      </c>
      <c r="O54" s="188">
        <f t="shared" si="0"/>
        <v>11777174.26</v>
      </c>
      <c r="P54" s="192">
        <f t="shared" si="12"/>
        <v>10067112.560000001</v>
      </c>
      <c r="Q54" s="193">
        <f t="shared" si="8"/>
        <v>935</v>
      </c>
      <c r="R54" s="192" t="e">
        <f t="shared" si="14"/>
        <v>#N/A</v>
      </c>
      <c r="S54" s="192" t="e">
        <f t="shared" si="15"/>
        <v>#N/A</v>
      </c>
      <c r="T54" s="169" t="e">
        <f t="shared" si="16"/>
        <v>#N/A</v>
      </c>
      <c r="U54" s="396">
        <f t="shared" si="9"/>
        <v>0.85479864165650887</v>
      </c>
      <c r="V54" s="235" t="e">
        <f t="shared" si="13"/>
        <v>#N/A</v>
      </c>
      <c r="W54" s="192">
        <f t="shared" si="10"/>
        <v>1710061.7000000007</v>
      </c>
      <c r="X54" s="189" t="e">
        <f t="shared" si="11"/>
        <v>#N/A</v>
      </c>
      <c r="Z54" s="120">
        <f t="shared" si="17"/>
        <v>0.85479864165650887</v>
      </c>
    </row>
    <row r="55" spans="1:26">
      <c r="A55" s="116">
        <v>38990</v>
      </c>
      <c r="B55" s="155">
        <f t="shared" si="4"/>
        <v>3</v>
      </c>
      <c r="C55" s="129" t="str">
        <f t="shared" si="5"/>
        <v>Sep2006</v>
      </c>
      <c r="D55" s="129">
        <f t="shared" si="6"/>
        <v>38961</v>
      </c>
      <c r="E55" s="236">
        <v>4566014.0999999996</v>
      </c>
      <c r="F55" s="237">
        <v>3520676.48</v>
      </c>
      <c r="G55" s="237">
        <v>277</v>
      </c>
      <c r="I55" s="198"/>
      <c r="J55" s="234"/>
      <c r="K55" s="184">
        <f t="shared" si="7"/>
        <v>1045337.6199999996</v>
      </c>
      <c r="L55" s="185"/>
      <c r="N55" s="167">
        <v>42064</v>
      </c>
      <c r="O55" s="188">
        <f t="shared" si="0"/>
        <v>10345379.67</v>
      </c>
      <c r="P55" s="192">
        <f t="shared" si="12"/>
        <v>8970205.4600000009</v>
      </c>
      <c r="Q55" s="193">
        <f t="shared" si="8"/>
        <v>691</v>
      </c>
      <c r="R55" s="192" t="e">
        <f t="shared" si="14"/>
        <v>#N/A</v>
      </c>
      <c r="S55" s="192" t="e">
        <f t="shared" si="15"/>
        <v>#N/A</v>
      </c>
      <c r="T55" s="169" t="e">
        <f t="shared" si="16"/>
        <v>#N/A</v>
      </c>
      <c r="U55" s="396">
        <f t="shared" si="9"/>
        <v>0.86707358706343163</v>
      </c>
      <c r="V55" s="235" t="e">
        <f t="shared" si="13"/>
        <v>#N/A</v>
      </c>
      <c r="W55" s="192">
        <f t="shared" si="10"/>
        <v>1375174.21</v>
      </c>
      <c r="X55" s="189" t="e">
        <f t="shared" si="11"/>
        <v>#N/A</v>
      </c>
      <c r="Z55" s="120">
        <f t="shared" si="17"/>
        <v>0.86707358706343163</v>
      </c>
    </row>
    <row r="56" spans="1:26">
      <c r="A56" s="109">
        <v>39021</v>
      </c>
      <c r="B56" s="155">
        <f t="shared" si="4"/>
        <v>4</v>
      </c>
      <c r="C56" s="129" t="str">
        <f t="shared" si="5"/>
        <v>dec2006</v>
      </c>
      <c r="D56" s="129">
        <f t="shared" si="6"/>
        <v>39052</v>
      </c>
      <c r="E56" s="236">
        <v>4154616.53</v>
      </c>
      <c r="F56" s="237">
        <v>3392147.5</v>
      </c>
      <c r="G56" s="237">
        <v>241</v>
      </c>
      <c r="I56" s="198"/>
      <c r="J56" s="234"/>
      <c r="K56" s="184">
        <f t="shared" si="7"/>
        <v>762469.0299999998</v>
      </c>
      <c r="L56" s="185"/>
      <c r="N56" s="167">
        <v>42156</v>
      </c>
      <c r="O56" s="188">
        <f t="shared" si="0"/>
        <v>10673041.17</v>
      </c>
      <c r="P56" s="192">
        <f t="shared" si="12"/>
        <v>8914644.9699999988</v>
      </c>
      <c r="Q56" s="193">
        <f t="shared" si="8"/>
        <v>728</v>
      </c>
      <c r="R56" s="192" t="e">
        <f t="shared" si="14"/>
        <v>#N/A</v>
      </c>
      <c r="S56" s="192" t="e">
        <f t="shared" si="15"/>
        <v>#N/A</v>
      </c>
      <c r="T56" s="169" t="e">
        <f t="shared" si="16"/>
        <v>#N/A</v>
      </c>
      <c r="U56" s="396">
        <f t="shared" si="9"/>
        <v>0.83524881315528543</v>
      </c>
      <c r="V56" s="235" t="e">
        <f t="shared" si="13"/>
        <v>#N/A</v>
      </c>
      <c r="W56" s="192">
        <f t="shared" si="10"/>
        <v>1758396.1999999997</v>
      </c>
      <c r="X56" s="189" t="e">
        <f t="shared" si="11"/>
        <v>#N/A</v>
      </c>
      <c r="Z56" s="120">
        <f t="shared" si="17"/>
        <v>0.83524881315528543</v>
      </c>
    </row>
    <row r="57" spans="1:26">
      <c r="A57" s="116">
        <v>39051</v>
      </c>
      <c r="B57" s="155">
        <f t="shared" si="4"/>
        <v>4</v>
      </c>
      <c r="C57" s="129" t="str">
        <f t="shared" si="5"/>
        <v>dec2006</v>
      </c>
      <c r="D57" s="129">
        <f t="shared" si="6"/>
        <v>39052</v>
      </c>
      <c r="E57" s="236">
        <v>4866391.2300000004</v>
      </c>
      <c r="F57" s="237">
        <v>3505275.92</v>
      </c>
      <c r="G57" s="237">
        <v>312</v>
      </c>
      <c r="I57" s="198"/>
      <c r="J57" s="234"/>
      <c r="K57" s="184">
        <f t="shared" si="7"/>
        <v>1361115.3100000005</v>
      </c>
      <c r="L57" s="185"/>
      <c r="N57" s="167">
        <v>42248</v>
      </c>
      <c r="O57" s="188">
        <f t="shared" si="0"/>
        <v>11755008.27</v>
      </c>
      <c r="P57" s="192">
        <f t="shared" si="12"/>
        <v>8999967.5199999996</v>
      </c>
      <c r="Q57" s="193">
        <f t="shared" si="8"/>
        <v>823</v>
      </c>
      <c r="R57" s="192">
        <f t="shared" si="14"/>
        <v>11181472.6766</v>
      </c>
      <c r="S57" s="192">
        <f t="shared" si="15"/>
        <v>9579369.5982337203</v>
      </c>
      <c r="T57" s="169">
        <f t="shared" si="16"/>
        <v>814.77731860817403</v>
      </c>
      <c r="U57" s="396">
        <f t="shared" si="9"/>
        <v>0.76562834438567351</v>
      </c>
      <c r="V57" s="235">
        <f t="shared" si="13"/>
        <v>0.85671806168081266</v>
      </c>
      <c r="W57" s="192">
        <f t="shared" si="10"/>
        <v>2755040.7500000005</v>
      </c>
      <c r="X57" s="189">
        <f t="shared" si="11"/>
        <v>1602103.0783662801</v>
      </c>
      <c r="Z57" s="120">
        <f t="shared" si="17"/>
        <v>0.76562834438567351</v>
      </c>
    </row>
    <row r="58" spans="1:26">
      <c r="A58" s="109">
        <v>39082</v>
      </c>
      <c r="B58" s="155">
        <f t="shared" si="4"/>
        <v>4</v>
      </c>
      <c r="C58" s="129" t="str">
        <f t="shared" si="5"/>
        <v>dec2006</v>
      </c>
      <c r="D58" s="129">
        <f t="shared" si="6"/>
        <v>39052</v>
      </c>
      <c r="E58" s="236">
        <v>3647770.41</v>
      </c>
      <c r="F58" s="237">
        <v>3572145.16</v>
      </c>
      <c r="G58" s="237">
        <v>224</v>
      </c>
      <c r="I58" s="198"/>
      <c r="J58" s="234"/>
      <c r="K58" s="184">
        <f t="shared" si="7"/>
        <v>75625.25</v>
      </c>
      <c r="L58" s="185"/>
      <c r="N58" s="167">
        <v>42339</v>
      </c>
      <c r="O58" s="188">
        <f t="shared" si="0"/>
        <v>10957401.549999999</v>
      </c>
      <c r="P58" s="192">
        <f t="shared" si="12"/>
        <v>8895000.8499999996</v>
      </c>
      <c r="Q58" s="193">
        <f t="shared" si="8"/>
        <v>572</v>
      </c>
      <c r="R58" s="192">
        <f t="shared" si="14"/>
        <v>10750145.290000001</v>
      </c>
      <c r="S58" s="192">
        <f t="shared" si="15"/>
        <v>9422358.2082260493</v>
      </c>
      <c r="T58" s="169">
        <f t="shared" si="16"/>
        <v>672.75631687901637</v>
      </c>
      <c r="U58" s="396">
        <f t="shared" si="9"/>
        <v>0.81178012956913137</v>
      </c>
      <c r="V58" s="235">
        <f t="shared" si="13"/>
        <v>0.8764865919524748</v>
      </c>
      <c r="W58" s="192">
        <f t="shared" si="10"/>
        <v>2062400.6999999997</v>
      </c>
      <c r="X58" s="189">
        <f t="shared" si="11"/>
        <v>1327787.0817739503</v>
      </c>
      <c r="Y58" s="120">
        <f>O58/O33-1</f>
        <v>-0.30552636792937826</v>
      </c>
      <c r="Z58" s="120">
        <f>P58/O58</f>
        <v>0.81178012956913137</v>
      </c>
    </row>
    <row r="59" spans="1:26">
      <c r="A59" s="116">
        <v>39113</v>
      </c>
      <c r="B59" s="155">
        <f t="shared" si="4"/>
        <v>1</v>
      </c>
      <c r="C59" s="129" t="str">
        <f t="shared" si="5"/>
        <v>Mar2007</v>
      </c>
      <c r="D59" s="129">
        <f t="shared" si="6"/>
        <v>39142</v>
      </c>
      <c r="E59" s="236">
        <v>4274343.54</v>
      </c>
      <c r="F59" s="237">
        <v>2996433.29</v>
      </c>
      <c r="G59" s="237">
        <v>235</v>
      </c>
      <c r="I59" s="198"/>
      <c r="J59" s="234"/>
      <c r="K59" s="184">
        <f t="shared" si="7"/>
        <v>1277910.25</v>
      </c>
      <c r="L59" s="185"/>
      <c r="N59" s="167">
        <v>42430</v>
      </c>
      <c r="O59" s="188">
        <f t="shared" si="0"/>
        <v>11067416.42</v>
      </c>
      <c r="P59" s="192">
        <f t="shared" si="12"/>
        <v>8375923.5099999998</v>
      </c>
      <c r="Q59" s="193">
        <f t="shared" si="8"/>
        <v>571</v>
      </c>
      <c r="R59" s="192">
        <f t="shared" si="14"/>
        <v>10366379.635299999</v>
      </c>
      <c r="S59" s="192">
        <f t="shared" si="15"/>
        <v>8862029.3854502402</v>
      </c>
      <c r="T59" s="169">
        <f t="shared" si="16"/>
        <v>545.90669005042082</v>
      </c>
      <c r="U59" s="396">
        <f t="shared" si="9"/>
        <v>0.75680928521527524</v>
      </c>
      <c r="V59" s="235">
        <f t="shared" si="13"/>
        <v>0.85488180996892227</v>
      </c>
      <c r="W59" s="192">
        <f t="shared" si="10"/>
        <v>634130.56000000006</v>
      </c>
      <c r="X59" s="189">
        <f t="shared" si="11"/>
        <v>1504350.24984976</v>
      </c>
    </row>
    <row r="60" spans="1:26">
      <c r="A60" s="109">
        <v>39141</v>
      </c>
      <c r="B60" s="155">
        <f t="shared" si="4"/>
        <v>1</v>
      </c>
      <c r="C60" s="129" t="str">
        <f t="shared" si="5"/>
        <v>Mar2007</v>
      </c>
      <c r="D60" s="129">
        <f t="shared" si="6"/>
        <v>39142</v>
      </c>
      <c r="E60" s="236">
        <v>4250400.2699999996</v>
      </c>
      <c r="F60" s="237">
        <v>3138574.17</v>
      </c>
      <c r="G60" s="237">
        <v>243</v>
      </c>
      <c r="I60" s="198"/>
      <c r="J60" s="234"/>
      <c r="K60" s="184">
        <f t="shared" si="7"/>
        <v>1111826.0999999996</v>
      </c>
      <c r="L60" s="185"/>
      <c r="N60" s="167">
        <v>42522</v>
      </c>
      <c r="O60" s="188" t="e">
        <f t="shared" si="0"/>
        <v>#N/A</v>
      </c>
      <c r="P60" s="192" t="e">
        <f t="shared" si="12"/>
        <v>#N/A</v>
      </c>
      <c r="Q60" s="193" t="e">
        <f t="shared" si="8"/>
        <v>#N/A</v>
      </c>
      <c r="R60" s="192">
        <f t="shared" si="14"/>
        <v>11349663.853500001</v>
      </c>
      <c r="S60" s="192">
        <f t="shared" si="15"/>
        <v>9162554.2067371402</v>
      </c>
      <c r="T60" s="169">
        <f t="shared" si="16"/>
        <v>684.97117685115052</v>
      </c>
      <c r="U60" s="396" t="e">
        <f t="shared" si="9"/>
        <v>#N/A</v>
      </c>
      <c r="V60" s="235">
        <f t="shared" si="13"/>
        <v>0.80729740765948754</v>
      </c>
      <c r="W60" s="192" t="e">
        <f t="shared" si="10"/>
        <v>#N/A</v>
      </c>
      <c r="X60" s="189">
        <f t="shared" si="11"/>
        <v>2187109.64676286</v>
      </c>
    </row>
    <row r="61" spans="1:26">
      <c r="A61" s="116">
        <v>39172</v>
      </c>
      <c r="B61" s="155">
        <f t="shared" si="4"/>
        <v>1</v>
      </c>
      <c r="C61" s="129" t="str">
        <f t="shared" si="5"/>
        <v>Mar2007</v>
      </c>
      <c r="D61" s="129">
        <f t="shared" si="6"/>
        <v>39142</v>
      </c>
      <c r="E61" s="236">
        <v>5106174.5999999996</v>
      </c>
      <c r="F61" s="237">
        <v>3739386.55</v>
      </c>
      <c r="G61" s="237">
        <v>323</v>
      </c>
      <c r="I61" s="198"/>
      <c r="J61" s="234"/>
      <c r="K61" s="184">
        <f t="shared" si="7"/>
        <v>1366788.0499999998</v>
      </c>
      <c r="L61" s="185"/>
      <c r="N61" s="167">
        <v>42614</v>
      </c>
      <c r="O61" s="188" t="e">
        <f t="shared" si="0"/>
        <v>#N/A</v>
      </c>
      <c r="P61" s="192" t="e">
        <f t="shared" si="12"/>
        <v>#N/A</v>
      </c>
      <c r="Q61" s="193" t="e">
        <f t="shared" si="8"/>
        <v>#N/A</v>
      </c>
      <c r="R61" s="192">
        <f t="shared" si="14"/>
        <v>11643684.9999</v>
      </c>
      <c r="S61" s="192">
        <f t="shared" si="15"/>
        <v>9769322.5443764199</v>
      </c>
      <c r="T61" s="169">
        <f t="shared" si="16"/>
        <v>811.41101808796952</v>
      </c>
      <c r="U61" s="396" t="e">
        <f t="shared" si="9"/>
        <v>#N/A</v>
      </c>
      <c r="V61" s="235">
        <f t="shared" si="13"/>
        <v>0.83902325977217029</v>
      </c>
      <c r="W61" s="192" t="e">
        <f t="shared" si="10"/>
        <v>#N/A</v>
      </c>
      <c r="X61" s="189">
        <f t="shared" si="11"/>
        <v>1874362.4555235803</v>
      </c>
    </row>
    <row r="62" spans="1:26">
      <c r="A62" s="109">
        <v>39202</v>
      </c>
      <c r="B62" s="155">
        <f t="shared" si="4"/>
        <v>2</v>
      </c>
      <c r="C62" s="129" t="str">
        <f t="shared" si="5"/>
        <v>June2007</v>
      </c>
      <c r="D62" s="129">
        <f t="shared" si="6"/>
        <v>39234</v>
      </c>
      <c r="E62" s="236">
        <v>4004227.42</v>
      </c>
      <c r="F62" s="237">
        <v>3384811.62</v>
      </c>
      <c r="G62" s="237">
        <v>272</v>
      </c>
      <c r="I62" s="198"/>
      <c r="J62" s="234"/>
      <c r="K62" s="184">
        <f t="shared" si="7"/>
        <v>619415.79999999981</v>
      </c>
      <c r="L62" s="185"/>
      <c r="N62" s="167">
        <v>42705</v>
      </c>
      <c r="O62" s="188" t="e">
        <f t="shared" si="0"/>
        <v>#N/A</v>
      </c>
      <c r="P62" s="192" t="e">
        <f t="shared" si="12"/>
        <v>#N/A</v>
      </c>
      <c r="Q62" s="193" t="e">
        <f t="shared" si="8"/>
        <v>#N/A</v>
      </c>
      <c r="R62" s="192">
        <f t="shared" si="14"/>
        <v>11107556.365700001</v>
      </c>
      <c r="S62" s="192">
        <f t="shared" si="15"/>
        <v>9576905.472481411</v>
      </c>
      <c r="T62" s="169">
        <f t="shared" si="16"/>
        <v>667.73437026115744</v>
      </c>
      <c r="U62" s="396" t="e">
        <f t="shared" si="9"/>
        <v>#N/A</v>
      </c>
      <c r="V62" s="235">
        <f t="shared" si="13"/>
        <v>0.86219733280443023</v>
      </c>
      <c r="W62" s="192" t="e">
        <f t="shared" si="10"/>
        <v>#N/A</v>
      </c>
      <c r="X62" s="189">
        <f t="shared" si="11"/>
        <v>1530650.8932185899</v>
      </c>
    </row>
    <row r="63" spans="1:26">
      <c r="A63" s="116">
        <v>39233</v>
      </c>
      <c r="B63" s="155">
        <f t="shared" si="4"/>
        <v>2</v>
      </c>
      <c r="C63" s="129" t="str">
        <f t="shared" si="5"/>
        <v>June2007</v>
      </c>
      <c r="D63" s="129">
        <f t="shared" si="6"/>
        <v>39234</v>
      </c>
      <c r="E63" s="236">
        <v>5403953.5899999999</v>
      </c>
      <c r="F63" s="237">
        <v>3716480.1</v>
      </c>
      <c r="G63" s="237">
        <v>402</v>
      </c>
      <c r="I63" s="198"/>
      <c r="J63" s="234"/>
      <c r="K63" s="184">
        <f t="shared" si="7"/>
        <v>1687473.4899999998</v>
      </c>
      <c r="L63" s="185"/>
      <c r="N63" s="167">
        <v>42795</v>
      </c>
      <c r="O63" s="188" t="e">
        <f t="shared" si="0"/>
        <v>#N/A</v>
      </c>
      <c r="P63" s="192" t="e">
        <f t="shared" si="12"/>
        <v>#N/A</v>
      </c>
      <c r="Q63" s="193" t="e">
        <f t="shared" si="8"/>
        <v>#N/A</v>
      </c>
      <c r="R63" s="192">
        <f t="shared" si="14"/>
        <v>10675604.335200001</v>
      </c>
      <c r="S63" s="192">
        <f t="shared" si="15"/>
        <v>8993341.4335938897</v>
      </c>
      <c r="T63" s="169">
        <f t="shared" si="16"/>
        <v>537.79231487635343</v>
      </c>
      <c r="U63" s="396" t="e">
        <f t="shared" si="9"/>
        <v>#N/A</v>
      </c>
      <c r="V63" s="235">
        <f t="shared" si="13"/>
        <v>0.84241989036074605</v>
      </c>
      <c r="W63" s="192" t="e">
        <f t="shared" si="10"/>
        <v>#N/A</v>
      </c>
      <c r="X63" s="189">
        <f t="shared" si="11"/>
        <v>1682262.9016061104</v>
      </c>
    </row>
    <row r="64" spans="1:26">
      <c r="A64" s="109">
        <v>39263</v>
      </c>
      <c r="B64" s="155">
        <f t="shared" si="4"/>
        <v>2</v>
      </c>
      <c r="C64" s="129" t="str">
        <f t="shared" si="5"/>
        <v>June2007</v>
      </c>
      <c r="D64" s="129">
        <f t="shared" si="6"/>
        <v>39234</v>
      </c>
      <c r="E64" s="236">
        <v>4797091.38</v>
      </c>
      <c r="F64" s="237">
        <v>3658661.91</v>
      </c>
      <c r="G64" s="237">
        <v>339</v>
      </c>
      <c r="I64" s="198"/>
      <c r="J64" s="234"/>
      <c r="K64" s="184">
        <f t="shared" si="7"/>
        <v>1138429.4699999997</v>
      </c>
      <c r="L64" s="185"/>
      <c r="N64" s="167">
        <v>42887</v>
      </c>
      <c r="O64" s="188" t="e">
        <f t="shared" si="0"/>
        <v>#N/A</v>
      </c>
      <c r="P64" s="192" t="e">
        <f t="shared" si="12"/>
        <v>#N/A</v>
      </c>
      <c r="Q64" s="193" t="e">
        <f t="shared" si="8"/>
        <v>#N/A</v>
      </c>
      <c r="R64" s="192">
        <f t="shared" si="14"/>
        <v>11667158.8148</v>
      </c>
      <c r="S64" s="192">
        <f t="shared" si="15"/>
        <v>9282308.9207993597</v>
      </c>
      <c r="T64" s="169">
        <f t="shared" si="16"/>
        <v>673.67688091484297</v>
      </c>
      <c r="U64" s="396" t="e">
        <f t="shared" si="9"/>
        <v>#N/A</v>
      </c>
      <c r="V64" s="235">
        <f t="shared" si="13"/>
        <v>0.79559291753400874</v>
      </c>
      <c r="W64" s="192" t="e">
        <f t="shared" si="10"/>
        <v>#N/A</v>
      </c>
      <c r="X64" s="189">
        <f t="shared" si="11"/>
        <v>2384849.8940006397</v>
      </c>
    </row>
    <row r="65" spans="1:24">
      <c r="A65" s="116">
        <v>39294</v>
      </c>
      <c r="B65" s="155">
        <f t="shared" si="4"/>
        <v>3</v>
      </c>
      <c r="C65" s="129" t="str">
        <f t="shared" si="5"/>
        <v>Sep2007</v>
      </c>
      <c r="D65" s="129">
        <f t="shared" si="6"/>
        <v>39326</v>
      </c>
      <c r="E65" s="236">
        <v>4870809.28</v>
      </c>
      <c r="F65" s="237">
        <v>3396168.43</v>
      </c>
      <c r="G65" s="237">
        <v>373</v>
      </c>
      <c r="I65" s="198"/>
      <c r="J65" s="234"/>
      <c r="K65" s="184">
        <f t="shared" si="7"/>
        <v>1474640.85</v>
      </c>
      <c r="L65" s="185"/>
      <c r="N65" s="167">
        <v>42979</v>
      </c>
      <c r="O65" s="188" t="e">
        <f t="shared" si="0"/>
        <v>#N/A</v>
      </c>
      <c r="P65" s="192" t="e">
        <f t="shared" si="12"/>
        <v>#N/A</v>
      </c>
      <c r="Q65" s="193" t="e">
        <f t="shared" si="8"/>
        <v>#N/A</v>
      </c>
      <c r="R65" s="192">
        <f t="shared" si="14"/>
        <v>11955651.923599999</v>
      </c>
      <c r="S65" s="192">
        <f t="shared" si="15"/>
        <v>9877328.0759759601</v>
      </c>
      <c r="T65" s="169">
        <f t="shared" si="16"/>
        <v>797.34106653154549</v>
      </c>
      <c r="U65" s="396" t="e">
        <f t="shared" si="9"/>
        <v>#N/A</v>
      </c>
      <c r="V65" s="235">
        <f t="shared" si="13"/>
        <v>0.82616390466156786</v>
      </c>
      <c r="W65" s="192" t="e">
        <f t="shared" si="10"/>
        <v>#N/A</v>
      </c>
      <c r="X65" s="189">
        <f t="shared" si="11"/>
        <v>2078323.8476240402</v>
      </c>
    </row>
    <row r="66" spans="1:24">
      <c r="A66" s="109">
        <v>39325</v>
      </c>
      <c r="B66" s="155">
        <f t="shared" si="4"/>
        <v>3</v>
      </c>
      <c r="C66" s="129" t="str">
        <f t="shared" si="5"/>
        <v>Sep2007</v>
      </c>
      <c r="D66" s="129">
        <f t="shared" si="6"/>
        <v>39326</v>
      </c>
      <c r="E66" s="236">
        <v>5267625.22</v>
      </c>
      <c r="F66" s="237">
        <v>4025177.92</v>
      </c>
      <c r="G66" s="237">
        <v>430</v>
      </c>
      <c r="I66" s="198"/>
      <c r="J66" s="234"/>
      <c r="K66" s="184">
        <f t="shared" si="7"/>
        <v>1242447.2999999998</v>
      </c>
      <c r="L66" s="185"/>
      <c r="N66" s="167">
        <v>43070</v>
      </c>
      <c r="O66" s="188" t="e">
        <f t="shared" si="0"/>
        <v>#N/A</v>
      </c>
      <c r="P66" s="192" t="e">
        <f t="shared" si="12"/>
        <v>#N/A</v>
      </c>
      <c r="Q66" s="193" t="e">
        <f t="shared" si="8"/>
        <v>#N/A</v>
      </c>
      <c r="R66" s="192">
        <f t="shared" si="14"/>
        <v>11443394.168200001</v>
      </c>
      <c r="S66" s="192">
        <f t="shared" si="15"/>
        <v>9679697.6066691801</v>
      </c>
      <c r="T66" s="169">
        <f t="shared" si="16"/>
        <v>651.36799562642852</v>
      </c>
      <c r="U66" s="396" t="e">
        <f t="shared" si="9"/>
        <v>#N/A</v>
      </c>
      <c r="V66" s="235">
        <f t="shared" si="13"/>
        <v>0.84587644752883284</v>
      </c>
      <c r="W66" s="192" t="e">
        <f t="shared" si="10"/>
        <v>#N/A</v>
      </c>
      <c r="X66" s="189">
        <f t="shared" si="11"/>
        <v>1763696.5615308206</v>
      </c>
    </row>
    <row r="67" spans="1:24">
      <c r="A67" s="116">
        <v>39355</v>
      </c>
      <c r="B67" s="155">
        <f t="shared" si="4"/>
        <v>3</v>
      </c>
      <c r="C67" s="129" t="str">
        <f t="shared" si="5"/>
        <v>Sep2007</v>
      </c>
      <c r="D67" s="129">
        <f t="shared" si="6"/>
        <v>39326</v>
      </c>
      <c r="E67" s="236">
        <v>4498442.0199999996</v>
      </c>
      <c r="F67" s="237">
        <v>3600704.27</v>
      </c>
      <c r="G67" s="237">
        <v>394</v>
      </c>
      <c r="I67" s="198"/>
      <c r="J67" s="234"/>
      <c r="K67" s="184">
        <f t="shared" si="7"/>
        <v>897737.74999999953</v>
      </c>
      <c r="L67" s="185"/>
      <c r="N67" s="167">
        <v>43160</v>
      </c>
      <c r="O67" s="188" t="e">
        <f t="shared" si="0"/>
        <v>#N/A</v>
      </c>
      <c r="P67" s="192" t="e">
        <f t="shared" si="12"/>
        <v>#N/A</v>
      </c>
      <c r="Q67" s="193" t="e">
        <f t="shared" si="8"/>
        <v>#N/A</v>
      </c>
      <c r="R67" s="192">
        <f t="shared" si="14"/>
        <v>11001430.5715</v>
      </c>
      <c r="S67" s="192">
        <f t="shared" si="15"/>
        <v>9086840.8009734098</v>
      </c>
      <c r="T67" s="169">
        <f t="shared" si="16"/>
        <v>519.56759086827606</v>
      </c>
      <c r="U67" s="396" t="e">
        <f t="shared" si="9"/>
        <v>#N/A</v>
      </c>
      <c r="V67" s="235">
        <f t="shared" si="13"/>
        <v>0.82596901756699959</v>
      </c>
      <c r="W67" s="192" t="e">
        <f t="shared" si="10"/>
        <v>#N/A</v>
      </c>
      <c r="X67" s="189">
        <f t="shared" si="11"/>
        <v>1914589.7705265894</v>
      </c>
    </row>
    <row r="68" spans="1:24">
      <c r="A68" s="109">
        <v>39386</v>
      </c>
      <c r="B68" s="155">
        <f t="shared" si="4"/>
        <v>4</v>
      </c>
      <c r="C68" s="129" t="str">
        <f t="shared" si="5"/>
        <v>dec2007</v>
      </c>
      <c r="D68" s="129">
        <f t="shared" si="6"/>
        <v>39417</v>
      </c>
      <c r="E68" s="236">
        <v>4668850.4800000004</v>
      </c>
      <c r="F68" s="237">
        <v>3663702.35</v>
      </c>
      <c r="G68" s="237">
        <v>442</v>
      </c>
      <c r="I68" s="198"/>
      <c r="J68" s="234"/>
      <c r="K68" s="184">
        <f t="shared" si="7"/>
        <v>1005148.1300000004</v>
      </c>
      <c r="L68" s="185"/>
      <c r="N68" s="167">
        <v>43252</v>
      </c>
      <c r="O68" s="188" t="e">
        <f t="shared" si="0"/>
        <v>#N/A</v>
      </c>
      <c r="P68" s="192" t="e">
        <f t="shared" si="12"/>
        <v>#N/A</v>
      </c>
      <c r="Q68" s="193" t="e">
        <f t="shared" si="8"/>
        <v>#N/A</v>
      </c>
      <c r="R68" s="192">
        <f t="shared" ref="R68:R76" si="18">IF(SUMIF($D$4:$D$220,N68,$H$4:$H$220)=0,NA(),SUMIF($D$4:$D$220,N68,$H$4:$H$220))</f>
        <v>11940887.667200001</v>
      </c>
      <c r="S68" s="192">
        <f t="shared" ref="S68:S76" si="19">IF(SUMIF($D$4:$D$220,N68,$I$4:$I$220)=0,NA(),SUMIF($D$4:$D$220,N68,$I$4:$I$220))</f>
        <v>9360863.3373214789</v>
      </c>
      <c r="T68" s="169">
        <f t="shared" ref="T68:T76" si="20">IF(SUMIF($D$4:$D$220,N68,$J$4:$J$220)=0,NA(),SUMIF($D$4:$D$220,N68,$J$4:$J$220))</f>
        <v>653.97367436432</v>
      </c>
      <c r="U68" s="396" t="e">
        <f t="shared" si="9"/>
        <v>#N/A</v>
      </c>
      <c r="V68" s="235">
        <f t="shared" si="13"/>
        <v>0.7839336235474772</v>
      </c>
      <c r="W68" s="192" t="e">
        <f t="shared" si="10"/>
        <v>#N/A</v>
      </c>
      <c r="X68" s="189">
        <f t="shared" si="11"/>
        <v>2580024.3298785202</v>
      </c>
    </row>
    <row r="69" spans="1:24">
      <c r="A69" s="116">
        <v>39416</v>
      </c>
      <c r="B69" s="155">
        <f t="shared" ref="B69:B132" si="21">MONTH(MONTH(A69)&amp;0)</f>
        <v>4</v>
      </c>
      <c r="C69" s="129" t="str">
        <f t="shared" ref="C69:C132" si="22">IF(B69=4,"dec",IF(B69=1,"Mar", IF(B69=2,"June",IF(B69=3,"Sep",""))))&amp;YEAR(A69)</f>
        <v>dec2007</v>
      </c>
      <c r="D69" s="129">
        <f t="shared" ref="D69:D132" si="23">DATEVALUE(C69)</f>
        <v>39417</v>
      </c>
      <c r="E69" s="236">
        <v>5146076.5</v>
      </c>
      <c r="F69" s="237">
        <v>4214449.2699999996</v>
      </c>
      <c r="G69" s="237">
        <v>397</v>
      </c>
      <c r="I69" s="198"/>
      <c r="J69" s="234"/>
      <c r="K69" s="184">
        <f t="shared" ref="K69:K132" si="24">E69-F69</f>
        <v>931627.23000000045</v>
      </c>
      <c r="L69" s="185"/>
      <c r="N69" s="167">
        <v>43344</v>
      </c>
      <c r="O69" s="188" t="e">
        <f t="shared" ref="O69:O76" si="25">IF(SUMIF($D$4:$D$220,N69,$E$4:$E$220)=0,NA(),SUMIF($D$4:$D$220,N69,$E$4:$E$220))</f>
        <v>#N/A</v>
      </c>
      <c r="P69" s="192" t="e">
        <f t="shared" ref="P69:P76" si="26">IF(SUMIF($D$4:$D$220,N69,$F$4:$F$220)=0,NA(),SUMIF($D$4:$D$220,N69,$F$4:$F$220))</f>
        <v>#N/A</v>
      </c>
      <c r="Q69" s="193" t="e">
        <f t="shared" ref="Q69:Q76" si="27">IF(SUMIF($D$4:$D$220,N69,$G$4:$G$220)=0,NA(),SUMIF($D$4:$D$220,N69,$G$4:$G$220))</f>
        <v>#N/A</v>
      </c>
      <c r="R69" s="192">
        <f t="shared" si="18"/>
        <v>12142850.3125</v>
      </c>
      <c r="S69" s="192">
        <f t="shared" si="19"/>
        <v>9936340.1267840602</v>
      </c>
      <c r="T69" s="169">
        <f t="shared" si="20"/>
        <v>776.4859296998336</v>
      </c>
      <c r="U69" s="396" t="e">
        <f t="shared" ref="U69:U76" si="28">P69/O69</f>
        <v>#N/A</v>
      </c>
      <c r="V69" s="235">
        <f t="shared" si="13"/>
        <v>0.81828729425705504</v>
      </c>
      <c r="W69" s="192" t="e">
        <f t="shared" ref="W69:W76" si="29">IF(SUMIF($D$4:$D$220,N69,$K$4:$K$220)=0,NA(),SUMIF($D$4:$D$220,N69,$K$4:$K$220))</f>
        <v>#N/A</v>
      </c>
      <c r="X69" s="189">
        <f t="shared" ref="X69:X76" si="30">IF(SUMIF($D$4:$D$220,N69,$L$4:$L$220)=0,NA(),SUMIF($D$4:$D$220,N69,$L$4:$L$220))</f>
        <v>2206510.1857159394</v>
      </c>
    </row>
    <row r="70" spans="1:24">
      <c r="A70" s="109">
        <v>39447</v>
      </c>
      <c r="B70" s="155">
        <f t="shared" si="21"/>
        <v>4</v>
      </c>
      <c r="C70" s="129" t="str">
        <f t="shared" si="22"/>
        <v>dec2007</v>
      </c>
      <c r="D70" s="129">
        <f t="shared" si="23"/>
        <v>39417</v>
      </c>
      <c r="E70" s="236">
        <v>4459182.45</v>
      </c>
      <c r="F70" s="237">
        <v>4277877.3600000003</v>
      </c>
      <c r="G70" s="237">
        <v>319</v>
      </c>
      <c r="I70" s="198"/>
      <c r="J70" s="234"/>
      <c r="K70" s="184">
        <f t="shared" si="24"/>
        <v>181305.08999999985</v>
      </c>
      <c r="L70" s="185"/>
      <c r="N70" s="167">
        <v>43435</v>
      </c>
      <c r="O70" s="188" t="e">
        <f t="shared" si="25"/>
        <v>#N/A</v>
      </c>
      <c r="P70" s="192" t="e">
        <f t="shared" si="26"/>
        <v>#N/A</v>
      </c>
      <c r="Q70" s="193" t="e">
        <f t="shared" si="27"/>
        <v>#N/A</v>
      </c>
      <c r="R70" s="192">
        <f t="shared" si="18"/>
        <v>11561857.464299999</v>
      </c>
      <c r="S70" s="192">
        <f t="shared" si="19"/>
        <v>9722938.2207887806</v>
      </c>
      <c r="T70" s="169">
        <f t="shared" si="20"/>
        <v>629.64134420928087</v>
      </c>
      <c r="U70" s="396" t="e">
        <f t="shared" si="28"/>
        <v>#N/A</v>
      </c>
      <c r="V70" s="235">
        <f t="shared" si="13"/>
        <v>0.84094949715568434</v>
      </c>
      <c r="W70" s="192" t="e">
        <f t="shared" si="29"/>
        <v>#N/A</v>
      </c>
      <c r="X70" s="189">
        <f t="shared" si="30"/>
        <v>1838919.2435112204</v>
      </c>
    </row>
    <row r="71" spans="1:24">
      <c r="A71" s="116">
        <v>39478</v>
      </c>
      <c r="B71" s="155">
        <f t="shared" si="21"/>
        <v>1</v>
      </c>
      <c r="C71" s="129" t="str">
        <f t="shared" si="22"/>
        <v>Mar2008</v>
      </c>
      <c r="D71" s="129">
        <f t="shared" si="23"/>
        <v>39508</v>
      </c>
      <c r="E71" s="236">
        <v>4771575.4400000004</v>
      </c>
      <c r="F71" s="237">
        <v>3526646.87</v>
      </c>
      <c r="G71" s="237">
        <v>342</v>
      </c>
      <c r="I71" s="198"/>
      <c r="J71" s="234"/>
      <c r="K71" s="184">
        <f t="shared" si="24"/>
        <v>1244928.5700000003</v>
      </c>
      <c r="L71" s="185"/>
      <c r="N71" s="167">
        <v>43525</v>
      </c>
      <c r="O71" s="188" t="e">
        <f t="shared" si="25"/>
        <v>#N/A</v>
      </c>
      <c r="P71" s="192" t="e">
        <f t="shared" si="26"/>
        <v>#N/A</v>
      </c>
      <c r="Q71" s="193" t="e">
        <f t="shared" si="27"/>
        <v>#N/A</v>
      </c>
      <c r="R71" s="192">
        <f t="shared" si="18"/>
        <v>11046335.9286</v>
      </c>
      <c r="S71" s="192">
        <f t="shared" si="19"/>
        <v>9114247.77085899</v>
      </c>
      <c r="T71" s="169">
        <f t="shared" si="20"/>
        <v>497.20991840169154</v>
      </c>
      <c r="U71" s="396" t="e">
        <f t="shared" si="28"/>
        <v>#N/A</v>
      </c>
      <c r="V71" s="235">
        <f t="shared" si="13"/>
        <v>0.82509239532190459</v>
      </c>
      <c r="W71" s="192" t="e">
        <f t="shared" si="29"/>
        <v>#N/A</v>
      </c>
      <c r="X71" s="189">
        <f t="shared" si="30"/>
        <v>1932088.1577410107</v>
      </c>
    </row>
    <row r="72" spans="1:24">
      <c r="A72" s="109">
        <v>39507</v>
      </c>
      <c r="B72" s="155">
        <f t="shared" si="21"/>
        <v>1</v>
      </c>
      <c r="C72" s="129" t="str">
        <f t="shared" si="22"/>
        <v>Mar2008</v>
      </c>
      <c r="D72" s="129">
        <f t="shared" si="23"/>
        <v>39508</v>
      </c>
      <c r="E72" s="236">
        <v>4842759.6900000004</v>
      </c>
      <c r="F72" s="237">
        <v>3604749.38</v>
      </c>
      <c r="G72" s="237">
        <v>375</v>
      </c>
      <c r="I72" s="198"/>
      <c r="J72" s="234"/>
      <c r="K72" s="184">
        <f t="shared" si="24"/>
        <v>1238010.3100000005</v>
      </c>
      <c r="L72" s="185"/>
      <c r="N72" s="167">
        <v>43617</v>
      </c>
      <c r="O72" s="188" t="e">
        <f t="shared" si="25"/>
        <v>#N/A</v>
      </c>
      <c r="P72" s="192" t="e">
        <f t="shared" si="26"/>
        <v>#N/A</v>
      </c>
      <c r="Q72" s="193" t="e">
        <f t="shared" si="27"/>
        <v>#N/A</v>
      </c>
      <c r="R72" s="192">
        <f t="shared" si="18"/>
        <v>12000365.898599999</v>
      </c>
      <c r="S72" s="192">
        <f t="shared" si="19"/>
        <v>9387444.3738549296</v>
      </c>
      <c r="T72" s="169">
        <f t="shared" si="20"/>
        <v>631.19077257867923</v>
      </c>
      <c r="U72" s="396" t="e">
        <f t="shared" si="28"/>
        <v>#N/A</v>
      </c>
      <c r="V72" s="235">
        <f t="shared" si="13"/>
        <v>0.78226317873774986</v>
      </c>
      <c r="W72" s="192" t="e">
        <f t="shared" si="29"/>
        <v>#N/A</v>
      </c>
      <c r="X72" s="189">
        <f t="shared" si="30"/>
        <v>2612921.5247450704</v>
      </c>
    </row>
    <row r="73" spans="1:24">
      <c r="A73" s="116">
        <v>39538</v>
      </c>
      <c r="B73" s="155">
        <f t="shared" si="21"/>
        <v>1</v>
      </c>
      <c r="C73" s="129" t="str">
        <f t="shared" si="22"/>
        <v>Mar2008</v>
      </c>
      <c r="D73" s="129">
        <f t="shared" si="23"/>
        <v>39508</v>
      </c>
      <c r="E73" s="236">
        <v>4280220.5</v>
      </c>
      <c r="F73" s="237">
        <v>3716404.19</v>
      </c>
      <c r="G73" s="237">
        <v>366</v>
      </c>
      <c r="I73" s="198"/>
      <c r="J73" s="234"/>
      <c r="K73" s="184">
        <f t="shared" si="24"/>
        <v>563816.31000000006</v>
      </c>
      <c r="L73" s="185"/>
      <c r="N73" s="167">
        <v>43709</v>
      </c>
      <c r="O73" s="188" t="e">
        <f t="shared" si="25"/>
        <v>#N/A</v>
      </c>
      <c r="P73" s="192" t="e">
        <f t="shared" si="26"/>
        <v>#N/A</v>
      </c>
      <c r="Q73" s="193" t="e">
        <f t="shared" si="27"/>
        <v>#N/A</v>
      </c>
      <c r="R73" s="192">
        <f t="shared" si="18"/>
        <v>12190565.3566</v>
      </c>
      <c r="S73" s="192">
        <f t="shared" si="19"/>
        <v>9958305.036480831</v>
      </c>
      <c r="T73" s="169">
        <f t="shared" si="20"/>
        <v>753.45337005629085</v>
      </c>
      <c r="U73" s="396" t="e">
        <f t="shared" si="28"/>
        <v>#N/A</v>
      </c>
      <c r="V73" s="235">
        <f t="shared" si="13"/>
        <v>0.81688623498412094</v>
      </c>
      <c r="W73" s="192" t="e">
        <f t="shared" si="29"/>
        <v>#N/A</v>
      </c>
      <c r="X73" s="189">
        <f t="shared" si="30"/>
        <v>2232260.3201191695</v>
      </c>
    </row>
    <row r="74" spans="1:24">
      <c r="A74" s="109">
        <v>39568</v>
      </c>
      <c r="B74" s="155">
        <f t="shared" si="21"/>
        <v>2</v>
      </c>
      <c r="C74" s="129" t="str">
        <f t="shared" si="22"/>
        <v>June2008</v>
      </c>
      <c r="D74" s="129">
        <f t="shared" si="23"/>
        <v>39600</v>
      </c>
      <c r="E74" s="236">
        <v>4951539.26</v>
      </c>
      <c r="F74" s="237">
        <v>3618702.54</v>
      </c>
      <c r="G74" s="237">
        <v>473</v>
      </c>
      <c r="I74" s="198"/>
      <c r="J74" s="234"/>
      <c r="K74" s="184">
        <f t="shared" si="24"/>
        <v>1332836.7199999997</v>
      </c>
      <c r="L74" s="185"/>
      <c r="N74" s="167">
        <v>43800</v>
      </c>
      <c r="O74" s="188" t="e">
        <f t="shared" si="25"/>
        <v>#N/A</v>
      </c>
      <c r="P74" s="192" t="e">
        <f t="shared" si="26"/>
        <v>#N/A</v>
      </c>
      <c r="Q74" s="193" t="e">
        <f t="shared" si="27"/>
        <v>#N/A</v>
      </c>
      <c r="R74" s="192">
        <f t="shared" si="18"/>
        <v>11636843.340500001</v>
      </c>
      <c r="S74" s="192">
        <f t="shared" si="19"/>
        <v>9747094.4815355204</v>
      </c>
      <c r="T74" s="169">
        <f t="shared" si="20"/>
        <v>606.50837843881322</v>
      </c>
      <c r="U74" s="396" t="e">
        <f t="shared" si="28"/>
        <v>#N/A</v>
      </c>
      <c r="V74" s="235">
        <f t="shared" si="13"/>
        <v>0.83760640203967174</v>
      </c>
      <c r="W74" s="192" t="e">
        <f t="shared" si="29"/>
        <v>#N/A</v>
      </c>
      <c r="X74" s="189">
        <f t="shared" si="30"/>
        <v>1889748.85896448</v>
      </c>
    </row>
    <row r="75" spans="1:24">
      <c r="A75" s="116">
        <v>39599</v>
      </c>
      <c r="B75" s="155">
        <f t="shared" si="21"/>
        <v>2</v>
      </c>
      <c r="C75" s="129" t="str">
        <f t="shared" si="22"/>
        <v>June2008</v>
      </c>
      <c r="D75" s="129">
        <f t="shared" si="23"/>
        <v>39600</v>
      </c>
      <c r="E75" s="236">
        <v>5001914.4400000004</v>
      </c>
      <c r="F75" s="237">
        <v>4142697.46</v>
      </c>
      <c r="G75" s="237">
        <v>497</v>
      </c>
      <c r="I75" s="198"/>
      <c r="J75" s="234"/>
      <c r="K75" s="184">
        <f t="shared" si="24"/>
        <v>859216.98000000045</v>
      </c>
      <c r="L75" s="185"/>
      <c r="N75" s="167">
        <v>43891</v>
      </c>
      <c r="O75" s="188" t="e">
        <f t="shared" si="25"/>
        <v>#N/A</v>
      </c>
      <c r="P75" s="192" t="e">
        <f t="shared" si="26"/>
        <v>#N/A</v>
      </c>
      <c r="Q75" s="193" t="e">
        <f t="shared" si="27"/>
        <v>#N/A</v>
      </c>
      <c r="R75" s="192">
        <f t="shared" si="18"/>
        <v>11085617.2881</v>
      </c>
      <c r="S75" s="192">
        <f t="shared" si="19"/>
        <v>9130668.7854399495</v>
      </c>
      <c r="T75" s="169">
        <f t="shared" si="20"/>
        <v>474.10288943078933</v>
      </c>
      <c r="U75" s="396" t="e">
        <f t="shared" si="28"/>
        <v>#N/A</v>
      </c>
      <c r="V75" s="235">
        <f t="shared" si="13"/>
        <v>0.82365000957063383</v>
      </c>
      <c r="W75" s="192" t="e">
        <f t="shared" si="29"/>
        <v>#N/A</v>
      </c>
      <c r="X75" s="189">
        <f t="shared" si="30"/>
        <v>1954948.5026600501</v>
      </c>
    </row>
    <row r="76" spans="1:24" ht="13.5" thickBot="1">
      <c r="A76" s="109">
        <v>39629</v>
      </c>
      <c r="B76" s="155">
        <f t="shared" si="21"/>
        <v>2</v>
      </c>
      <c r="C76" s="129" t="str">
        <f t="shared" si="22"/>
        <v>June2008</v>
      </c>
      <c r="D76" s="129">
        <f t="shared" si="23"/>
        <v>39600</v>
      </c>
      <c r="E76" s="236">
        <v>4850210.46</v>
      </c>
      <c r="F76" s="237">
        <v>3614251.19</v>
      </c>
      <c r="G76" s="237">
        <v>501</v>
      </c>
      <c r="I76" s="198"/>
      <c r="J76" s="234"/>
      <c r="K76" s="184">
        <f t="shared" si="24"/>
        <v>1235959.27</v>
      </c>
      <c r="L76" s="185"/>
      <c r="N76" s="173">
        <v>43983</v>
      </c>
      <c r="O76" s="190" t="e">
        <f t="shared" si="25"/>
        <v>#N/A</v>
      </c>
      <c r="P76" s="393" t="e">
        <f t="shared" si="26"/>
        <v>#N/A</v>
      </c>
      <c r="Q76" s="394" t="e">
        <f t="shared" si="27"/>
        <v>#N/A</v>
      </c>
      <c r="R76" s="393">
        <f t="shared" si="18"/>
        <v>12027275.1394</v>
      </c>
      <c r="S76" s="393">
        <f t="shared" si="19"/>
        <v>9400245.8752235398</v>
      </c>
      <c r="T76" s="177">
        <f t="shared" si="20"/>
        <v>608.21610019788011</v>
      </c>
      <c r="U76" s="397" t="e">
        <f t="shared" si="28"/>
        <v>#N/A</v>
      </c>
      <c r="V76" s="398">
        <f t="shared" si="13"/>
        <v>0.78157735366254255</v>
      </c>
      <c r="W76" s="393" t="e">
        <f t="shared" si="29"/>
        <v>#N/A</v>
      </c>
      <c r="X76" s="399">
        <f t="shared" si="30"/>
        <v>2627029.2641764595</v>
      </c>
    </row>
    <row r="77" spans="1:24">
      <c r="A77" s="116">
        <v>39660</v>
      </c>
      <c r="B77" s="155">
        <f t="shared" si="21"/>
        <v>3</v>
      </c>
      <c r="C77" s="129" t="str">
        <f t="shared" si="22"/>
        <v>Sep2008</v>
      </c>
      <c r="D77" s="129">
        <f t="shared" si="23"/>
        <v>39692</v>
      </c>
      <c r="E77" s="236">
        <v>5397117.8499999996</v>
      </c>
      <c r="F77" s="237">
        <v>3986923.68</v>
      </c>
      <c r="G77" s="237">
        <v>555</v>
      </c>
      <c r="I77" s="198"/>
      <c r="J77" s="234"/>
      <c r="K77" s="184">
        <f t="shared" si="24"/>
        <v>1410194.1699999995</v>
      </c>
      <c r="L77" s="185"/>
    </row>
    <row r="78" spans="1:24">
      <c r="A78" s="109">
        <v>39691</v>
      </c>
      <c r="B78" s="155">
        <f t="shared" si="21"/>
        <v>3</v>
      </c>
      <c r="C78" s="129" t="str">
        <f t="shared" si="22"/>
        <v>Sep2008</v>
      </c>
      <c r="D78" s="129">
        <f t="shared" si="23"/>
        <v>39692</v>
      </c>
      <c r="E78" s="236">
        <v>5137018.8899999997</v>
      </c>
      <c r="F78" s="237">
        <v>4007082.59</v>
      </c>
      <c r="G78" s="237">
        <v>539</v>
      </c>
      <c r="I78" s="198"/>
      <c r="J78" s="234"/>
      <c r="K78" s="184">
        <f t="shared" si="24"/>
        <v>1129936.2999999998</v>
      </c>
      <c r="L78" s="185"/>
    </row>
    <row r="79" spans="1:24">
      <c r="A79" s="116">
        <v>39721</v>
      </c>
      <c r="B79" s="155">
        <f t="shared" si="21"/>
        <v>3</v>
      </c>
      <c r="C79" s="129" t="str">
        <f t="shared" si="22"/>
        <v>Sep2008</v>
      </c>
      <c r="D79" s="129">
        <f t="shared" si="23"/>
        <v>39692</v>
      </c>
      <c r="E79" s="236">
        <v>5159557.4800000004</v>
      </c>
      <c r="F79" s="237">
        <v>3868467.45</v>
      </c>
      <c r="G79" s="237">
        <v>631</v>
      </c>
      <c r="I79" s="198"/>
      <c r="J79" s="234"/>
      <c r="K79" s="184">
        <f t="shared" si="24"/>
        <v>1291090.0300000003</v>
      </c>
      <c r="L79" s="185"/>
      <c r="O79" s="666"/>
      <c r="P79" s="666"/>
      <c r="Q79" s="666"/>
      <c r="R79" s="666"/>
      <c r="S79" s="666"/>
      <c r="T79" s="666"/>
      <c r="U79" s="666"/>
      <c r="V79" s="666"/>
      <c r="W79" s="666"/>
      <c r="X79" s="666"/>
    </row>
    <row r="80" spans="1:24">
      <c r="A80" s="109">
        <v>39752</v>
      </c>
      <c r="B80" s="155">
        <f t="shared" si="21"/>
        <v>4</v>
      </c>
      <c r="C80" s="129" t="str">
        <f t="shared" si="22"/>
        <v>dec2008</v>
      </c>
      <c r="D80" s="129">
        <f t="shared" si="23"/>
        <v>39783</v>
      </c>
      <c r="E80" s="236">
        <v>4948774.7699999996</v>
      </c>
      <c r="F80" s="237">
        <v>4119698.21</v>
      </c>
      <c r="G80" s="237">
        <v>617</v>
      </c>
      <c r="I80" s="198"/>
      <c r="J80" s="234"/>
      <c r="K80" s="184">
        <f t="shared" si="24"/>
        <v>829076.55999999959</v>
      </c>
      <c r="L80" s="185"/>
      <c r="O80" s="666"/>
      <c r="P80" s="666"/>
      <c r="Q80" s="666"/>
      <c r="R80" s="666"/>
      <c r="S80" s="666"/>
      <c r="T80" s="666"/>
      <c r="U80" s="666"/>
      <c r="V80" s="666"/>
      <c r="W80" s="666"/>
      <c r="X80" s="666"/>
    </row>
    <row r="81" spans="1:12">
      <c r="A81" s="116">
        <v>39782</v>
      </c>
      <c r="B81" s="155">
        <f t="shared" si="21"/>
        <v>4</v>
      </c>
      <c r="C81" s="129" t="str">
        <f t="shared" si="22"/>
        <v>dec2008</v>
      </c>
      <c r="D81" s="129">
        <f t="shared" si="23"/>
        <v>39783</v>
      </c>
      <c r="E81" s="236">
        <v>4828727.24</v>
      </c>
      <c r="F81" s="237">
        <v>3983054.67</v>
      </c>
      <c r="G81" s="237">
        <v>578</v>
      </c>
      <c r="I81" s="198"/>
      <c r="J81" s="234"/>
      <c r="K81" s="184">
        <f t="shared" si="24"/>
        <v>845672.5700000003</v>
      </c>
      <c r="L81" s="185"/>
    </row>
    <row r="82" spans="1:12">
      <c r="A82" s="109">
        <v>39813</v>
      </c>
      <c r="B82" s="155">
        <f t="shared" si="21"/>
        <v>4</v>
      </c>
      <c r="C82" s="129" t="str">
        <f t="shared" si="22"/>
        <v>dec2008</v>
      </c>
      <c r="D82" s="129">
        <f t="shared" si="23"/>
        <v>39783</v>
      </c>
      <c r="E82" s="236">
        <v>4616438.66</v>
      </c>
      <c r="F82" s="237">
        <v>3790640.13</v>
      </c>
      <c r="G82" s="237">
        <v>504</v>
      </c>
      <c r="I82" s="198"/>
      <c r="J82" s="234"/>
      <c r="K82" s="184">
        <f t="shared" si="24"/>
        <v>825798.53000000026</v>
      </c>
      <c r="L82" s="185"/>
    </row>
    <row r="83" spans="1:12">
      <c r="A83" s="116">
        <v>39844</v>
      </c>
      <c r="B83" s="155">
        <f t="shared" si="21"/>
        <v>1</v>
      </c>
      <c r="C83" s="129" t="str">
        <f t="shared" si="22"/>
        <v>Mar2009</v>
      </c>
      <c r="D83" s="129">
        <f t="shared" si="23"/>
        <v>39873</v>
      </c>
      <c r="E83" s="236">
        <v>4510526.82</v>
      </c>
      <c r="F83" s="237">
        <v>3362224.47</v>
      </c>
      <c r="G83" s="237">
        <v>423</v>
      </c>
      <c r="I83" s="198"/>
      <c r="J83" s="234"/>
      <c r="K83" s="184">
        <f t="shared" si="24"/>
        <v>1148302.3500000001</v>
      </c>
      <c r="L83" s="185"/>
    </row>
    <row r="84" spans="1:12">
      <c r="A84" s="109">
        <v>39872</v>
      </c>
      <c r="B84" s="155">
        <f t="shared" si="21"/>
        <v>1</v>
      </c>
      <c r="C84" s="129" t="str">
        <f t="shared" si="22"/>
        <v>Mar2009</v>
      </c>
      <c r="D84" s="129">
        <f t="shared" si="23"/>
        <v>39873</v>
      </c>
      <c r="E84" s="236">
        <v>5015295.53</v>
      </c>
      <c r="F84" s="237">
        <v>3783205.07</v>
      </c>
      <c r="G84" s="237">
        <v>583</v>
      </c>
      <c r="I84" s="198"/>
      <c r="J84" s="234"/>
      <c r="K84" s="184">
        <f t="shared" si="24"/>
        <v>1232090.4600000004</v>
      </c>
      <c r="L84" s="185"/>
    </row>
    <row r="85" spans="1:12">
      <c r="A85" s="116">
        <v>39903</v>
      </c>
      <c r="B85" s="155">
        <f t="shared" si="21"/>
        <v>1</v>
      </c>
      <c r="C85" s="129" t="str">
        <f t="shared" si="22"/>
        <v>Mar2009</v>
      </c>
      <c r="D85" s="129">
        <f t="shared" si="23"/>
        <v>39873</v>
      </c>
      <c r="E85" s="236">
        <v>5046045.99</v>
      </c>
      <c r="F85" s="237">
        <v>3836142.75</v>
      </c>
      <c r="G85" s="237">
        <v>726</v>
      </c>
      <c r="I85" s="198"/>
      <c r="J85" s="234"/>
      <c r="K85" s="184">
        <f t="shared" si="24"/>
        <v>1209903.2400000002</v>
      </c>
      <c r="L85" s="185"/>
    </row>
    <row r="86" spans="1:12">
      <c r="A86" s="109">
        <v>39933</v>
      </c>
      <c r="B86" s="155">
        <f t="shared" si="21"/>
        <v>2</v>
      </c>
      <c r="C86" s="129" t="str">
        <f t="shared" si="22"/>
        <v>June2009</v>
      </c>
      <c r="D86" s="129">
        <f t="shared" si="23"/>
        <v>39965</v>
      </c>
      <c r="E86" s="236">
        <v>4926802.2300000004</v>
      </c>
      <c r="F86" s="237">
        <v>3756071.86</v>
      </c>
      <c r="G86" s="237">
        <v>670</v>
      </c>
      <c r="I86" s="198"/>
      <c r="J86" s="234"/>
      <c r="K86" s="184">
        <f t="shared" si="24"/>
        <v>1170730.3700000006</v>
      </c>
      <c r="L86" s="185"/>
    </row>
    <row r="87" spans="1:12">
      <c r="A87" s="116">
        <v>39964</v>
      </c>
      <c r="B87" s="155">
        <f t="shared" si="21"/>
        <v>2</v>
      </c>
      <c r="C87" s="129" t="str">
        <f t="shared" si="22"/>
        <v>June2009</v>
      </c>
      <c r="D87" s="129">
        <f t="shared" si="23"/>
        <v>39965</v>
      </c>
      <c r="E87" s="236">
        <v>5450791.8700000001</v>
      </c>
      <c r="F87" s="237">
        <v>4109683.4</v>
      </c>
      <c r="G87" s="237">
        <v>714</v>
      </c>
      <c r="I87" s="198"/>
      <c r="J87" s="234"/>
      <c r="K87" s="184">
        <f t="shared" si="24"/>
        <v>1341108.4700000002</v>
      </c>
      <c r="L87" s="185"/>
    </row>
    <row r="88" spans="1:12">
      <c r="A88" s="109">
        <v>39994</v>
      </c>
      <c r="B88" s="155">
        <f t="shared" si="21"/>
        <v>2</v>
      </c>
      <c r="C88" s="129" t="str">
        <f t="shared" si="22"/>
        <v>June2009</v>
      </c>
      <c r="D88" s="129">
        <f t="shared" si="23"/>
        <v>39965</v>
      </c>
      <c r="E88" s="236">
        <v>5331928.9800000004</v>
      </c>
      <c r="F88" s="237">
        <v>3866805.34</v>
      </c>
      <c r="G88" s="237">
        <v>712</v>
      </c>
      <c r="I88" s="198"/>
      <c r="J88" s="234"/>
      <c r="K88" s="184">
        <f t="shared" si="24"/>
        <v>1465123.6400000006</v>
      </c>
      <c r="L88" s="185"/>
    </row>
    <row r="89" spans="1:12">
      <c r="A89" s="116">
        <v>40025</v>
      </c>
      <c r="B89" s="155">
        <f t="shared" si="21"/>
        <v>3</v>
      </c>
      <c r="C89" s="129" t="str">
        <f t="shared" si="22"/>
        <v>Sep2009</v>
      </c>
      <c r="D89" s="129">
        <f t="shared" si="23"/>
        <v>40057</v>
      </c>
      <c r="E89" s="236">
        <v>5685682.54</v>
      </c>
      <c r="F89" s="237">
        <v>4270019.8899999997</v>
      </c>
      <c r="G89" s="237">
        <v>735</v>
      </c>
      <c r="I89" s="198"/>
      <c r="J89" s="234"/>
      <c r="K89" s="184">
        <f t="shared" si="24"/>
        <v>1415662.6500000004</v>
      </c>
      <c r="L89" s="185"/>
    </row>
    <row r="90" spans="1:12">
      <c r="A90" s="109">
        <v>40056</v>
      </c>
      <c r="B90" s="155">
        <f t="shared" si="21"/>
        <v>3</v>
      </c>
      <c r="C90" s="129" t="str">
        <f t="shared" si="22"/>
        <v>Sep2009</v>
      </c>
      <c r="D90" s="129">
        <f t="shared" si="23"/>
        <v>40057</v>
      </c>
      <c r="E90" s="236">
        <v>4834585.07</v>
      </c>
      <c r="F90" s="237">
        <v>4126809.93</v>
      </c>
      <c r="G90" s="237">
        <v>732</v>
      </c>
      <c r="I90" s="198"/>
      <c r="J90" s="234"/>
      <c r="K90" s="184">
        <f t="shared" si="24"/>
        <v>707775.14000000013</v>
      </c>
      <c r="L90" s="185"/>
    </row>
    <row r="91" spans="1:12">
      <c r="A91" s="116">
        <v>40086</v>
      </c>
      <c r="B91" s="155">
        <f t="shared" si="21"/>
        <v>3</v>
      </c>
      <c r="C91" s="129" t="str">
        <f t="shared" si="22"/>
        <v>Sep2009</v>
      </c>
      <c r="D91" s="129">
        <f t="shared" si="23"/>
        <v>40057</v>
      </c>
      <c r="E91" s="236">
        <v>5257727.47</v>
      </c>
      <c r="F91" s="237">
        <v>4061316.02</v>
      </c>
      <c r="G91" s="237">
        <v>751</v>
      </c>
      <c r="I91" s="198"/>
      <c r="J91" s="234"/>
      <c r="K91" s="184">
        <f t="shared" si="24"/>
        <v>1196411.4499999997</v>
      </c>
      <c r="L91" s="185"/>
    </row>
    <row r="92" spans="1:12">
      <c r="A92" s="109">
        <v>40117</v>
      </c>
      <c r="B92" s="155">
        <f t="shared" si="21"/>
        <v>4</v>
      </c>
      <c r="C92" s="129" t="str">
        <f t="shared" si="22"/>
        <v>dec2009</v>
      </c>
      <c r="D92" s="129">
        <f t="shared" si="23"/>
        <v>40148</v>
      </c>
      <c r="E92" s="236">
        <v>4725699.1500000004</v>
      </c>
      <c r="F92" s="237">
        <v>4312226.8499999996</v>
      </c>
      <c r="G92" s="237">
        <v>682</v>
      </c>
      <c r="I92" s="198"/>
      <c r="J92" s="234"/>
      <c r="K92" s="184">
        <f t="shared" si="24"/>
        <v>413472.30000000075</v>
      </c>
      <c r="L92" s="185"/>
    </row>
    <row r="93" spans="1:12">
      <c r="A93" s="116">
        <v>40147</v>
      </c>
      <c r="B93" s="155">
        <f t="shared" si="21"/>
        <v>4</v>
      </c>
      <c r="C93" s="129" t="str">
        <f t="shared" si="22"/>
        <v>dec2009</v>
      </c>
      <c r="D93" s="129">
        <f t="shared" si="23"/>
        <v>40148</v>
      </c>
      <c r="E93" s="236">
        <v>4772221.83</v>
      </c>
      <c r="F93" s="237">
        <v>3965104.09</v>
      </c>
      <c r="G93" s="237">
        <v>719</v>
      </c>
      <c r="I93" s="198"/>
      <c r="J93" s="234"/>
      <c r="K93" s="184">
        <f t="shared" si="24"/>
        <v>807117.74000000022</v>
      </c>
      <c r="L93" s="185"/>
    </row>
    <row r="94" spans="1:12">
      <c r="A94" s="109">
        <v>40178</v>
      </c>
      <c r="B94" s="155">
        <f t="shared" si="21"/>
        <v>4</v>
      </c>
      <c r="C94" s="129" t="str">
        <f t="shared" si="22"/>
        <v>dec2009</v>
      </c>
      <c r="D94" s="129">
        <f t="shared" si="23"/>
        <v>40148</v>
      </c>
      <c r="E94" s="236">
        <v>4480836.8899999997</v>
      </c>
      <c r="F94" s="237">
        <v>4063814.25</v>
      </c>
      <c r="G94" s="237">
        <v>561</v>
      </c>
      <c r="I94" s="198"/>
      <c r="J94" s="234"/>
      <c r="K94" s="184">
        <f t="shared" si="24"/>
        <v>417022.63999999966</v>
      </c>
      <c r="L94" s="185"/>
    </row>
    <row r="95" spans="1:12">
      <c r="A95" s="116">
        <v>40209</v>
      </c>
      <c r="B95" s="155">
        <f t="shared" si="21"/>
        <v>1</v>
      </c>
      <c r="C95" s="129" t="str">
        <f t="shared" si="22"/>
        <v>Mar2010</v>
      </c>
      <c r="D95" s="129">
        <f t="shared" si="23"/>
        <v>40238</v>
      </c>
      <c r="E95" s="236">
        <v>4568257.97</v>
      </c>
      <c r="F95" s="237">
        <v>3840186.59</v>
      </c>
      <c r="G95" s="237">
        <v>459</v>
      </c>
      <c r="I95" s="198"/>
      <c r="J95" s="234"/>
      <c r="K95" s="184">
        <f t="shared" si="24"/>
        <v>728071.37999999989</v>
      </c>
      <c r="L95" s="185"/>
    </row>
    <row r="96" spans="1:12">
      <c r="A96" s="109">
        <v>40237</v>
      </c>
      <c r="B96" s="155">
        <f t="shared" si="21"/>
        <v>1</v>
      </c>
      <c r="C96" s="129" t="str">
        <f t="shared" si="22"/>
        <v>Mar2010</v>
      </c>
      <c r="D96" s="129">
        <f t="shared" si="23"/>
        <v>40238</v>
      </c>
      <c r="E96" s="236">
        <v>4390120.6500000004</v>
      </c>
      <c r="F96" s="237">
        <v>3892743.77</v>
      </c>
      <c r="G96" s="237">
        <v>621</v>
      </c>
      <c r="I96" s="198"/>
      <c r="J96" s="234"/>
      <c r="K96" s="184">
        <f t="shared" si="24"/>
        <v>497376.88000000035</v>
      </c>
      <c r="L96" s="185"/>
    </row>
    <row r="97" spans="1:12">
      <c r="A97" s="116">
        <v>40268</v>
      </c>
      <c r="B97" s="155">
        <f t="shared" si="21"/>
        <v>1</v>
      </c>
      <c r="C97" s="129" t="str">
        <f t="shared" si="22"/>
        <v>Mar2010</v>
      </c>
      <c r="D97" s="129">
        <f t="shared" si="23"/>
        <v>40238</v>
      </c>
      <c r="E97" s="236">
        <v>5063645.3</v>
      </c>
      <c r="F97" s="237">
        <v>3961379.39</v>
      </c>
      <c r="G97" s="237">
        <v>785</v>
      </c>
      <c r="I97" s="198"/>
      <c r="J97" s="234"/>
      <c r="K97" s="184">
        <f t="shared" si="24"/>
        <v>1102265.9099999997</v>
      </c>
      <c r="L97" s="185"/>
    </row>
    <row r="98" spans="1:12">
      <c r="A98" s="109">
        <v>40298</v>
      </c>
      <c r="B98" s="155">
        <f t="shared" si="21"/>
        <v>2</v>
      </c>
      <c r="C98" s="129" t="str">
        <f t="shared" si="22"/>
        <v>June2010</v>
      </c>
      <c r="D98" s="129">
        <f t="shared" si="23"/>
        <v>40330</v>
      </c>
      <c r="E98" s="236">
        <v>4945196.01</v>
      </c>
      <c r="F98" s="237">
        <v>3977604.01</v>
      </c>
      <c r="G98" s="237">
        <v>642</v>
      </c>
      <c r="I98" s="198"/>
      <c r="J98" s="234"/>
      <c r="K98" s="184">
        <f t="shared" si="24"/>
        <v>967592</v>
      </c>
      <c r="L98" s="185"/>
    </row>
    <row r="99" spans="1:12">
      <c r="A99" s="116">
        <v>40329</v>
      </c>
      <c r="B99" s="155">
        <f t="shared" si="21"/>
        <v>2</v>
      </c>
      <c r="C99" s="129" t="str">
        <f t="shared" si="22"/>
        <v>June2010</v>
      </c>
      <c r="D99" s="129">
        <f t="shared" si="23"/>
        <v>40330</v>
      </c>
      <c r="E99" s="236">
        <v>4652602.6399999997</v>
      </c>
      <c r="F99" s="237">
        <v>4333813.9000000004</v>
      </c>
      <c r="G99" s="237">
        <v>664</v>
      </c>
      <c r="I99" s="198"/>
      <c r="J99" s="234"/>
      <c r="K99" s="184">
        <f t="shared" si="24"/>
        <v>318788.73999999929</v>
      </c>
      <c r="L99" s="185"/>
    </row>
    <row r="100" spans="1:12">
      <c r="A100" s="109">
        <v>40359</v>
      </c>
      <c r="B100" s="155">
        <f t="shared" si="21"/>
        <v>2</v>
      </c>
      <c r="C100" s="129" t="str">
        <f t="shared" si="22"/>
        <v>June2010</v>
      </c>
      <c r="D100" s="129">
        <f t="shared" si="23"/>
        <v>40330</v>
      </c>
      <c r="E100" s="236">
        <v>5212419.21</v>
      </c>
      <c r="F100" s="237">
        <v>3773217.35</v>
      </c>
      <c r="G100" s="237">
        <v>808</v>
      </c>
      <c r="I100" s="198"/>
      <c r="J100" s="234"/>
      <c r="K100" s="184">
        <f t="shared" si="24"/>
        <v>1439201.8599999999</v>
      </c>
      <c r="L100" s="185"/>
    </row>
    <row r="101" spans="1:12">
      <c r="A101" s="116">
        <v>40390</v>
      </c>
      <c r="B101" s="155">
        <f t="shared" si="21"/>
        <v>3</v>
      </c>
      <c r="C101" s="129" t="str">
        <f t="shared" si="22"/>
        <v>Sep2010</v>
      </c>
      <c r="D101" s="129">
        <f t="shared" si="23"/>
        <v>40422</v>
      </c>
      <c r="E101" s="236">
        <v>4695632.8600000003</v>
      </c>
      <c r="F101" s="237">
        <v>4319742.5</v>
      </c>
      <c r="G101" s="237">
        <v>846</v>
      </c>
      <c r="I101" s="198"/>
      <c r="J101" s="234"/>
      <c r="K101" s="184">
        <f t="shared" si="24"/>
        <v>375890.36000000034</v>
      </c>
      <c r="L101" s="185"/>
    </row>
    <row r="102" spans="1:12">
      <c r="A102" s="109">
        <v>40421</v>
      </c>
      <c r="B102" s="155">
        <f t="shared" si="21"/>
        <v>3</v>
      </c>
      <c r="C102" s="129" t="str">
        <f t="shared" si="22"/>
        <v>Sep2010</v>
      </c>
      <c r="D102" s="129">
        <f t="shared" si="23"/>
        <v>40422</v>
      </c>
      <c r="E102" s="236">
        <v>5060164.54</v>
      </c>
      <c r="F102" s="237">
        <v>4110259.11</v>
      </c>
      <c r="G102" s="237">
        <v>878</v>
      </c>
      <c r="I102" s="198"/>
      <c r="J102" s="234"/>
      <c r="K102" s="184">
        <f t="shared" si="24"/>
        <v>949905.43000000017</v>
      </c>
      <c r="L102" s="185"/>
    </row>
    <row r="103" spans="1:12">
      <c r="A103" s="116">
        <v>40451</v>
      </c>
      <c r="B103" s="155">
        <f t="shared" si="21"/>
        <v>3</v>
      </c>
      <c r="C103" s="129" t="str">
        <f t="shared" si="22"/>
        <v>Sep2010</v>
      </c>
      <c r="D103" s="129">
        <f t="shared" si="23"/>
        <v>40422</v>
      </c>
      <c r="E103" s="236">
        <v>4468706.83</v>
      </c>
      <c r="F103" s="237">
        <v>3840919.64</v>
      </c>
      <c r="G103" s="237">
        <v>804</v>
      </c>
      <c r="I103" s="198"/>
      <c r="J103" s="234"/>
      <c r="K103" s="184">
        <f t="shared" si="24"/>
        <v>627787.18999999994</v>
      </c>
      <c r="L103" s="185"/>
    </row>
    <row r="104" spans="1:12">
      <c r="A104" s="109">
        <v>40482</v>
      </c>
      <c r="B104" s="155">
        <f t="shared" si="21"/>
        <v>4</v>
      </c>
      <c r="C104" s="129" t="str">
        <f t="shared" si="22"/>
        <v>dec2010</v>
      </c>
      <c r="D104" s="129">
        <f t="shared" si="23"/>
        <v>40513</v>
      </c>
      <c r="E104" s="236">
        <v>3955443.29</v>
      </c>
      <c r="F104" s="237">
        <v>4067039.11</v>
      </c>
      <c r="G104" s="237">
        <v>749</v>
      </c>
      <c r="I104" s="198"/>
      <c r="J104" s="234"/>
      <c r="K104" s="184">
        <f t="shared" si="24"/>
        <v>-111595.81999999983</v>
      </c>
      <c r="L104" s="185"/>
    </row>
    <row r="105" spans="1:12">
      <c r="A105" s="116">
        <v>40512</v>
      </c>
      <c r="B105" s="155">
        <f t="shared" si="21"/>
        <v>4</v>
      </c>
      <c r="C105" s="129" t="str">
        <f t="shared" si="22"/>
        <v>dec2010</v>
      </c>
      <c r="D105" s="129">
        <f t="shared" si="23"/>
        <v>40513</v>
      </c>
      <c r="E105" s="236">
        <v>4336526.3499999996</v>
      </c>
      <c r="F105" s="237">
        <v>3718822.97</v>
      </c>
      <c r="G105" s="237">
        <v>744</v>
      </c>
      <c r="I105" s="198"/>
      <c r="J105" s="234"/>
      <c r="K105" s="184">
        <f t="shared" si="24"/>
        <v>617703.37999999942</v>
      </c>
      <c r="L105" s="185"/>
    </row>
    <row r="106" spans="1:12">
      <c r="A106" s="109">
        <v>40543</v>
      </c>
      <c r="B106" s="155">
        <f t="shared" si="21"/>
        <v>4</v>
      </c>
      <c r="C106" s="129" t="str">
        <f t="shared" si="22"/>
        <v>dec2010</v>
      </c>
      <c r="D106" s="129">
        <f t="shared" si="23"/>
        <v>40513</v>
      </c>
      <c r="E106" s="236">
        <v>3770377.77</v>
      </c>
      <c r="F106" s="237">
        <v>3933821.66</v>
      </c>
      <c r="G106" s="237">
        <v>498</v>
      </c>
      <c r="I106" s="198"/>
      <c r="J106" s="234"/>
      <c r="K106" s="184">
        <f t="shared" si="24"/>
        <v>-163443.89000000013</v>
      </c>
      <c r="L106" s="185"/>
    </row>
    <row r="107" spans="1:12">
      <c r="A107" s="116">
        <v>40574</v>
      </c>
      <c r="B107" s="155">
        <f t="shared" si="21"/>
        <v>1</v>
      </c>
      <c r="C107" s="129" t="str">
        <f t="shared" si="22"/>
        <v>Mar2011</v>
      </c>
      <c r="D107" s="129">
        <f t="shared" si="23"/>
        <v>40603</v>
      </c>
      <c r="E107" s="236">
        <v>3539560.28</v>
      </c>
      <c r="F107" s="237">
        <v>3656423.11</v>
      </c>
      <c r="G107" s="237">
        <v>442</v>
      </c>
      <c r="I107" s="198"/>
      <c r="J107" s="234"/>
      <c r="K107" s="184">
        <f t="shared" si="24"/>
        <v>-116862.83000000007</v>
      </c>
      <c r="L107" s="185"/>
    </row>
    <row r="108" spans="1:12">
      <c r="A108" s="109">
        <v>40602</v>
      </c>
      <c r="B108" s="155">
        <f t="shared" si="21"/>
        <v>1</v>
      </c>
      <c r="C108" s="129" t="str">
        <f t="shared" si="22"/>
        <v>Mar2011</v>
      </c>
      <c r="D108" s="129">
        <f t="shared" si="23"/>
        <v>40603</v>
      </c>
      <c r="E108" s="236">
        <v>3997777.37</v>
      </c>
      <c r="F108" s="237">
        <v>3558820</v>
      </c>
      <c r="G108" s="237">
        <v>621</v>
      </c>
      <c r="I108" s="198"/>
      <c r="J108" s="234"/>
      <c r="K108" s="184">
        <f t="shared" si="24"/>
        <v>438957.37000000011</v>
      </c>
      <c r="L108" s="185"/>
    </row>
    <row r="109" spans="1:12">
      <c r="A109" s="116">
        <v>40633</v>
      </c>
      <c r="B109" s="155">
        <f t="shared" si="21"/>
        <v>1</v>
      </c>
      <c r="C109" s="129" t="str">
        <f t="shared" si="22"/>
        <v>Mar2011</v>
      </c>
      <c r="D109" s="129">
        <f t="shared" si="23"/>
        <v>40603</v>
      </c>
      <c r="E109" s="236">
        <v>4373797.3099999996</v>
      </c>
      <c r="F109" s="237">
        <v>3834999.88</v>
      </c>
      <c r="G109" s="237">
        <v>631</v>
      </c>
      <c r="I109" s="198"/>
      <c r="J109" s="234"/>
      <c r="K109" s="184">
        <f t="shared" si="24"/>
        <v>538797.4299999997</v>
      </c>
      <c r="L109" s="185"/>
    </row>
    <row r="110" spans="1:12">
      <c r="A110" s="109">
        <v>40663</v>
      </c>
      <c r="B110" s="155">
        <f t="shared" si="21"/>
        <v>2</v>
      </c>
      <c r="C110" s="129" t="str">
        <f t="shared" si="22"/>
        <v>June2011</v>
      </c>
      <c r="D110" s="129">
        <f t="shared" si="23"/>
        <v>40695</v>
      </c>
      <c r="E110" s="236">
        <v>3843501.26</v>
      </c>
      <c r="F110" s="237">
        <v>3825102.25</v>
      </c>
      <c r="G110" s="237">
        <v>526</v>
      </c>
      <c r="I110" s="198"/>
      <c r="J110" s="234"/>
      <c r="K110" s="184">
        <f t="shared" si="24"/>
        <v>18399.009999999776</v>
      </c>
      <c r="L110" s="185"/>
    </row>
    <row r="111" spans="1:12">
      <c r="A111" s="116">
        <v>40694</v>
      </c>
      <c r="B111" s="155">
        <f t="shared" si="21"/>
        <v>2</v>
      </c>
      <c r="C111" s="129" t="str">
        <f t="shared" si="22"/>
        <v>June2011</v>
      </c>
      <c r="D111" s="129">
        <f t="shared" si="23"/>
        <v>40695</v>
      </c>
      <c r="E111" s="236">
        <v>4809849.2</v>
      </c>
      <c r="F111" s="637">
        <v>3787363.02</v>
      </c>
      <c r="G111" s="237">
        <v>662</v>
      </c>
      <c r="I111" s="198"/>
      <c r="J111" s="234"/>
      <c r="K111" s="184">
        <f t="shared" si="24"/>
        <v>1022486.1800000002</v>
      </c>
      <c r="L111" s="185"/>
    </row>
    <row r="112" spans="1:12">
      <c r="A112" s="109">
        <v>40724</v>
      </c>
      <c r="B112" s="155">
        <f t="shared" si="21"/>
        <v>2</v>
      </c>
      <c r="C112" s="129" t="str">
        <f t="shared" si="22"/>
        <v>June2011</v>
      </c>
      <c r="D112" s="129">
        <f t="shared" si="23"/>
        <v>40695</v>
      </c>
      <c r="E112" s="236">
        <v>4811601.51</v>
      </c>
      <c r="F112" s="637">
        <v>3862356.04</v>
      </c>
      <c r="G112" s="237">
        <v>586</v>
      </c>
      <c r="I112" s="198"/>
      <c r="J112" s="234"/>
      <c r="K112" s="184">
        <f t="shared" si="24"/>
        <v>949245.46999999974</v>
      </c>
      <c r="L112" s="185"/>
    </row>
    <row r="113" spans="1:12">
      <c r="A113" s="116">
        <v>40755</v>
      </c>
      <c r="B113" s="155">
        <f t="shared" si="21"/>
        <v>3</v>
      </c>
      <c r="C113" s="129" t="str">
        <f t="shared" si="22"/>
        <v>Sep2011</v>
      </c>
      <c r="D113" s="129">
        <f t="shared" si="23"/>
        <v>40787</v>
      </c>
      <c r="E113" s="236">
        <v>4077194.16</v>
      </c>
      <c r="F113" s="637">
        <v>3846123.82</v>
      </c>
      <c r="G113" s="238">
        <v>568</v>
      </c>
      <c r="I113" s="198"/>
      <c r="J113" s="234"/>
      <c r="K113" s="184">
        <f t="shared" si="24"/>
        <v>231070.34000000032</v>
      </c>
      <c r="L113" s="185"/>
    </row>
    <row r="114" spans="1:12">
      <c r="A114" s="109">
        <v>40786</v>
      </c>
      <c r="B114" s="155">
        <f t="shared" si="21"/>
        <v>3</v>
      </c>
      <c r="C114" s="129" t="str">
        <f t="shared" si="22"/>
        <v>Sep2011</v>
      </c>
      <c r="D114" s="129">
        <f t="shared" si="23"/>
        <v>40787</v>
      </c>
      <c r="E114" s="236">
        <v>4234000.68</v>
      </c>
      <c r="F114" s="637">
        <v>3636216.02</v>
      </c>
      <c r="G114" s="238">
        <v>615</v>
      </c>
      <c r="I114" s="198"/>
      <c r="J114" s="234"/>
      <c r="K114" s="184">
        <f t="shared" si="24"/>
        <v>597784.65999999968</v>
      </c>
      <c r="L114" s="185"/>
    </row>
    <row r="115" spans="1:12">
      <c r="A115" s="116">
        <v>40816</v>
      </c>
      <c r="B115" s="155">
        <f t="shared" si="21"/>
        <v>3</v>
      </c>
      <c r="C115" s="129" t="str">
        <f t="shared" si="22"/>
        <v>Sep2011</v>
      </c>
      <c r="D115" s="129">
        <f t="shared" si="23"/>
        <v>40787</v>
      </c>
      <c r="E115" s="236">
        <v>4582882.96</v>
      </c>
      <c r="F115" s="637">
        <v>3997621.91</v>
      </c>
      <c r="G115" s="238">
        <v>604</v>
      </c>
      <c r="I115" s="198"/>
      <c r="J115" s="234"/>
      <c r="K115" s="184">
        <f t="shared" si="24"/>
        <v>585261.04999999981</v>
      </c>
      <c r="L115" s="185"/>
    </row>
    <row r="116" spans="1:12">
      <c r="A116" s="109">
        <v>40847</v>
      </c>
      <c r="B116" s="155">
        <f t="shared" si="21"/>
        <v>4</v>
      </c>
      <c r="C116" s="129" t="str">
        <f t="shared" si="22"/>
        <v>dec2011</v>
      </c>
      <c r="D116" s="129">
        <f t="shared" si="23"/>
        <v>40878</v>
      </c>
      <c r="E116" s="236">
        <v>3956645.75</v>
      </c>
      <c r="F116" s="637">
        <v>3720339.15</v>
      </c>
      <c r="G116" s="238">
        <v>579</v>
      </c>
      <c r="I116" s="198"/>
      <c r="J116" s="234"/>
      <c r="K116" s="184">
        <f t="shared" si="24"/>
        <v>236306.60000000009</v>
      </c>
      <c r="L116" s="185"/>
    </row>
    <row r="117" spans="1:12">
      <c r="A117" s="116">
        <v>40877</v>
      </c>
      <c r="B117" s="155">
        <f t="shared" si="21"/>
        <v>4</v>
      </c>
      <c r="C117" s="129" t="str">
        <f t="shared" si="22"/>
        <v>dec2011</v>
      </c>
      <c r="D117" s="129">
        <f t="shared" si="23"/>
        <v>40878</v>
      </c>
      <c r="E117" s="236">
        <v>4805452.9000000004</v>
      </c>
      <c r="F117" s="637">
        <v>3678559.43</v>
      </c>
      <c r="G117" s="238">
        <v>606</v>
      </c>
      <c r="I117" s="198"/>
      <c r="J117" s="234"/>
      <c r="K117" s="184">
        <f t="shared" si="24"/>
        <v>1126893.4700000002</v>
      </c>
      <c r="L117" s="185"/>
    </row>
    <row r="118" spans="1:12">
      <c r="A118" s="109">
        <v>40908</v>
      </c>
      <c r="B118" s="155">
        <f t="shared" si="21"/>
        <v>4</v>
      </c>
      <c r="C118" s="129" t="str">
        <f t="shared" si="22"/>
        <v>dec2011</v>
      </c>
      <c r="D118" s="129">
        <f t="shared" si="23"/>
        <v>40878</v>
      </c>
      <c r="E118" s="236">
        <v>4346144.7300000004</v>
      </c>
      <c r="F118" s="637">
        <v>4032449.38</v>
      </c>
      <c r="G118" s="238">
        <v>505</v>
      </c>
      <c r="I118" s="198"/>
      <c r="J118" s="234"/>
      <c r="K118" s="184">
        <f t="shared" si="24"/>
        <v>313695.35000000056</v>
      </c>
      <c r="L118" s="185"/>
    </row>
    <row r="119" spans="1:12">
      <c r="A119" s="116">
        <v>40939</v>
      </c>
      <c r="B119" s="155">
        <f t="shared" si="21"/>
        <v>1</v>
      </c>
      <c r="C119" s="129" t="str">
        <f t="shared" si="22"/>
        <v>Mar2012</v>
      </c>
      <c r="D119" s="129">
        <f t="shared" si="23"/>
        <v>40969</v>
      </c>
      <c r="E119" s="236">
        <v>2969435.4</v>
      </c>
      <c r="F119" s="637">
        <v>3294354.11</v>
      </c>
      <c r="G119" s="238">
        <v>403</v>
      </c>
      <c r="I119" s="198"/>
      <c r="J119" s="234"/>
      <c r="K119" s="184">
        <f t="shared" si="24"/>
        <v>-324918.70999999996</v>
      </c>
      <c r="L119" s="185"/>
    </row>
    <row r="120" spans="1:12">
      <c r="A120" s="109">
        <v>40968</v>
      </c>
      <c r="B120" s="155">
        <f t="shared" si="21"/>
        <v>1</v>
      </c>
      <c r="C120" s="129" t="str">
        <f t="shared" si="22"/>
        <v>Mar2012</v>
      </c>
      <c r="D120" s="129">
        <f t="shared" si="23"/>
        <v>40969</v>
      </c>
      <c r="E120" s="236">
        <v>4710756.0599999996</v>
      </c>
      <c r="F120" s="637">
        <v>3456335.03</v>
      </c>
      <c r="G120" s="238">
        <v>612</v>
      </c>
      <c r="I120" s="198"/>
      <c r="J120" s="234"/>
      <c r="K120" s="184">
        <f t="shared" si="24"/>
        <v>1254421.0299999998</v>
      </c>
      <c r="L120" s="185"/>
    </row>
    <row r="121" spans="1:12">
      <c r="A121" s="116">
        <v>40999</v>
      </c>
      <c r="B121" s="155">
        <f t="shared" si="21"/>
        <v>1</v>
      </c>
      <c r="C121" s="129" t="str">
        <f t="shared" si="22"/>
        <v>Mar2012</v>
      </c>
      <c r="D121" s="129">
        <f t="shared" si="23"/>
        <v>40969</v>
      </c>
      <c r="E121" s="236">
        <v>4968913.88</v>
      </c>
      <c r="F121" s="637">
        <v>3832914.12</v>
      </c>
      <c r="G121" s="238">
        <v>669</v>
      </c>
      <c r="I121" s="198"/>
      <c r="J121" s="234"/>
      <c r="K121" s="184">
        <f t="shared" si="24"/>
        <v>1135999.7599999998</v>
      </c>
      <c r="L121" s="185"/>
    </row>
    <row r="122" spans="1:12">
      <c r="A122" s="109">
        <v>41029</v>
      </c>
      <c r="B122" s="155">
        <f t="shared" si="21"/>
        <v>2</v>
      </c>
      <c r="C122" s="129" t="str">
        <f t="shared" si="22"/>
        <v>June2012</v>
      </c>
      <c r="D122" s="129">
        <f t="shared" si="23"/>
        <v>41061</v>
      </c>
      <c r="E122" s="236">
        <v>3678354.82</v>
      </c>
      <c r="F122" s="637">
        <v>3528880.74</v>
      </c>
      <c r="G122" s="238">
        <v>485</v>
      </c>
      <c r="I122" s="198"/>
      <c r="J122" s="234"/>
      <c r="K122" s="184">
        <f t="shared" si="24"/>
        <v>149474.07999999961</v>
      </c>
      <c r="L122" s="185"/>
    </row>
    <row r="123" spans="1:12">
      <c r="A123" s="116">
        <v>41060</v>
      </c>
      <c r="B123" s="155">
        <f t="shared" si="21"/>
        <v>2</v>
      </c>
      <c r="C123" s="129" t="str">
        <f t="shared" si="22"/>
        <v>June2012</v>
      </c>
      <c r="D123" s="129">
        <f t="shared" si="23"/>
        <v>41061</v>
      </c>
      <c r="E123" s="236">
        <v>5697141.3399999999</v>
      </c>
      <c r="F123" s="637">
        <v>3810659.18</v>
      </c>
      <c r="G123" s="238">
        <v>688</v>
      </c>
      <c r="I123" s="198"/>
      <c r="J123" s="234"/>
      <c r="K123" s="184">
        <f t="shared" si="24"/>
        <v>1886482.1599999997</v>
      </c>
      <c r="L123" s="185"/>
    </row>
    <row r="124" spans="1:12">
      <c r="A124" s="109">
        <v>41090</v>
      </c>
      <c r="B124" s="155">
        <f t="shared" si="21"/>
        <v>2</v>
      </c>
      <c r="C124" s="129" t="str">
        <f t="shared" si="22"/>
        <v>June2012</v>
      </c>
      <c r="D124" s="129">
        <f t="shared" si="23"/>
        <v>41061</v>
      </c>
      <c r="E124" s="236">
        <v>4721084.5599999996</v>
      </c>
      <c r="F124" s="637">
        <v>3631107.84</v>
      </c>
      <c r="G124" s="238">
        <v>607</v>
      </c>
      <c r="I124" s="198"/>
      <c r="J124" s="234"/>
      <c r="K124" s="184">
        <f t="shared" si="24"/>
        <v>1089976.7199999997</v>
      </c>
      <c r="L124" s="185"/>
    </row>
    <row r="125" spans="1:12">
      <c r="A125" s="116">
        <v>41121</v>
      </c>
      <c r="B125" s="155">
        <f t="shared" si="21"/>
        <v>3</v>
      </c>
      <c r="C125" s="129" t="str">
        <f t="shared" si="22"/>
        <v>Sep2012</v>
      </c>
      <c r="D125" s="129">
        <f t="shared" si="23"/>
        <v>41153</v>
      </c>
      <c r="E125" s="236">
        <v>4325274.1100000003</v>
      </c>
      <c r="F125" s="637">
        <v>3570779.06</v>
      </c>
      <c r="G125" s="238">
        <v>513</v>
      </c>
      <c r="I125" s="198"/>
      <c r="J125" s="234"/>
      <c r="K125" s="184">
        <f t="shared" si="24"/>
        <v>754495.05000000028</v>
      </c>
      <c r="L125" s="185"/>
    </row>
    <row r="126" spans="1:12">
      <c r="A126" s="109">
        <v>41152</v>
      </c>
      <c r="B126" s="155">
        <f t="shared" si="21"/>
        <v>3</v>
      </c>
      <c r="C126" s="129" t="str">
        <f t="shared" si="22"/>
        <v>Sep2012</v>
      </c>
      <c r="D126" s="129">
        <f t="shared" si="23"/>
        <v>41153</v>
      </c>
      <c r="E126" s="236">
        <v>5088938.71</v>
      </c>
      <c r="F126" s="637">
        <v>3915601.52</v>
      </c>
      <c r="G126" s="238">
        <v>614</v>
      </c>
      <c r="I126" s="198"/>
      <c r="J126" s="234"/>
      <c r="K126" s="184">
        <f t="shared" si="24"/>
        <v>1173337.19</v>
      </c>
      <c r="L126" s="185"/>
    </row>
    <row r="127" spans="1:12">
      <c r="A127" s="116">
        <v>41182</v>
      </c>
      <c r="B127" s="155">
        <f t="shared" si="21"/>
        <v>3</v>
      </c>
      <c r="C127" s="129" t="str">
        <f t="shared" si="22"/>
        <v>Sep2012</v>
      </c>
      <c r="D127" s="129">
        <f t="shared" si="23"/>
        <v>41153</v>
      </c>
      <c r="E127" s="236">
        <v>4710634.9000000004</v>
      </c>
      <c r="F127" s="637">
        <v>3836724.44</v>
      </c>
      <c r="G127" s="238">
        <v>569</v>
      </c>
      <c r="I127" s="198"/>
      <c r="J127" s="234"/>
      <c r="K127" s="184">
        <f t="shared" si="24"/>
        <v>873910.46000000043</v>
      </c>
      <c r="L127" s="185"/>
    </row>
    <row r="128" spans="1:12">
      <c r="A128" s="109">
        <v>41213</v>
      </c>
      <c r="B128" s="155">
        <f t="shared" si="21"/>
        <v>4</v>
      </c>
      <c r="C128" s="129" t="str">
        <f t="shared" si="22"/>
        <v>dec2012</v>
      </c>
      <c r="D128" s="129">
        <f t="shared" si="23"/>
        <v>41244</v>
      </c>
      <c r="E128" s="236">
        <v>4523154.8</v>
      </c>
      <c r="F128" s="637">
        <v>3538231.27</v>
      </c>
      <c r="G128" s="238">
        <v>555</v>
      </c>
      <c r="I128" s="198"/>
      <c r="J128" s="234"/>
      <c r="K128" s="184">
        <f t="shared" si="24"/>
        <v>984923.5299999998</v>
      </c>
      <c r="L128" s="185"/>
    </row>
    <row r="129" spans="1:12">
      <c r="A129" s="116">
        <v>41243</v>
      </c>
      <c r="B129" s="155">
        <f t="shared" si="21"/>
        <v>4</v>
      </c>
      <c r="C129" s="129" t="str">
        <f t="shared" si="22"/>
        <v>dec2012</v>
      </c>
      <c r="D129" s="129">
        <f t="shared" si="23"/>
        <v>41244</v>
      </c>
      <c r="E129" s="236">
        <v>4641467.63</v>
      </c>
      <c r="F129" s="637">
        <v>3767828.18</v>
      </c>
      <c r="G129" s="238">
        <v>454</v>
      </c>
      <c r="I129" s="198"/>
      <c r="J129" s="234"/>
      <c r="K129" s="184">
        <f t="shared" si="24"/>
        <v>873639.44999999972</v>
      </c>
      <c r="L129" s="185"/>
    </row>
    <row r="130" spans="1:12">
      <c r="A130" s="109">
        <v>41274</v>
      </c>
      <c r="B130" s="155">
        <f t="shared" si="21"/>
        <v>4</v>
      </c>
      <c r="C130" s="129" t="str">
        <f t="shared" si="22"/>
        <v>dec2012</v>
      </c>
      <c r="D130" s="129">
        <f t="shared" si="23"/>
        <v>41244</v>
      </c>
      <c r="E130" s="236">
        <v>3471573.21</v>
      </c>
      <c r="F130" s="637">
        <v>3647752.49</v>
      </c>
      <c r="G130" s="238">
        <v>312</v>
      </c>
      <c r="I130" s="198"/>
      <c r="J130" s="234"/>
      <c r="K130" s="184">
        <f t="shared" si="24"/>
        <v>-176179.28000000026</v>
      </c>
      <c r="L130" s="185"/>
    </row>
    <row r="131" spans="1:12">
      <c r="A131" s="116">
        <v>41305</v>
      </c>
      <c r="B131" s="155">
        <f t="shared" si="21"/>
        <v>1</v>
      </c>
      <c r="C131" s="129" t="str">
        <f t="shared" si="22"/>
        <v>Mar2013</v>
      </c>
      <c r="D131" s="129">
        <f t="shared" si="23"/>
        <v>41334</v>
      </c>
      <c r="E131" s="236">
        <v>4857758.5199999996</v>
      </c>
      <c r="F131" s="637">
        <v>3398207.79</v>
      </c>
      <c r="G131" s="238">
        <v>302</v>
      </c>
      <c r="I131" s="198"/>
      <c r="J131" s="234"/>
      <c r="K131" s="184">
        <f t="shared" si="24"/>
        <v>1459550.7299999995</v>
      </c>
      <c r="L131" s="185"/>
    </row>
    <row r="132" spans="1:12">
      <c r="A132" s="109">
        <v>41333</v>
      </c>
      <c r="B132" s="155">
        <f t="shared" si="21"/>
        <v>1</v>
      </c>
      <c r="C132" s="129" t="str">
        <f t="shared" si="22"/>
        <v>Mar2013</v>
      </c>
      <c r="D132" s="129">
        <f t="shared" si="23"/>
        <v>41334</v>
      </c>
      <c r="E132" s="236">
        <v>4074632.57</v>
      </c>
      <c r="F132" s="637">
        <v>3270945.45</v>
      </c>
      <c r="G132" s="238">
        <v>366</v>
      </c>
      <c r="I132" s="198"/>
      <c r="J132" s="234"/>
      <c r="K132" s="184">
        <f t="shared" si="24"/>
        <v>803687.11999999965</v>
      </c>
      <c r="L132" s="185"/>
    </row>
    <row r="133" spans="1:12">
      <c r="A133" s="116">
        <v>41364</v>
      </c>
      <c r="B133" s="155">
        <f t="shared" ref="B133:B196" si="31">MONTH(MONTH(A133)&amp;0)</f>
        <v>1</v>
      </c>
      <c r="C133" s="129" t="str">
        <f t="shared" ref="C133:C196" si="32">IF(B133=4,"dec",IF(B133=1,"Mar", IF(B133=2,"June",IF(B133=3,"Sep",""))))&amp;YEAR(A133)</f>
        <v>Mar2013</v>
      </c>
      <c r="D133" s="129">
        <f t="shared" ref="D133:D196" si="33">DATEVALUE(C133)</f>
        <v>41334</v>
      </c>
      <c r="E133" s="236">
        <v>3970077.88</v>
      </c>
      <c r="F133" s="637">
        <v>3604598.21</v>
      </c>
      <c r="G133" s="238">
        <v>352</v>
      </c>
      <c r="I133" s="198"/>
      <c r="J133" s="234"/>
      <c r="K133" s="184">
        <f t="shared" ref="K133:K167" si="34">E133-F133</f>
        <v>365479.66999999993</v>
      </c>
      <c r="L133" s="185"/>
    </row>
    <row r="134" spans="1:12">
      <c r="A134" s="109">
        <v>41394</v>
      </c>
      <c r="B134" s="155">
        <f t="shared" si="31"/>
        <v>2</v>
      </c>
      <c r="C134" s="129" t="str">
        <f t="shared" si="32"/>
        <v>June2013</v>
      </c>
      <c r="D134" s="129">
        <f t="shared" si="33"/>
        <v>41426</v>
      </c>
      <c r="E134" s="236">
        <v>4581821.7300000004</v>
      </c>
      <c r="F134" s="637">
        <v>3371263.62</v>
      </c>
      <c r="G134" s="238">
        <v>311</v>
      </c>
      <c r="I134" s="198"/>
      <c r="J134" s="234"/>
      <c r="K134" s="184">
        <f t="shared" si="34"/>
        <v>1210558.1100000003</v>
      </c>
      <c r="L134" s="185"/>
    </row>
    <row r="135" spans="1:12">
      <c r="A135" s="116">
        <v>41425</v>
      </c>
      <c r="B135" s="155">
        <f t="shared" si="31"/>
        <v>2</v>
      </c>
      <c r="C135" s="129" t="str">
        <f t="shared" si="32"/>
        <v>June2013</v>
      </c>
      <c r="D135" s="129">
        <f t="shared" si="33"/>
        <v>41426</v>
      </c>
      <c r="E135" s="236">
        <v>4907422</v>
      </c>
      <c r="F135" s="637">
        <v>3662976.38</v>
      </c>
      <c r="G135" s="238">
        <v>433</v>
      </c>
      <c r="I135" s="198"/>
      <c r="J135" s="234"/>
      <c r="K135" s="184">
        <f t="shared" si="34"/>
        <v>1244445.6200000001</v>
      </c>
      <c r="L135" s="185"/>
    </row>
    <row r="136" spans="1:12">
      <c r="A136" s="109">
        <v>41455</v>
      </c>
      <c r="B136" s="155">
        <f t="shared" si="31"/>
        <v>2</v>
      </c>
      <c r="C136" s="129" t="str">
        <f t="shared" si="32"/>
        <v>June2013</v>
      </c>
      <c r="D136" s="129">
        <f t="shared" si="33"/>
        <v>41426</v>
      </c>
      <c r="E136" s="236">
        <v>4568071.49</v>
      </c>
      <c r="F136" s="637">
        <v>3494690.67</v>
      </c>
      <c r="G136" s="238">
        <v>369</v>
      </c>
      <c r="I136" s="198"/>
      <c r="J136" s="234"/>
      <c r="K136" s="184">
        <f t="shared" si="34"/>
        <v>1073380.8200000003</v>
      </c>
      <c r="L136" s="185"/>
    </row>
    <row r="137" spans="1:12">
      <c r="A137" s="116">
        <v>41486</v>
      </c>
      <c r="B137" s="155">
        <f t="shared" si="31"/>
        <v>3</v>
      </c>
      <c r="C137" s="129" t="str">
        <f t="shared" si="32"/>
        <v>Sep2013</v>
      </c>
      <c r="D137" s="129">
        <f t="shared" si="33"/>
        <v>41518</v>
      </c>
      <c r="E137" s="236">
        <v>4336721.41</v>
      </c>
      <c r="F137" s="637">
        <v>3441597.13</v>
      </c>
      <c r="G137" s="238">
        <v>385</v>
      </c>
      <c r="I137" s="198"/>
      <c r="J137" s="234"/>
      <c r="K137" s="184">
        <f t="shared" si="34"/>
        <v>895124.28000000026</v>
      </c>
      <c r="L137" s="185"/>
    </row>
    <row r="138" spans="1:12">
      <c r="A138" s="109">
        <v>41517</v>
      </c>
      <c r="B138" s="155">
        <f t="shared" si="31"/>
        <v>3</v>
      </c>
      <c r="C138" s="129" t="str">
        <f t="shared" si="32"/>
        <v>Sep2013</v>
      </c>
      <c r="D138" s="129">
        <f t="shared" si="33"/>
        <v>41518</v>
      </c>
      <c r="E138" s="236">
        <v>4322072.4000000004</v>
      </c>
      <c r="F138" s="637">
        <v>3814487.35</v>
      </c>
      <c r="G138" s="238">
        <v>370</v>
      </c>
      <c r="I138" s="198"/>
      <c r="J138" s="234"/>
      <c r="K138" s="184">
        <f t="shared" si="34"/>
        <v>507585.05000000028</v>
      </c>
      <c r="L138" s="185"/>
    </row>
    <row r="139" spans="1:12">
      <c r="A139" s="116">
        <v>41547</v>
      </c>
      <c r="B139" s="155">
        <f t="shared" si="31"/>
        <v>3</v>
      </c>
      <c r="C139" s="129" t="str">
        <f t="shared" si="32"/>
        <v>Sep2013</v>
      </c>
      <c r="D139" s="129">
        <f t="shared" si="33"/>
        <v>41518</v>
      </c>
      <c r="E139" s="236">
        <v>4318604.16</v>
      </c>
      <c r="F139" s="637">
        <v>3523966.73</v>
      </c>
      <c r="G139" s="238">
        <v>356</v>
      </c>
      <c r="I139" s="198"/>
      <c r="J139" s="234"/>
      <c r="K139" s="184">
        <f t="shared" si="34"/>
        <v>794637.43000000017</v>
      </c>
      <c r="L139" s="185"/>
    </row>
    <row r="140" spans="1:12">
      <c r="A140" s="109">
        <v>41578</v>
      </c>
      <c r="B140" s="155">
        <f t="shared" si="31"/>
        <v>4</v>
      </c>
      <c r="C140" s="129" t="str">
        <f t="shared" si="32"/>
        <v>dec2013</v>
      </c>
      <c r="D140" s="129">
        <f t="shared" si="33"/>
        <v>41609</v>
      </c>
      <c r="E140" s="236">
        <v>4007449.45</v>
      </c>
      <c r="F140" s="637">
        <v>3256918.14</v>
      </c>
      <c r="G140" s="238">
        <v>373</v>
      </c>
      <c r="I140" s="198"/>
      <c r="J140" s="234"/>
      <c r="K140" s="184">
        <f t="shared" si="34"/>
        <v>750531.31</v>
      </c>
      <c r="L140" s="185"/>
    </row>
    <row r="141" spans="1:12">
      <c r="A141" s="116">
        <v>41608</v>
      </c>
      <c r="B141" s="155">
        <f t="shared" si="31"/>
        <v>4</v>
      </c>
      <c r="C141" s="129" t="str">
        <f t="shared" si="32"/>
        <v>dec2013</v>
      </c>
      <c r="D141" s="129">
        <f t="shared" si="33"/>
        <v>41609</v>
      </c>
      <c r="E141" s="236">
        <v>4540865</v>
      </c>
      <c r="F141" s="637">
        <v>3831515.72</v>
      </c>
      <c r="G141" s="238">
        <v>368</v>
      </c>
      <c r="I141" s="198"/>
      <c r="J141" s="234"/>
      <c r="K141" s="184">
        <f t="shared" si="34"/>
        <v>709349.2799999998</v>
      </c>
      <c r="L141" s="185"/>
    </row>
    <row r="142" spans="1:12">
      <c r="A142" s="109">
        <v>41639</v>
      </c>
      <c r="B142" s="155">
        <f t="shared" si="31"/>
        <v>4</v>
      </c>
      <c r="C142" s="129" t="str">
        <f t="shared" si="32"/>
        <v>dec2013</v>
      </c>
      <c r="D142" s="129">
        <f t="shared" si="33"/>
        <v>41609</v>
      </c>
      <c r="E142" s="236">
        <v>3397082.45</v>
      </c>
      <c r="F142" s="637">
        <v>3371332.5</v>
      </c>
      <c r="G142" s="238">
        <v>221</v>
      </c>
      <c r="I142" s="198"/>
      <c r="J142" s="234"/>
      <c r="K142" s="184">
        <f t="shared" si="34"/>
        <v>25749.950000000186</v>
      </c>
      <c r="L142" s="185"/>
    </row>
    <row r="143" spans="1:12">
      <c r="A143" s="116">
        <v>41670</v>
      </c>
      <c r="B143" s="155">
        <f t="shared" si="31"/>
        <v>1</v>
      </c>
      <c r="C143" s="129" t="str">
        <f t="shared" si="32"/>
        <v>Mar2014</v>
      </c>
      <c r="D143" s="129">
        <f t="shared" si="33"/>
        <v>41699</v>
      </c>
      <c r="E143" s="236">
        <v>3398051.74</v>
      </c>
      <c r="F143" s="637">
        <v>3204974.73</v>
      </c>
      <c r="G143" s="238">
        <v>237</v>
      </c>
      <c r="I143" s="198"/>
      <c r="J143" s="234"/>
      <c r="K143" s="184">
        <f t="shared" si="34"/>
        <v>193077.01000000024</v>
      </c>
      <c r="L143" s="185"/>
    </row>
    <row r="144" spans="1:12">
      <c r="A144" s="109">
        <v>41698</v>
      </c>
      <c r="B144" s="155">
        <f t="shared" si="31"/>
        <v>1</v>
      </c>
      <c r="C144" s="129" t="str">
        <f t="shared" si="32"/>
        <v>Mar2014</v>
      </c>
      <c r="D144" s="129">
        <f t="shared" si="33"/>
        <v>41699</v>
      </c>
      <c r="E144" s="236">
        <v>4085730.28</v>
      </c>
      <c r="F144" s="637">
        <v>3063991.04</v>
      </c>
      <c r="G144" s="238">
        <v>317</v>
      </c>
      <c r="I144" s="198"/>
      <c r="J144" s="234"/>
      <c r="K144" s="184">
        <f t="shared" si="34"/>
        <v>1021739.2399999998</v>
      </c>
      <c r="L144" s="185"/>
    </row>
    <row r="145" spans="1:24" s="124" customFormat="1">
      <c r="A145" s="116">
        <v>41729</v>
      </c>
      <c r="B145" s="155">
        <f t="shared" si="31"/>
        <v>1</v>
      </c>
      <c r="C145" s="129" t="str">
        <f t="shared" si="32"/>
        <v>Mar2014</v>
      </c>
      <c r="D145" s="129">
        <f t="shared" si="33"/>
        <v>41699</v>
      </c>
      <c r="E145" s="236">
        <v>3839849.48</v>
      </c>
      <c r="F145" s="637">
        <v>3550525.88</v>
      </c>
      <c r="G145" s="238">
        <v>315</v>
      </c>
      <c r="H145" s="198"/>
      <c r="I145" s="198"/>
      <c r="J145" s="234"/>
      <c r="K145" s="184">
        <f t="shared" si="34"/>
        <v>289323.60000000009</v>
      </c>
      <c r="L145" s="185"/>
      <c r="M145" s="195"/>
      <c r="N145" s="193"/>
      <c r="O145" s="192"/>
      <c r="P145" s="192"/>
      <c r="Q145" s="193"/>
      <c r="R145" s="192"/>
      <c r="S145" s="192"/>
      <c r="T145" s="123"/>
      <c r="U145" s="123"/>
      <c r="V145" s="123"/>
      <c r="W145" s="192"/>
      <c r="X145" s="192"/>
    </row>
    <row r="146" spans="1:24" s="124" customFormat="1">
      <c r="A146" s="109">
        <v>41759</v>
      </c>
      <c r="B146" s="155">
        <f t="shared" si="31"/>
        <v>2</v>
      </c>
      <c r="C146" s="129" t="str">
        <f t="shared" si="32"/>
        <v>June2014</v>
      </c>
      <c r="D146" s="129">
        <f t="shared" si="33"/>
        <v>41791</v>
      </c>
      <c r="E146" s="236">
        <v>3570249.87</v>
      </c>
      <c r="F146" s="637">
        <v>3196693.7</v>
      </c>
      <c r="G146" s="238">
        <v>273</v>
      </c>
      <c r="H146" s="198"/>
      <c r="I146" s="198"/>
      <c r="J146" s="234"/>
      <c r="K146" s="184">
        <f t="shared" si="34"/>
        <v>373556.16999999993</v>
      </c>
      <c r="L146" s="185"/>
      <c r="M146" s="195"/>
      <c r="N146" s="193"/>
      <c r="O146" s="192"/>
      <c r="P146" s="192"/>
      <c r="Q146" s="193"/>
      <c r="R146" s="192"/>
      <c r="S146" s="192"/>
      <c r="T146" s="123"/>
      <c r="U146" s="123"/>
      <c r="V146" s="123"/>
      <c r="W146" s="192"/>
      <c r="X146" s="192"/>
    </row>
    <row r="147" spans="1:24" s="124" customFormat="1">
      <c r="A147" s="116">
        <v>41790</v>
      </c>
      <c r="B147" s="155">
        <f t="shared" si="31"/>
        <v>2</v>
      </c>
      <c r="C147" s="129" t="str">
        <f t="shared" si="32"/>
        <v>June2014</v>
      </c>
      <c r="D147" s="129">
        <f t="shared" si="33"/>
        <v>41791</v>
      </c>
      <c r="E147" s="236">
        <v>4722866.45</v>
      </c>
      <c r="F147" s="637">
        <v>3597668.72</v>
      </c>
      <c r="G147" s="238">
        <v>287</v>
      </c>
      <c r="H147" s="198"/>
      <c r="I147" s="198"/>
      <c r="J147" s="234"/>
      <c r="K147" s="184">
        <f t="shared" si="34"/>
        <v>1125197.73</v>
      </c>
      <c r="L147" s="185"/>
      <c r="M147" s="195"/>
      <c r="N147" s="193"/>
      <c r="O147" s="192"/>
      <c r="P147" s="192"/>
      <c r="Q147" s="193"/>
      <c r="R147" s="192"/>
      <c r="S147" s="192"/>
      <c r="T147" s="123"/>
      <c r="U147" s="123"/>
      <c r="V147" s="123"/>
      <c r="W147" s="192"/>
      <c r="X147" s="192"/>
    </row>
    <row r="148" spans="1:24" s="124" customFormat="1">
      <c r="A148" s="109">
        <v>41820</v>
      </c>
      <c r="B148" s="155">
        <f t="shared" si="31"/>
        <v>2</v>
      </c>
      <c r="C148" s="129" t="str">
        <f t="shared" si="32"/>
        <v>June2014</v>
      </c>
      <c r="D148" s="129">
        <f t="shared" si="33"/>
        <v>41791</v>
      </c>
      <c r="E148" s="236">
        <v>3536726.52</v>
      </c>
      <c r="F148" s="637">
        <v>3100041.83</v>
      </c>
      <c r="G148" s="238">
        <v>313</v>
      </c>
      <c r="H148" s="198"/>
      <c r="I148" s="198"/>
      <c r="J148" s="234"/>
      <c r="K148" s="184">
        <f t="shared" si="34"/>
        <v>436684.68999999994</v>
      </c>
      <c r="L148" s="185"/>
      <c r="M148" s="195"/>
      <c r="N148" s="193"/>
      <c r="O148" s="192"/>
      <c r="P148" s="192"/>
      <c r="Q148" s="193"/>
      <c r="R148" s="192"/>
      <c r="S148" s="192"/>
      <c r="T148" s="123"/>
      <c r="U148" s="123"/>
      <c r="V148" s="123"/>
      <c r="W148" s="192"/>
      <c r="X148" s="192"/>
    </row>
    <row r="149" spans="1:24" s="124" customFormat="1">
      <c r="A149" s="116">
        <v>41851</v>
      </c>
      <c r="B149" s="155">
        <f t="shared" si="31"/>
        <v>3</v>
      </c>
      <c r="C149" s="129" t="str">
        <f t="shared" si="32"/>
        <v>Sep2014</v>
      </c>
      <c r="D149" s="129">
        <f t="shared" si="33"/>
        <v>41883</v>
      </c>
      <c r="E149" s="236">
        <v>4248486.26</v>
      </c>
      <c r="F149" s="637">
        <v>3535336.2</v>
      </c>
      <c r="G149" s="238">
        <v>357</v>
      </c>
      <c r="H149" s="198"/>
      <c r="I149" s="198"/>
      <c r="J149" s="234"/>
      <c r="K149" s="184">
        <f t="shared" si="34"/>
        <v>713150.05999999959</v>
      </c>
      <c r="L149" s="185"/>
      <c r="M149" s="195"/>
      <c r="N149" s="193"/>
      <c r="O149" s="192"/>
      <c r="P149" s="192"/>
      <c r="Q149" s="193"/>
      <c r="R149" s="192"/>
      <c r="S149" s="192"/>
      <c r="T149" s="123"/>
      <c r="U149" s="123"/>
      <c r="V149" s="123"/>
      <c r="W149" s="192"/>
      <c r="X149" s="192"/>
    </row>
    <row r="150" spans="1:24" s="124" customFormat="1">
      <c r="A150" s="109">
        <v>41882</v>
      </c>
      <c r="B150" s="155">
        <f t="shared" si="31"/>
        <v>3</v>
      </c>
      <c r="C150" s="129" t="str">
        <f t="shared" si="32"/>
        <v>Sep2014</v>
      </c>
      <c r="D150" s="129">
        <f t="shared" si="33"/>
        <v>41883</v>
      </c>
      <c r="E150" s="236">
        <v>3722334.96</v>
      </c>
      <c r="F150" s="637">
        <v>3364787.93</v>
      </c>
      <c r="G150" s="238">
        <v>325</v>
      </c>
      <c r="H150" s="198"/>
      <c r="I150" s="198"/>
      <c r="J150" s="234"/>
      <c r="K150" s="184">
        <f t="shared" si="34"/>
        <v>357547.0299999998</v>
      </c>
      <c r="L150" s="185"/>
      <c r="M150" s="195"/>
      <c r="N150" s="193"/>
      <c r="O150" s="192"/>
      <c r="P150" s="192"/>
      <c r="Q150" s="193"/>
      <c r="R150" s="192"/>
      <c r="S150" s="192"/>
      <c r="T150" s="123"/>
      <c r="U150" s="123"/>
      <c r="V150" s="123"/>
      <c r="W150" s="192"/>
      <c r="X150" s="192"/>
    </row>
    <row r="151" spans="1:24" s="124" customFormat="1">
      <c r="A151" s="116">
        <v>41912</v>
      </c>
      <c r="B151" s="155">
        <f t="shared" si="31"/>
        <v>3</v>
      </c>
      <c r="C151" s="129" t="str">
        <f t="shared" si="32"/>
        <v>Sep2014</v>
      </c>
      <c r="D151" s="129">
        <f t="shared" si="33"/>
        <v>41883</v>
      </c>
      <c r="E151" s="236">
        <v>3679339.66</v>
      </c>
      <c r="F151" s="637">
        <v>3401845.69</v>
      </c>
      <c r="G151" s="238">
        <v>326</v>
      </c>
      <c r="H151" s="198"/>
      <c r="I151" s="198"/>
      <c r="J151" s="234"/>
      <c r="K151" s="184">
        <f t="shared" si="34"/>
        <v>277493.9700000002</v>
      </c>
      <c r="L151" s="185"/>
      <c r="M151" s="195"/>
      <c r="N151" s="193"/>
      <c r="O151" s="192"/>
      <c r="P151" s="192"/>
      <c r="Q151" s="193"/>
      <c r="R151" s="192"/>
      <c r="S151" s="192"/>
      <c r="T151" s="123"/>
      <c r="U151" s="123"/>
      <c r="V151" s="123"/>
      <c r="W151" s="192"/>
      <c r="X151" s="192"/>
    </row>
    <row r="152" spans="1:24" s="124" customFormat="1">
      <c r="A152" s="109">
        <v>41943</v>
      </c>
      <c r="B152" s="155">
        <f t="shared" si="31"/>
        <v>4</v>
      </c>
      <c r="C152" s="129" t="str">
        <f t="shared" si="32"/>
        <v>dec2014</v>
      </c>
      <c r="D152" s="129">
        <f t="shared" si="33"/>
        <v>41974</v>
      </c>
      <c r="E152" s="236">
        <v>4559552.82</v>
      </c>
      <c r="F152" s="637">
        <v>3533221.4</v>
      </c>
      <c r="G152" s="238">
        <v>376</v>
      </c>
      <c r="H152" s="198"/>
      <c r="I152" s="198"/>
      <c r="J152" s="234"/>
      <c r="K152" s="184">
        <f t="shared" si="34"/>
        <v>1026331.4200000004</v>
      </c>
      <c r="L152" s="185"/>
      <c r="M152" s="195"/>
      <c r="N152" s="193"/>
      <c r="O152" s="192"/>
      <c r="P152" s="192"/>
      <c r="Q152" s="193"/>
      <c r="R152" s="192"/>
      <c r="S152" s="192"/>
      <c r="T152" s="123"/>
      <c r="U152" s="123"/>
      <c r="V152" s="123"/>
      <c r="W152" s="192"/>
      <c r="X152" s="192"/>
    </row>
    <row r="153" spans="1:24" s="124" customFormat="1">
      <c r="A153" s="116">
        <v>41973</v>
      </c>
      <c r="B153" s="155">
        <f t="shared" si="31"/>
        <v>4</v>
      </c>
      <c r="C153" s="129" t="str">
        <f t="shared" si="32"/>
        <v>dec2014</v>
      </c>
      <c r="D153" s="129">
        <f t="shared" si="33"/>
        <v>41974</v>
      </c>
      <c r="E153" s="236">
        <v>3772415.33</v>
      </c>
      <c r="F153" s="637">
        <v>3495036.09</v>
      </c>
      <c r="G153" s="238">
        <v>287</v>
      </c>
      <c r="H153" s="198"/>
      <c r="I153" s="198"/>
      <c r="J153" s="234"/>
      <c r="K153" s="184">
        <f t="shared" si="34"/>
        <v>277379.24000000022</v>
      </c>
      <c r="L153" s="185"/>
      <c r="M153" s="195"/>
      <c r="N153" s="193"/>
      <c r="O153" s="192"/>
      <c r="P153" s="192"/>
      <c r="Q153" s="193"/>
      <c r="R153" s="192"/>
      <c r="S153" s="192"/>
      <c r="T153" s="123"/>
      <c r="U153" s="123"/>
      <c r="V153" s="123"/>
      <c r="W153" s="192"/>
      <c r="X153" s="192"/>
    </row>
    <row r="154" spans="1:24" s="124" customFormat="1">
      <c r="A154" s="109">
        <v>42004</v>
      </c>
      <c r="B154" s="155">
        <f t="shared" si="31"/>
        <v>4</v>
      </c>
      <c r="C154" s="129" t="str">
        <f t="shared" si="32"/>
        <v>dec2014</v>
      </c>
      <c r="D154" s="129">
        <f t="shared" si="33"/>
        <v>41974</v>
      </c>
      <c r="E154" s="236">
        <v>3445206.11</v>
      </c>
      <c r="F154" s="637">
        <v>3038855.07</v>
      </c>
      <c r="G154" s="238">
        <v>272</v>
      </c>
      <c r="H154" s="198"/>
      <c r="I154" s="198"/>
      <c r="J154" s="234"/>
      <c r="K154" s="184">
        <f t="shared" si="34"/>
        <v>406351.04000000004</v>
      </c>
      <c r="L154" s="185"/>
      <c r="M154" s="195"/>
      <c r="N154" s="193"/>
      <c r="O154" s="192"/>
      <c r="P154" s="192"/>
      <c r="Q154" s="193"/>
      <c r="R154" s="192"/>
      <c r="S154" s="192"/>
      <c r="T154" s="123"/>
      <c r="U154" s="123"/>
      <c r="V154" s="123"/>
      <c r="W154" s="192"/>
      <c r="X154" s="192"/>
    </row>
    <row r="155" spans="1:24" s="124" customFormat="1">
      <c r="A155" s="116">
        <v>42035</v>
      </c>
      <c r="B155" s="155">
        <f t="shared" si="31"/>
        <v>1</v>
      </c>
      <c r="C155" s="129" t="str">
        <f t="shared" si="32"/>
        <v>Mar2015</v>
      </c>
      <c r="D155" s="129">
        <f t="shared" si="33"/>
        <v>42064</v>
      </c>
      <c r="E155" s="236">
        <v>3239193.67</v>
      </c>
      <c r="F155" s="637">
        <v>3134374.46</v>
      </c>
      <c r="G155" s="238">
        <v>208</v>
      </c>
      <c r="H155" s="198"/>
      <c r="I155" s="198"/>
      <c r="J155" s="234"/>
      <c r="K155" s="184">
        <f t="shared" si="34"/>
        <v>104819.20999999996</v>
      </c>
      <c r="L155" s="185"/>
      <c r="M155" s="195"/>
      <c r="N155" s="193"/>
      <c r="O155" s="192"/>
      <c r="P155" s="192"/>
      <c r="Q155" s="193"/>
      <c r="R155" s="192"/>
      <c r="S155" s="192"/>
      <c r="T155" s="123"/>
      <c r="U155" s="123"/>
      <c r="V155" s="123"/>
      <c r="W155" s="192"/>
      <c r="X155" s="192"/>
    </row>
    <row r="156" spans="1:24" s="124" customFormat="1">
      <c r="A156" s="109">
        <v>42063</v>
      </c>
      <c r="B156" s="155">
        <f t="shared" si="31"/>
        <v>1</v>
      </c>
      <c r="C156" s="129" t="str">
        <f t="shared" si="32"/>
        <v>Mar2015</v>
      </c>
      <c r="D156" s="129">
        <f t="shared" si="33"/>
        <v>42064</v>
      </c>
      <c r="E156" s="236">
        <v>3133831</v>
      </c>
      <c r="F156" s="637">
        <v>2816395</v>
      </c>
      <c r="G156" s="238">
        <v>240</v>
      </c>
      <c r="H156" s="198"/>
      <c r="I156" s="198"/>
      <c r="J156" s="234"/>
      <c r="K156" s="184">
        <f t="shared" si="34"/>
        <v>317436</v>
      </c>
      <c r="L156" s="185"/>
      <c r="M156" s="195"/>
      <c r="N156" s="193"/>
      <c r="O156" s="192"/>
      <c r="P156" s="192"/>
      <c r="Q156" s="193"/>
      <c r="R156" s="192"/>
      <c r="S156" s="192"/>
      <c r="T156" s="123"/>
      <c r="U156" s="123"/>
      <c r="V156" s="123"/>
      <c r="W156" s="192"/>
      <c r="X156" s="192"/>
    </row>
    <row r="157" spans="1:24" s="124" customFormat="1">
      <c r="A157" s="116">
        <v>42094</v>
      </c>
      <c r="B157" s="155">
        <f t="shared" si="31"/>
        <v>1</v>
      </c>
      <c r="C157" s="129" t="str">
        <f t="shared" si="32"/>
        <v>Mar2015</v>
      </c>
      <c r="D157" s="129">
        <f t="shared" si="33"/>
        <v>42064</v>
      </c>
      <c r="E157" s="236">
        <v>3972355</v>
      </c>
      <c r="F157" s="637">
        <v>3019436</v>
      </c>
      <c r="G157" s="238">
        <v>243</v>
      </c>
      <c r="H157" s="198"/>
      <c r="I157" s="198"/>
      <c r="J157" s="234"/>
      <c r="K157" s="184">
        <f t="shared" si="34"/>
        <v>952919</v>
      </c>
      <c r="L157" s="185"/>
      <c r="M157" s="195"/>
      <c r="N157" s="193"/>
      <c r="O157" s="192"/>
      <c r="P157" s="192"/>
      <c r="Q157" s="193"/>
      <c r="R157" s="192"/>
      <c r="S157" s="192"/>
      <c r="T157" s="123"/>
      <c r="U157" s="123"/>
      <c r="V157" s="123"/>
      <c r="W157" s="192"/>
      <c r="X157" s="192"/>
    </row>
    <row r="158" spans="1:24" s="124" customFormat="1">
      <c r="A158" s="109">
        <v>42124</v>
      </c>
      <c r="B158" s="155">
        <f t="shared" si="31"/>
        <v>2</v>
      </c>
      <c r="C158" s="129" t="str">
        <f t="shared" si="32"/>
        <v>June2015</v>
      </c>
      <c r="D158" s="129">
        <f t="shared" si="33"/>
        <v>42156</v>
      </c>
      <c r="E158" s="236">
        <v>3554223.52</v>
      </c>
      <c r="F158" s="637">
        <v>3133449.15</v>
      </c>
      <c r="G158" s="238">
        <v>242</v>
      </c>
      <c r="H158" s="198"/>
      <c r="I158" s="198"/>
      <c r="J158" s="234"/>
      <c r="K158" s="184">
        <f t="shared" si="34"/>
        <v>420774.37000000011</v>
      </c>
      <c r="L158" s="185"/>
      <c r="M158" s="195"/>
      <c r="N158" s="193"/>
      <c r="O158" s="192"/>
      <c r="P158" s="192"/>
      <c r="Q158" s="193"/>
      <c r="R158" s="192"/>
      <c r="S158" s="192"/>
      <c r="T158" s="123"/>
      <c r="U158" s="123"/>
      <c r="V158" s="123"/>
      <c r="W158" s="192"/>
      <c r="X158" s="192"/>
    </row>
    <row r="159" spans="1:24" s="124" customFormat="1">
      <c r="A159" s="116">
        <v>42155</v>
      </c>
      <c r="B159" s="155">
        <f t="shared" si="31"/>
        <v>2</v>
      </c>
      <c r="C159" s="129" t="str">
        <f t="shared" si="32"/>
        <v>June2015</v>
      </c>
      <c r="D159" s="129">
        <f t="shared" si="33"/>
        <v>42156</v>
      </c>
      <c r="E159" s="236">
        <v>3617166.08</v>
      </c>
      <c r="F159" s="637">
        <v>2995746.87</v>
      </c>
      <c r="G159" s="238">
        <v>239</v>
      </c>
      <c r="H159" s="198"/>
      <c r="I159" s="198"/>
      <c r="J159" s="234"/>
      <c r="K159" s="184">
        <f t="shared" si="34"/>
        <v>621419.21</v>
      </c>
      <c r="L159" s="185"/>
      <c r="M159" s="195"/>
      <c r="N159" s="193"/>
      <c r="O159" s="192"/>
      <c r="P159" s="192"/>
      <c r="Q159" s="193"/>
      <c r="R159" s="192"/>
      <c r="S159" s="192"/>
      <c r="T159" s="123"/>
      <c r="U159" s="123"/>
      <c r="V159" s="123"/>
      <c r="W159" s="192"/>
      <c r="X159" s="192"/>
    </row>
    <row r="160" spans="1:24" s="124" customFormat="1">
      <c r="A160" s="109">
        <v>42185</v>
      </c>
      <c r="B160" s="155">
        <f t="shared" si="31"/>
        <v>2</v>
      </c>
      <c r="C160" s="129" t="str">
        <f t="shared" si="32"/>
        <v>June2015</v>
      </c>
      <c r="D160" s="129">
        <f t="shared" si="33"/>
        <v>42156</v>
      </c>
      <c r="E160" s="236">
        <v>3501651.57</v>
      </c>
      <c r="F160" s="637">
        <v>2785448.95</v>
      </c>
      <c r="G160" s="238">
        <v>247</v>
      </c>
      <c r="H160" s="198"/>
      <c r="I160" s="198"/>
      <c r="J160" s="234"/>
      <c r="K160" s="184">
        <f t="shared" si="34"/>
        <v>716202.61999999965</v>
      </c>
      <c r="L160" s="185"/>
      <c r="M160" s="195"/>
      <c r="N160" s="193"/>
      <c r="O160" s="192"/>
      <c r="P160" s="192"/>
      <c r="Q160" s="193"/>
      <c r="R160" s="192"/>
      <c r="S160" s="192"/>
      <c r="T160" s="123"/>
      <c r="U160" s="123"/>
      <c r="V160" s="123"/>
      <c r="W160" s="192"/>
      <c r="X160" s="192"/>
    </row>
    <row r="161" spans="1:24" s="124" customFormat="1">
      <c r="A161" s="116">
        <v>42216</v>
      </c>
      <c r="B161" s="155">
        <f t="shared" si="31"/>
        <v>3</v>
      </c>
      <c r="C161" s="129" t="str">
        <f t="shared" si="32"/>
        <v>Sep2015</v>
      </c>
      <c r="D161" s="129">
        <f t="shared" si="33"/>
        <v>42248</v>
      </c>
      <c r="E161" s="236">
        <v>4050303.99</v>
      </c>
      <c r="F161" s="637">
        <v>2995473.24</v>
      </c>
      <c r="G161" s="239">
        <v>278</v>
      </c>
      <c r="H161" s="198">
        <v>3779133.4257</v>
      </c>
      <c r="I161" s="198">
        <v>3347686.6306134299</v>
      </c>
      <c r="J161" s="234">
        <v>270.56496467791584</v>
      </c>
      <c r="K161" s="184">
        <f t="shared" si="34"/>
        <v>1054830.75</v>
      </c>
      <c r="L161" s="185">
        <f t="shared" ref="L161:L196" si="35">H161-I161</f>
        <v>431446.79508657008</v>
      </c>
      <c r="M161" s="195"/>
      <c r="N161" s="193"/>
      <c r="O161" s="192"/>
      <c r="P161" s="192"/>
      <c r="Q161" s="193"/>
      <c r="R161" s="192"/>
      <c r="S161" s="192"/>
      <c r="T161" s="123"/>
      <c r="U161" s="123"/>
      <c r="V161" s="123"/>
      <c r="W161" s="192"/>
      <c r="X161" s="192"/>
    </row>
    <row r="162" spans="1:24">
      <c r="A162" s="109">
        <v>42247</v>
      </c>
      <c r="B162" s="155">
        <f t="shared" si="31"/>
        <v>3</v>
      </c>
      <c r="C162" s="129" t="str">
        <f t="shared" si="32"/>
        <v>Sep2015</v>
      </c>
      <c r="D162" s="129">
        <f t="shared" si="33"/>
        <v>42248</v>
      </c>
      <c r="E162" s="236">
        <v>3692121.45</v>
      </c>
      <c r="F162" s="237">
        <v>3139925.75</v>
      </c>
      <c r="G162" s="239">
        <v>289</v>
      </c>
      <c r="H162" s="198">
        <v>3606162.0438999999</v>
      </c>
      <c r="I162" s="198">
        <v>3122745.13228573</v>
      </c>
      <c r="J162" s="234">
        <v>277.86722788337062</v>
      </c>
      <c r="K162" s="184">
        <f t="shared" si="34"/>
        <v>552195.70000000019</v>
      </c>
      <c r="L162" s="185">
        <f t="shared" si="35"/>
        <v>483416.91161426995</v>
      </c>
    </row>
    <row r="163" spans="1:24">
      <c r="A163" s="116">
        <v>42277</v>
      </c>
      <c r="B163" s="155">
        <f t="shared" si="31"/>
        <v>3</v>
      </c>
      <c r="C163" s="129" t="str">
        <f t="shared" si="32"/>
        <v>Sep2015</v>
      </c>
      <c r="D163" s="129">
        <f t="shared" si="33"/>
        <v>42248</v>
      </c>
      <c r="E163" s="236">
        <v>4012582.83</v>
      </c>
      <c r="F163" s="237">
        <v>2864568.53</v>
      </c>
      <c r="G163" s="239">
        <v>256</v>
      </c>
      <c r="H163" s="198">
        <v>3796177.2069999999</v>
      </c>
      <c r="I163" s="198">
        <v>3108937.8353345599</v>
      </c>
      <c r="J163" s="234">
        <v>266.34512604688757</v>
      </c>
      <c r="K163" s="184">
        <f t="shared" si="34"/>
        <v>1148014.3000000003</v>
      </c>
      <c r="L163" s="185">
        <f t="shared" si="35"/>
        <v>687239.37166544003</v>
      </c>
    </row>
    <row r="164" spans="1:24">
      <c r="A164" s="109">
        <v>42308</v>
      </c>
      <c r="B164" s="155">
        <f t="shared" si="31"/>
        <v>4</v>
      </c>
      <c r="C164" s="129" t="str">
        <f t="shared" si="32"/>
        <v>dec2015</v>
      </c>
      <c r="D164" s="129">
        <f t="shared" si="33"/>
        <v>42339</v>
      </c>
      <c r="E164" s="236">
        <v>3861217.85</v>
      </c>
      <c r="F164" s="237">
        <v>3229682.39</v>
      </c>
      <c r="G164" s="197">
        <v>222</v>
      </c>
      <c r="H164" s="198">
        <v>3649074.5225</v>
      </c>
      <c r="I164" s="198">
        <v>3289905.9562613098</v>
      </c>
      <c r="J164" s="234">
        <v>276.38753457101325</v>
      </c>
      <c r="K164" s="184">
        <f t="shared" si="34"/>
        <v>631535.46</v>
      </c>
      <c r="L164" s="185">
        <f t="shared" si="35"/>
        <v>359168.56623869017</v>
      </c>
    </row>
    <row r="165" spans="1:24">
      <c r="A165" s="116">
        <v>42338</v>
      </c>
      <c r="B165" s="155">
        <f t="shared" si="31"/>
        <v>4</v>
      </c>
      <c r="C165" s="129" t="str">
        <f t="shared" si="32"/>
        <v>dec2015</v>
      </c>
      <c r="D165" s="129">
        <f t="shared" si="33"/>
        <v>42339</v>
      </c>
      <c r="E165" s="236">
        <v>3767120.09</v>
      </c>
      <c r="F165" s="237">
        <v>2742546.6</v>
      </c>
      <c r="G165" s="240">
        <v>200</v>
      </c>
      <c r="H165" s="198">
        <v>4039908.372</v>
      </c>
      <c r="I165" s="198">
        <v>3166595.79015081</v>
      </c>
      <c r="J165" s="234">
        <v>248.81834759837227</v>
      </c>
      <c r="K165" s="184">
        <f t="shared" si="34"/>
        <v>1024573.4899999998</v>
      </c>
      <c r="L165" s="185">
        <f t="shared" si="35"/>
        <v>873312.58184918994</v>
      </c>
      <c r="N165" s="102"/>
    </row>
    <row r="166" spans="1:24">
      <c r="A166" s="109">
        <v>42369</v>
      </c>
      <c r="B166" s="155">
        <f t="shared" si="31"/>
        <v>4</v>
      </c>
      <c r="C166" s="129" t="str">
        <f t="shared" si="32"/>
        <v>dec2015</v>
      </c>
      <c r="D166" s="129">
        <f t="shared" si="33"/>
        <v>42339</v>
      </c>
      <c r="E166" s="236">
        <v>3329063.61</v>
      </c>
      <c r="F166" s="237">
        <v>2922771.86</v>
      </c>
      <c r="G166" s="240">
        <v>150</v>
      </c>
      <c r="H166" s="198">
        <v>3061162.3955000001</v>
      </c>
      <c r="I166" s="198">
        <v>2965856.46181393</v>
      </c>
      <c r="J166" s="234">
        <v>147.55043470963079</v>
      </c>
      <c r="K166" s="184">
        <f t="shared" si="34"/>
        <v>406291.75</v>
      </c>
      <c r="L166" s="185">
        <f t="shared" si="35"/>
        <v>95305.933686070144</v>
      </c>
      <c r="N166" s="102"/>
    </row>
    <row r="167" spans="1:24">
      <c r="A167" s="116">
        <v>42400</v>
      </c>
      <c r="B167" s="155">
        <f t="shared" si="31"/>
        <v>1</v>
      </c>
      <c r="C167" s="129" t="str">
        <f t="shared" si="32"/>
        <v>Mar2016</v>
      </c>
      <c r="D167" s="129">
        <f t="shared" si="33"/>
        <v>42430</v>
      </c>
      <c r="E167" s="236">
        <v>3481421.42</v>
      </c>
      <c r="F167" s="237">
        <v>2847290.86</v>
      </c>
      <c r="G167" s="237">
        <v>170</v>
      </c>
      <c r="H167" s="198">
        <v>3192913.9953999999</v>
      </c>
      <c r="I167" s="198">
        <v>3069787.9959598398</v>
      </c>
      <c r="J167" s="234">
        <v>110.68821753001251</v>
      </c>
      <c r="K167" s="184">
        <f t="shared" si="34"/>
        <v>634130.56000000006</v>
      </c>
      <c r="L167" s="185">
        <f t="shared" si="35"/>
        <v>123125.99944016011</v>
      </c>
      <c r="N167" s="102"/>
      <c r="O167" s="638"/>
    </row>
    <row r="168" spans="1:24">
      <c r="A168" s="109">
        <v>42429</v>
      </c>
      <c r="B168" s="155">
        <f t="shared" si="31"/>
        <v>1</v>
      </c>
      <c r="C168" s="129" t="str">
        <f t="shared" si="32"/>
        <v>Mar2016</v>
      </c>
      <c r="D168" s="129">
        <f t="shared" si="33"/>
        <v>42430</v>
      </c>
      <c r="E168" s="236">
        <v>3604498.53</v>
      </c>
      <c r="F168" s="237">
        <v>2672911.34</v>
      </c>
      <c r="G168" s="237">
        <v>195</v>
      </c>
      <c r="H168" s="198">
        <v>3407395.8528999998</v>
      </c>
      <c r="I168" s="198">
        <v>2739284.34295438</v>
      </c>
      <c r="J168" s="234">
        <v>202.96342541760885</v>
      </c>
      <c r="K168" s="184"/>
      <c r="L168" s="185">
        <f t="shared" si="35"/>
        <v>668111.50994561985</v>
      </c>
    </row>
    <row r="169" spans="1:24">
      <c r="A169" s="116">
        <v>42460</v>
      </c>
      <c r="B169" s="155">
        <f t="shared" si="31"/>
        <v>1</v>
      </c>
      <c r="C169" s="129" t="str">
        <f t="shared" si="32"/>
        <v>Mar2016</v>
      </c>
      <c r="D169" s="129">
        <f t="shared" si="33"/>
        <v>42430</v>
      </c>
      <c r="E169" s="236">
        <v>3981496.47</v>
      </c>
      <c r="F169" s="237">
        <v>2855721.31</v>
      </c>
      <c r="G169" s="237">
        <v>206</v>
      </c>
      <c r="H169" s="198">
        <v>3766069.787</v>
      </c>
      <c r="I169" s="198">
        <v>3052957.04653602</v>
      </c>
      <c r="J169" s="234">
        <v>232.25504710279944</v>
      </c>
      <c r="K169" s="184"/>
      <c r="L169" s="185">
        <f t="shared" si="35"/>
        <v>713112.74046398001</v>
      </c>
    </row>
    <row r="170" spans="1:24">
      <c r="A170" s="109">
        <v>42490</v>
      </c>
      <c r="B170" s="155">
        <f t="shared" si="31"/>
        <v>2</v>
      </c>
      <c r="C170" s="129" t="str">
        <f t="shared" si="32"/>
        <v>June2016</v>
      </c>
      <c r="D170" s="129">
        <f t="shared" si="33"/>
        <v>42522</v>
      </c>
      <c r="E170" s="233"/>
      <c r="F170" s="197"/>
      <c r="G170" s="197"/>
      <c r="H170" s="198">
        <v>3409325.5317000002</v>
      </c>
      <c r="I170" s="198">
        <v>3132620.01220595</v>
      </c>
      <c r="J170" s="234">
        <v>188.08266922107299</v>
      </c>
      <c r="K170" s="184"/>
      <c r="L170" s="185">
        <f t="shared" si="35"/>
        <v>276705.51949405018</v>
      </c>
    </row>
    <row r="171" spans="1:24">
      <c r="A171" s="116">
        <v>42521</v>
      </c>
      <c r="B171" s="155">
        <f t="shared" si="31"/>
        <v>2</v>
      </c>
      <c r="C171" s="129" t="str">
        <f t="shared" si="32"/>
        <v>June2016</v>
      </c>
      <c r="D171" s="129">
        <f t="shared" si="33"/>
        <v>42522</v>
      </c>
      <c r="E171" s="233"/>
      <c r="F171" s="197"/>
      <c r="G171" s="197"/>
      <c r="H171" s="198">
        <v>4142058.5567000001</v>
      </c>
      <c r="I171" s="198">
        <v>3138376.6908349101</v>
      </c>
      <c r="J171" s="234">
        <v>253.05365451628325</v>
      </c>
      <c r="K171" s="184"/>
      <c r="L171" s="185">
        <f t="shared" si="35"/>
        <v>1003681.8658650899</v>
      </c>
    </row>
    <row r="172" spans="1:24">
      <c r="A172" s="109">
        <v>42551</v>
      </c>
      <c r="B172" s="155">
        <f t="shared" si="31"/>
        <v>2</v>
      </c>
      <c r="C172" s="129" t="str">
        <f t="shared" si="32"/>
        <v>June2016</v>
      </c>
      <c r="D172" s="129">
        <f t="shared" si="33"/>
        <v>42522</v>
      </c>
      <c r="E172" s="233"/>
      <c r="F172" s="197"/>
      <c r="G172" s="197"/>
      <c r="H172" s="198">
        <v>3798279.7651</v>
      </c>
      <c r="I172" s="198">
        <v>2891557.5036962801</v>
      </c>
      <c r="J172" s="234">
        <v>243.83485311379425</v>
      </c>
      <c r="K172" s="184"/>
      <c r="L172" s="185">
        <f t="shared" si="35"/>
        <v>906722.26140371989</v>
      </c>
    </row>
    <row r="173" spans="1:24">
      <c r="A173" s="116">
        <v>42582</v>
      </c>
      <c r="B173" s="155">
        <f t="shared" si="31"/>
        <v>3</v>
      </c>
      <c r="C173" s="129" t="str">
        <f t="shared" si="32"/>
        <v>Sep2016</v>
      </c>
      <c r="D173" s="129">
        <f t="shared" si="33"/>
        <v>42614</v>
      </c>
      <c r="E173" s="233"/>
      <c r="F173" s="197"/>
      <c r="G173" s="197"/>
      <c r="H173" s="198">
        <v>3926246.1540999999</v>
      </c>
      <c r="I173" s="198">
        <v>3390913.7421353399</v>
      </c>
      <c r="J173" s="234">
        <v>263.84500433857119</v>
      </c>
      <c r="K173" s="184"/>
      <c r="L173" s="185">
        <f t="shared" si="35"/>
        <v>535332.41196466004</v>
      </c>
    </row>
    <row r="174" spans="1:24">
      <c r="A174" s="109">
        <v>42613</v>
      </c>
      <c r="B174" s="155">
        <f t="shared" si="31"/>
        <v>3</v>
      </c>
      <c r="C174" s="129" t="str">
        <f t="shared" si="32"/>
        <v>Sep2016</v>
      </c>
      <c r="D174" s="129">
        <f t="shared" si="33"/>
        <v>42614</v>
      </c>
      <c r="E174" s="233"/>
      <c r="F174" s="197"/>
      <c r="G174" s="197"/>
      <c r="H174" s="198">
        <v>3864531.0476000002</v>
      </c>
      <c r="I174" s="198">
        <v>3212745.5402897401</v>
      </c>
      <c r="J174" s="234">
        <v>278.5070246519798</v>
      </c>
      <c r="K174" s="184"/>
      <c r="L174" s="185">
        <f t="shared" si="35"/>
        <v>651785.50731026009</v>
      </c>
    </row>
    <row r="175" spans="1:24">
      <c r="A175" s="116">
        <v>42643</v>
      </c>
      <c r="B175" s="155">
        <f t="shared" si="31"/>
        <v>3</v>
      </c>
      <c r="C175" s="129" t="str">
        <f t="shared" si="32"/>
        <v>Sep2016</v>
      </c>
      <c r="D175" s="129">
        <f t="shared" si="33"/>
        <v>42614</v>
      </c>
      <c r="E175" s="233"/>
      <c r="F175" s="197"/>
      <c r="G175" s="197"/>
      <c r="H175" s="198">
        <v>3852907.7982000001</v>
      </c>
      <c r="I175" s="198">
        <v>3165663.2619513399</v>
      </c>
      <c r="J175" s="234">
        <v>269.05898909741859</v>
      </c>
      <c r="K175" s="184"/>
      <c r="L175" s="185">
        <f t="shared" si="35"/>
        <v>687244.53624866018</v>
      </c>
    </row>
    <row r="176" spans="1:24">
      <c r="A176" s="109">
        <v>42674</v>
      </c>
      <c r="B176" s="155">
        <f t="shared" si="31"/>
        <v>4</v>
      </c>
      <c r="C176" s="129" t="str">
        <f t="shared" si="32"/>
        <v>dec2016</v>
      </c>
      <c r="D176" s="129">
        <f t="shared" si="33"/>
        <v>42705</v>
      </c>
      <c r="E176" s="233"/>
      <c r="F176" s="197"/>
      <c r="G176" s="197"/>
      <c r="H176" s="198">
        <v>3797695.0882999999</v>
      </c>
      <c r="I176" s="198">
        <v>3330312.89470036</v>
      </c>
      <c r="J176" s="234">
        <v>274.25928869818352</v>
      </c>
      <c r="K176" s="184"/>
      <c r="L176" s="185">
        <f t="shared" si="35"/>
        <v>467382.19359963993</v>
      </c>
    </row>
    <row r="177" spans="1:12">
      <c r="A177" s="116">
        <v>42704</v>
      </c>
      <c r="B177" s="155">
        <f t="shared" si="31"/>
        <v>4</v>
      </c>
      <c r="C177" s="129" t="str">
        <f t="shared" si="32"/>
        <v>dec2016</v>
      </c>
      <c r="D177" s="129">
        <f t="shared" si="33"/>
        <v>42705</v>
      </c>
      <c r="E177" s="233"/>
      <c r="F177" s="197"/>
      <c r="G177" s="197"/>
      <c r="H177" s="198">
        <v>4193944.7996999999</v>
      </c>
      <c r="I177" s="198">
        <v>3231915.8523768699</v>
      </c>
      <c r="J177" s="234">
        <v>246.88147329887983</v>
      </c>
      <c r="K177" s="184"/>
      <c r="L177" s="185">
        <f t="shared" si="35"/>
        <v>962028.94732312998</v>
      </c>
    </row>
    <row r="178" spans="1:12">
      <c r="A178" s="109">
        <v>42735</v>
      </c>
      <c r="B178" s="155">
        <f t="shared" si="31"/>
        <v>4</v>
      </c>
      <c r="C178" s="129" t="str">
        <f t="shared" si="32"/>
        <v>dec2016</v>
      </c>
      <c r="D178" s="129">
        <f t="shared" si="33"/>
        <v>42705</v>
      </c>
      <c r="E178" s="233"/>
      <c r="F178" s="197"/>
      <c r="G178" s="197"/>
      <c r="H178" s="198">
        <v>3115916.4777000002</v>
      </c>
      <c r="I178" s="198">
        <v>3014676.7254041801</v>
      </c>
      <c r="J178" s="234">
        <v>146.59360826409403</v>
      </c>
      <c r="K178" s="184"/>
      <c r="L178" s="185">
        <f t="shared" si="35"/>
        <v>101239.75229582004</v>
      </c>
    </row>
    <row r="179" spans="1:12">
      <c r="A179" s="116">
        <v>42766</v>
      </c>
      <c r="B179" s="155">
        <f t="shared" si="31"/>
        <v>1</v>
      </c>
      <c r="C179" s="129" t="str">
        <f t="shared" si="32"/>
        <v>Mar2017</v>
      </c>
      <c r="D179" s="129">
        <f t="shared" si="33"/>
        <v>42795</v>
      </c>
      <c r="E179" s="233"/>
      <c r="F179" s="197"/>
      <c r="G179" s="197"/>
      <c r="H179" s="198">
        <v>3307517.2129000002</v>
      </c>
      <c r="I179" s="198">
        <v>3102060.93858924</v>
      </c>
      <c r="J179" s="234">
        <v>108.40142450842347</v>
      </c>
      <c r="K179" s="184"/>
      <c r="L179" s="185">
        <f t="shared" si="35"/>
        <v>205456.2743107602</v>
      </c>
    </row>
    <row r="180" spans="1:12">
      <c r="A180" s="109">
        <v>42794</v>
      </c>
      <c r="B180" s="155">
        <f t="shared" si="31"/>
        <v>1</v>
      </c>
      <c r="C180" s="129" t="str">
        <f t="shared" si="32"/>
        <v>Mar2017</v>
      </c>
      <c r="D180" s="129">
        <f t="shared" si="33"/>
        <v>42795</v>
      </c>
      <c r="E180" s="233"/>
      <c r="F180" s="197"/>
      <c r="G180" s="197"/>
      <c r="H180" s="198">
        <v>3510108.9904</v>
      </c>
      <c r="I180" s="198">
        <v>2789804.1253863899</v>
      </c>
      <c r="J180" s="234">
        <v>200.02397440005285</v>
      </c>
      <c r="K180" s="184"/>
      <c r="L180" s="185">
        <f t="shared" si="35"/>
        <v>720304.86501361011</v>
      </c>
    </row>
    <row r="181" spans="1:12">
      <c r="A181" s="116">
        <v>42825</v>
      </c>
      <c r="B181" s="155">
        <f t="shared" si="31"/>
        <v>1</v>
      </c>
      <c r="C181" s="129" t="str">
        <f t="shared" si="32"/>
        <v>Mar2017</v>
      </c>
      <c r="D181" s="129">
        <f t="shared" si="33"/>
        <v>42795</v>
      </c>
      <c r="E181" s="233"/>
      <c r="F181" s="197"/>
      <c r="G181" s="197"/>
      <c r="H181" s="198">
        <v>3857978.1318999999</v>
      </c>
      <c r="I181" s="198">
        <v>3101476.3696182598</v>
      </c>
      <c r="J181" s="234">
        <v>229.36691596787705</v>
      </c>
      <c r="K181" s="184"/>
      <c r="L181" s="185">
        <f t="shared" si="35"/>
        <v>756501.76228174008</v>
      </c>
    </row>
    <row r="182" spans="1:12">
      <c r="A182" s="109">
        <v>42855</v>
      </c>
      <c r="B182" s="155">
        <f t="shared" si="31"/>
        <v>2</v>
      </c>
      <c r="C182" s="129" t="str">
        <f t="shared" si="32"/>
        <v>June2017</v>
      </c>
      <c r="D182" s="129">
        <f t="shared" si="33"/>
        <v>42887</v>
      </c>
      <c r="E182" s="233"/>
      <c r="F182" s="197"/>
      <c r="G182" s="197"/>
      <c r="H182" s="198">
        <v>3518868.8602</v>
      </c>
      <c r="I182" s="198">
        <v>3161901.4058905002</v>
      </c>
      <c r="J182" s="234">
        <v>184.72736652728474</v>
      </c>
      <c r="K182" s="184"/>
      <c r="L182" s="185">
        <f t="shared" si="35"/>
        <v>356967.45430949982</v>
      </c>
    </row>
    <row r="183" spans="1:12">
      <c r="A183" s="116">
        <v>42886</v>
      </c>
      <c r="B183" s="155">
        <f t="shared" si="31"/>
        <v>2</v>
      </c>
      <c r="C183" s="129" t="str">
        <f t="shared" si="32"/>
        <v>June2017</v>
      </c>
      <c r="D183" s="129">
        <f t="shared" si="33"/>
        <v>42887</v>
      </c>
      <c r="E183" s="233"/>
      <c r="F183" s="197"/>
      <c r="G183" s="197"/>
      <c r="H183" s="198">
        <v>4252258.4967</v>
      </c>
      <c r="I183" s="198">
        <v>3184729.0313633499</v>
      </c>
      <c r="J183" s="234">
        <v>249.20134714889048</v>
      </c>
      <c r="K183" s="184"/>
      <c r="L183" s="185">
        <f t="shared" si="35"/>
        <v>1067529.4653366501</v>
      </c>
    </row>
    <row r="184" spans="1:12">
      <c r="A184" s="109">
        <v>42916</v>
      </c>
      <c r="B184" s="155">
        <f t="shared" si="31"/>
        <v>2</v>
      </c>
      <c r="C184" s="129" t="str">
        <f t="shared" si="32"/>
        <v>June2017</v>
      </c>
      <c r="D184" s="129">
        <f t="shared" si="33"/>
        <v>42887</v>
      </c>
      <c r="E184" s="233"/>
      <c r="F184" s="197"/>
      <c r="G184" s="197"/>
      <c r="H184" s="198">
        <v>3896031.4578999998</v>
      </c>
      <c r="I184" s="198">
        <v>2935678.4835455101</v>
      </c>
      <c r="J184" s="234">
        <v>239.74816723866769</v>
      </c>
      <c r="K184" s="184"/>
      <c r="L184" s="185">
        <f t="shared" si="35"/>
        <v>960352.97435448971</v>
      </c>
    </row>
    <row r="185" spans="1:12">
      <c r="A185" s="109">
        <v>42917</v>
      </c>
      <c r="B185" s="155">
        <f t="shared" si="31"/>
        <v>3</v>
      </c>
      <c r="C185" s="129" t="str">
        <f t="shared" si="32"/>
        <v>Sep2017</v>
      </c>
      <c r="D185" s="129">
        <f t="shared" si="33"/>
        <v>42979</v>
      </c>
      <c r="E185" s="233"/>
      <c r="F185" s="197"/>
      <c r="G185" s="197"/>
      <c r="H185" s="198">
        <v>4034393.3065999998</v>
      </c>
      <c r="I185" s="198">
        <v>3418148.0169585799</v>
      </c>
      <c r="J185" s="234">
        <v>259.46687585666609</v>
      </c>
      <c r="K185" s="184"/>
      <c r="L185" s="185">
        <f t="shared" si="35"/>
        <v>616245.28964141989</v>
      </c>
    </row>
    <row r="186" spans="1:12">
      <c r="A186" s="109">
        <v>42948</v>
      </c>
      <c r="B186" s="155">
        <f t="shared" si="31"/>
        <v>3</v>
      </c>
      <c r="C186" s="129" t="str">
        <f t="shared" si="32"/>
        <v>Sep2017</v>
      </c>
      <c r="D186" s="129">
        <f t="shared" si="33"/>
        <v>42979</v>
      </c>
      <c r="E186" s="233"/>
      <c r="F186" s="197"/>
      <c r="G186" s="197"/>
      <c r="H186" s="198">
        <v>3964642.3807999999</v>
      </c>
      <c r="I186" s="198">
        <v>3252920.3900691899</v>
      </c>
      <c r="J186" s="234">
        <v>273.79134239542213</v>
      </c>
      <c r="K186" s="184"/>
      <c r="L186" s="185">
        <f t="shared" si="35"/>
        <v>711721.99073080998</v>
      </c>
    </row>
    <row r="187" spans="1:12">
      <c r="A187" s="109">
        <v>42979</v>
      </c>
      <c r="B187" s="155">
        <f t="shared" si="31"/>
        <v>3</v>
      </c>
      <c r="C187" s="129" t="str">
        <f t="shared" si="32"/>
        <v>Sep2017</v>
      </c>
      <c r="D187" s="129">
        <f t="shared" si="33"/>
        <v>42979</v>
      </c>
      <c r="E187" s="233"/>
      <c r="F187" s="197"/>
      <c r="G187" s="197"/>
      <c r="H187" s="198">
        <v>3956616.2362000002</v>
      </c>
      <c r="I187" s="198">
        <v>3206259.6689481898</v>
      </c>
      <c r="J187" s="234">
        <v>264.08284827945727</v>
      </c>
      <c r="K187" s="184"/>
      <c r="L187" s="185">
        <f t="shared" si="35"/>
        <v>750356.56725181034</v>
      </c>
    </row>
    <row r="188" spans="1:12">
      <c r="A188" s="109">
        <v>43009</v>
      </c>
      <c r="B188" s="155">
        <f t="shared" si="31"/>
        <v>4</v>
      </c>
      <c r="C188" s="129" t="str">
        <f t="shared" si="32"/>
        <v>dec2017</v>
      </c>
      <c r="D188" s="129">
        <f t="shared" si="33"/>
        <v>43070</v>
      </c>
      <c r="E188" s="233"/>
      <c r="F188" s="197"/>
      <c r="G188" s="197"/>
      <c r="H188" s="198">
        <v>3909107.5378</v>
      </c>
      <c r="I188" s="198">
        <v>3356552.22246534</v>
      </c>
      <c r="J188" s="234">
        <v>269.04315850692529</v>
      </c>
      <c r="K188" s="184"/>
      <c r="L188" s="185">
        <f t="shared" si="35"/>
        <v>552555.31533466</v>
      </c>
    </row>
    <row r="189" spans="1:12">
      <c r="A189" s="109">
        <v>43040</v>
      </c>
      <c r="B189" s="155">
        <f t="shared" si="31"/>
        <v>4</v>
      </c>
      <c r="C189" s="129" t="str">
        <f t="shared" si="32"/>
        <v>dec2017</v>
      </c>
      <c r="D189" s="129">
        <f t="shared" si="33"/>
        <v>43070</v>
      </c>
      <c r="E189" s="233"/>
      <c r="F189" s="197"/>
      <c r="G189" s="197"/>
      <c r="H189" s="198">
        <v>4312931.1918000001</v>
      </c>
      <c r="I189" s="198">
        <v>3271368.6615368598</v>
      </c>
      <c r="J189" s="234">
        <v>241.41760055533169</v>
      </c>
      <c r="K189" s="184"/>
      <c r="L189" s="185">
        <f t="shared" si="35"/>
        <v>1041562.5302631403</v>
      </c>
    </row>
    <row r="190" spans="1:12">
      <c r="A190" s="109">
        <v>43070</v>
      </c>
      <c r="B190" s="155">
        <f t="shared" si="31"/>
        <v>4</v>
      </c>
      <c r="C190" s="129" t="str">
        <f t="shared" si="32"/>
        <v>dec2017</v>
      </c>
      <c r="D190" s="129">
        <f t="shared" si="33"/>
        <v>43070</v>
      </c>
      <c r="E190" s="233"/>
      <c r="F190" s="197"/>
      <c r="G190" s="197"/>
      <c r="H190" s="198">
        <v>3221355.4386</v>
      </c>
      <c r="I190" s="198">
        <v>3051776.7226669798</v>
      </c>
      <c r="J190" s="234">
        <v>140.90723656417148</v>
      </c>
      <c r="K190" s="184"/>
      <c r="L190" s="185">
        <f t="shared" si="35"/>
        <v>169578.71593302023</v>
      </c>
    </row>
    <row r="191" spans="1:12">
      <c r="A191" s="109">
        <v>43101</v>
      </c>
      <c r="B191" s="155">
        <f t="shared" si="31"/>
        <v>1</v>
      </c>
      <c r="C191" s="129" t="str">
        <f t="shared" si="32"/>
        <v>Mar2018</v>
      </c>
      <c r="D191" s="129">
        <f t="shared" si="33"/>
        <v>43160</v>
      </c>
      <c r="E191" s="233"/>
      <c r="F191" s="197"/>
      <c r="G191" s="197"/>
      <c r="H191" s="198">
        <v>3418214.5466999998</v>
      </c>
      <c r="I191" s="198">
        <v>3126899.23068891</v>
      </c>
      <c r="J191" s="234">
        <v>102.51424654293547</v>
      </c>
      <c r="K191" s="184"/>
      <c r="L191" s="185">
        <f t="shared" si="35"/>
        <v>291315.31601108983</v>
      </c>
    </row>
    <row r="192" spans="1:12">
      <c r="A192" s="109">
        <v>43132</v>
      </c>
      <c r="B192" s="155">
        <f t="shared" si="31"/>
        <v>1</v>
      </c>
      <c r="C192" s="129" t="str">
        <f t="shared" si="32"/>
        <v>Mar2018</v>
      </c>
      <c r="D192" s="129">
        <f t="shared" si="33"/>
        <v>43160</v>
      </c>
      <c r="E192" s="233"/>
      <c r="F192" s="197"/>
      <c r="G192" s="197"/>
      <c r="H192" s="198">
        <v>3618366.1069</v>
      </c>
      <c r="I192" s="198">
        <v>2824306.4570614202</v>
      </c>
      <c r="J192" s="234">
        <v>193.94440509175865</v>
      </c>
      <c r="K192" s="184"/>
      <c r="L192" s="185">
        <f t="shared" si="35"/>
        <v>794059.64983857982</v>
      </c>
    </row>
    <row r="193" spans="1:12">
      <c r="A193" s="109">
        <v>43160</v>
      </c>
      <c r="B193" s="155">
        <f t="shared" si="31"/>
        <v>1</v>
      </c>
      <c r="C193" s="129" t="str">
        <f t="shared" si="32"/>
        <v>Mar2018</v>
      </c>
      <c r="D193" s="129">
        <f t="shared" si="33"/>
        <v>43160</v>
      </c>
      <c r="E193" s="233"/>
      <c r="F193" s="197"/>
      <c r="G193" s="197"/>
      <c r="H193" s="198">
        <v>3964849.9178999998</v>
      </c>
      <c r="I193" s="198">
        <v>3135635.1132230801</v>
      </c>
      <c r="J193" s="234">
        <v>223.10893923358191</v>
      </c>
      <c r="K193" s="184"/>
      <c r="L193" s="185">
        <f t="shared" si="35"/>
        <v>829214.80467691971</v>
      </c>
    </row>
    <row r="194" spans="1:12">
      <c r="A194" s="109">
        <v>43191</v>
      </c>
      <c r="B194" s="155">
        <f t="shared" si="31"/>
        <v>2</v>
      </c>
      <c r="C194" s="129" t="str">
        <f t="shared" si="32"/>
        <v>June2018</v>
      </c>
      <c r="D194" s="129">
        <f t="shared" si="33"/>
        <v>43252</v>
      </c>
      <c r="E194" s="233"/>
      <c r="F194" s="197"/>
      <c r="G194" s="197"/>
      <c r="H194" s="198">
        <v>3611128.3639000002</v>
      </c>
      <c r="I194" s="198">
        <v>3182648.4755926402</v>
      </c>
      <c r="J194" s="234">
        <v>178.30679916798806</v>
      </c>
      <c r="K194" s="184"/>
      <c r="L194" s="185">
        <f t="shared" si="35"/>
        <v>428479.88830736</v>
      </c>
    </row>
    <row r="195" spans="1:12">
      <c r="A195" s="109">
        <v>43221</v>
      </c>
      <c r="B195" s="155">
        <f t="shared" si="31"/>
        <v>2</v>
      </c>
      <c r="C195" s="129" t="str">
        <f t="shared" si="32"/>
        <v>June2018</v>
      </c>
      <c r="D195" s="129">
        <f t="shared" si="33"/>
        <v>43252</v>
      </c>
      <c r="E195" s="233"/>
      <c r="F195" s="197"/>
      <c r="G195" s="197"/>
      <c r="H195" s="198">
        <v>4345922.6709000003</v>
      </c>
      <c r="I195" s="198">
        <v>3214160.5632516402</v>
      </c>
      <c r="J195" s="234">
        <v>242.62979717642429</v>
      </c>
      <c r="K195" s="184"/>
      <c r="L195" s="185">
        <f t="shared" si="35"/>
        <v>1131762.1076483601</v>
      </c>
    </row>
    <row r="196" spans="1:12">
      <c r="A196" s="109">
        <v>43252</v>
      </c>
      <c r="B196" s="155">
        <f t="shared" si="31"/>
        <v>2</v>
      </c>
      <c r="C196" s="129" t="str">
        <f t="shared" si="32"/>
        <v>June2018</v>
      </c>
      <c r="D196" s="129">
        <f t="shared" si="33"/>
        <v>43252</v>
      </c>
      <c r="E196" s="233"/>
      <c r="F196" s="197"/>
      <c r="G196" s="197"/>
      <c r="H196" s="198">
        <v>3983836.6324</v>
      </c>
      <c r="I196" s="198">
        <v>2964054.2984771999</v>
      </c>
      <c r="J196" s="234">
        <v>233.03707801990771</v>
      </c>
      <c r="K196" s="184"/>
      <c r="L196" s="185">
        <f t="shared" si="35"/>
        <v>1019782.3339228001</v>
      </c>
    </row>
    <row r="197" spans="1:12">
      <c r="A197" s="127">
        <v>43312</v>
      </c>
      <c r="B197" s="155">
        <f t="shared" ref="B197:B220" si="36">MONTH(MONTH(A197)&amp;0)</f>
        <v>3</v>
      </c>
      <c r="C197" s="129" t="str">
        <f t="shared" ref="C197:C220" si="37">IF(B197=4,"dec",IF(B197=1,"Mar", IF(B197=2,"June",IF(B197=3,"Sep",""))))&amp;YEAR(A197)</f>
        <v>Sep2018</v>
      </c>
      <c r="D197" s="129">
        <f t="shared" ref="D197:D220" si="38">DATEVALUE(C197)</f>
        <v>43344</v>
      </c>
      <c r="E197" s="233"/>
      <c r="F197" s="197"/>
      <c r="G197" s="197"/>
      <c r="H197" s="198">
        <v>4105981.8210999998</v>
      </c>
      <c r="I197" s="198">
        <v>3434611.4290008801</v>
      </c>
      <c r="J197" s="234">
        <v>252.6283636719443</v>
      </c>
      <c r="K197" s="184"/>
      <c r="L197" s="185">
        <f t="shared" ref="L197:L220" si="39">H197-I197</f>
        <v>671370.39209911972</v>
      </c>
    </row>
    <row r="198" spans="1:12">
      <c r="A198" s="109">
        <v>43343</v>
      </c>
      <c r="B198" s="155">
        <f t="shared" si="36"/>
        <v>3</v>
      </c>
      <c r="C198" s="129" t="str">
        <f t="shared" si="37"/>
        <v>Sep2018</v>
      </c>
      <c r="D198" s="129">
        <f t="shared" si="38"/>
        <v>43344</v>
      </c>
      <c r="E198" s="233"/>
      <c r="F198" s="197"/>
      <c r="G198" s="197"/>
      <c r="H198" s="198">
        <v>4026503.7818999998</v>
      </c>
      <c r="I198" s="198">
        <v>3274898.8092185101</v>
      </c>
      <c r="J198" s="234">
        <v>266.83626420268263</v>
      </c>
      <c r="K198" s="184"/>
      <c r="L198" s="185">
        <f t="shared" si="39"/>
        <v>751604.97268148977</v>
      </c>
    </row>
    <row r="199" spans="1:12">
      <c r="A199" s="127">
        <v>43373</v>
      </c>
      <c r="B199" s="155">
        <f t="shared" si="36"/>
        <v>3</v>
      </c>
      <c r="C199" s="129" t="str">
        <f t="shared" si="37"/>
        <v>Sep2018</v>
      </c>
      <c r="D199" s="129">
        <f t="shared" si="38"/>
        <v>43344</v>
      </c>
      <c r="E199" s="233"/>
      <c r="F199" s="197"/>
      <c r="G199" s="197"/>
      <c r="H199" s="198">
        <v>4010364.7094999999</v>
      </c>
      <c r="I199" s="198">
        <v>3226829.88856467</v>
      </c>
      <c r="J199" s="234">
        <v>257.02130182520676</v>
      </c>
      <c r="K199" s="184"/>
      <c r="L199" s="185">
        <f t="shared" si="39"/>
        <v>783534.82093532989</v>
      </c>
    </row>
    <row r="200" spans="1:12">
      <c r="A200" s="109">
        <v>43404</v>
      </c>
      <c r="B200" s="155">
        <f t="shared" si="36"/>
        <v>4</v>
      </c>
      <c r="C200" s="129" t="str">
        <f t="shared" si="37"/>
        <v>dec2018</v>
      </c>
      <c r="D200" s="129">
        <f t="shared" si="38"/>
        <v>43435</v>
      </c>
      <c r="E200" s="233"/>
      <c r="F200" s="197"/>
      <c r="G200" s="197"/>
      <c r="H200" s="198">
        <v>3954324.6140999999</v>
      </c>
      <c r="I200" s="198">
        <v>3367945.5457339198</v>
      </c>
      <c r="J200" s="234">
        <v>261.88510388218174</v>
      </c>
      <c r="K200" s="184"/>
      <c r="L200" s="185">
        <f t="shared" si="39"/>
        <v>586379.06836608006</v>
      </c>
    </row>
    <row r="201" spans="1:12">
      <c r="A201" s="127">
        <v>43434</v>
      </c>
      <c r="B201" s="155">
        <f t="shared" si="36"/>
        <v>4</v>
      </c>
      <c r="C201" s="129" t="str">
        <f t="shared" si="37"/>
        <v>dec2018</v>
      </c>
      <c r="D201" s="129">
        <f t="shared" si="38"/>
        <v>43435</v>
      </c>
      <c r="E201" s="233"/>
      <c r="F201" s="197"/>
      <c r="G201" s="197"/>
      <c r="H201" s="198">
        <v>4357908.1446000002</v>
      </c>
      <c r="I201" s="198">
        <v>3288691.85712972</v>
      </c>
      <c r="J201" s="234">
        <v>234.17244531002595</v>
      </c>
      <c r="K201" s="184"/>
      <c r="L201" s="185">
        <f t="shared" si="39"/>
        <v>1069216.2874702802</v>
      </c>
    </row>
    <row r="202" spans="1:12">
      <c r="A202" s="109">
        <v>43465</v>
      </c>
      <c r="B202" s="155">
        <f t="shared" si="36"/>
        <v>4</v>
      </c>
      <c r="C202" s="129" t="str">
        <f t="shared" si="37"/>
        <v>dec2018</v>
      </c>
      <c r="D202" s="129">
        <f t="shared" si="38"/>
        <v>43435</v>
      </c>
      <c r="E202" s="233"/>
      <c r="F202" s="197"/>
      <c r="G202" s="197"/>
      <c r="H202" s="198">
        <v>3249624.7056</v>
      </c>
      <c r="I202" s="198">
        <v>3066300.8179251398</v>
      </c>
      <c r="J202" s="234">
        <v>133.58379501707319</v>
      </c>
      <c r="K202" s="184"/>
      <c r="L202" s="185">
        <f t="shared" si="39"/>
        <v>183323.88767486019</v>
      </c>
    </row>
    <row r="203" spans="1:12">
      <c r="A203" s="127">
        <v>43496</v>
      </c>
      <c r="B203" s="155">
        <f t="shared" si="36"/>
        <v>1</v>
      </c>
      <c r="C203" s="129" t="str">
        <f t="shared" si="37"/>
        <v>Mar2019</v>
      </c>
      <c r="D203" s="129">
        <f t="shared" si="38"/>
        <v>43525</v>
      </c>
      <c r="E203" s="233"/>
      <c r="F203" s="197"/>
      <c r="G203" s="197"/>
      <c r="H203" s="198">
        <v>3430653.017</v>
      </c>
      <c r="I203" s="198">
        <v>3132297.4340986898</v>
      </c>
      <c r="J203" s="234">
        <v>95.120963409945148</v>
      </c>
      <c r="K203" s="184"/>
      <c r="L203" s="185">
        <f t="shared" si="39"/>
        <v>298355.58290131018</v>
      </c>
    </row>
    <row r="204" spans="1:12">
      <c r="A204" s="109">
        <v>43524</v>
      </c>
      <c r="B204" s="155">
        <f t="shared" si="36"/>
        <v>1</v>
      </c>
      <c r="C204" s="129" t="str">
        <f t="shared" si="37"/>
        <v>Mar2019</v>
      </c>
      <c r="D204" s="129">
        <f t="shared" si="38"/>
        <v>43525</v>
      </c>
      <c r="E204" s="233"/>
      <c r="F204" s="197"/>
      <c r="G204" s="197"/>
      <c r="H204" s="198">
        <v>3634523.1387</v>
      </c>
      <c r="I204" s="198">
        <v>2835327.5806616698</v>
      </c>
      <c r="J204" s="234">
        <v>186.48931750820287</v>
      </c>
      <c r="K204" s="184"/>
      <c r="L204" s="185">
        <f t="shared" si="39"/>
        <v>799195.55803833017</v>
      </c>
    </row>
    <row r="205" spans="1:12">
      <c r="A205" s="127">
        <v>43555</v>
      </c>
      <c r="B205" s="155">
        <f t="shared" si="36"/>
        <v>1</v>
      </c>
      <c r="C205" s="129" t="str">
        <f t="shared" si="37"/>
        <v>Mar2019</v>
      </c>
      <c r="D205" s="129">
        <f t="shared" si="38"/>
        <v>43525</v>
      </c>
      <c r="E205" s="233"/>
      <c r="F205" s="197"/>
      <c r="G205" s="197"/>
      <c r="H205" s="198">
        <v>3981159.7729000002</v>
      </c>
      <c r="I205" s="198">
        <v>3146622.7560986299</v>
      </c>
      <c r="J205" s="234">
        <v>215.59963748354355</v>
      </c>
      <c r="K205" s="184"/>
      <c r="L205" s="185">
        <f t="shared" si="39"/>
        <v>834537.01680137031</v>
      </c>
    </row>
    <row r="206" spans="1:12">
      <c r="A206" s="109">
        <v>43585</v>
      </c>
      <c r="B206" s="155">
        <f t="shared" si="36"/>
        <v>2</v>
      </c>
      <c r="C206" s="129" t="str">
        <f t="shared" si="37"/>
        <v>June2019</v>
      </c>
      <c r="D206" s="129">
        <f t="shared" si="38"/>
        <v>43617</v>
      </c>
      <c r="E206" s="233"/>
      <c r="F206" s="197"/>
      <c r="G206" s="197"/>
      <c r="H206" s="198">
        <v>3630534.0573</v>
      </c>
      <c r="I206" s="198">
        <v>3188647.1097910199</v>
      </c>
      <c r="J206" s="234">
        <v>170.7504923099284</v>
      </c>
      <c r="K206" s="184"/>
      <c r="L206" s="185">
        <f t="shared" si="39"/>
        <v>441886.94750898005</v>
      </c>
    </row>
    <row r="207" spans="1:12">
      <c r="A207" s="127">
        <v>43616</v>
      </c>
      <c r="B207" s="155">
        <f t="shared" si="36"/>
        <v>2</v>
      </c>
      <c r="C207" s="129" t="str">
        <f t="shared" si="37"/>
        <v>June2019</v>
      </c>
      <c r="D207" s="129">
        <f t="shared" si="38"/>
        <v>43617</v>
      </c>
      <c r="E207" s="233"/>
      <c r="F207" s="197"/>
      <c r="G207" s="197"/>
      <c r="H207" s="198">
        <v>4367411.6535999998</v>
      </c>
      <c r="I207" s="198">
        <v>3224713.6493053199</v>
      </c>
      <c r="J207" s="234">
        <v>235.03333468321125</v>
      </c>
      <c r="K207" s="184"/>
      <c r="L207" s="185">
        <f t="shared" si="39"/>
        <v>1142698.00429468</v>
      </c>
    </row>
    <row r="208" spans="1:12">
      <c r="A208" s="109">
        <v>43646</v>
      </c>
      <c r="B208" s="155">
        <f t="shared" si="36"/>
        <v>2</v>
      </c>
      <c r="C208" s="129" t="str">
        <f t="shared" si="37"/>
        <v>June2019</v>
      </c>
      <c r="D208" s="129">
        <f t="shared" si="38"/>
        <v>43617</v>
      </c>
      <c r="E208" s="233"/>
      <c r="F208" s="197"/>
      <c r="G208" s="197"/>
      <c r="H208" s="198">
        <v>4002420.1877000001</v>
      </c>
      <c r="I208" s="198">
        <v>2974083.6147585898</v>
      </c>
      <c r="J208" s="234">
        <v>225.40694558553955</v>
      </c>
      <c r="K208" s="184"/>
      <c r="L208" s="185">
        <f t="shared" si="39"/>
        <v>1028336.5729414104</v>
      </c>
    </row>
    <row r="209" spans="1:12">
      <c r="A209" s="109">
        <v>43677</v>
      </c>
      <c r="B209" s="155">
        <f t="shared" si="36"/>
        <v>3</v>
      </c>
      <c r="C209" s="129" t="str">
        <f t="shared" si="37"/>
        <v>Sep2019</v>
      </c>
      <c r="D209" s="129">
        <f t="shared" si="38"/>
        <v>43709</v>
      </c>
      <c r="E209" s="233"/>
      <c r="F209" s="197"/>
      <c r="G209" s="197"/>
      <c r="H209" s="198">
        <v>4120624.6771999998</v>
      </c>
      <c r="I209" s="198">
        <v>3439380.0762871602</v>
      </c>
      <c r="J209" s="234">
        <v>244.97070607119667</v>
      </c>
      <c r="K209" s="184"/>
      <c r="L209" s="185">
        <f t="shared" si="39"/>
        <v>681244.60091283964</v>
      </c>
    </row>
    <row r="210" spans="1:12">
      <c r="A210" s="109">
        <v>43708</v>
      </c>
      <c r="B210" s="155">
        <f t="shared" si="36"/>
        <v>3</v>
      </c>
      <c r="C210" s="129" t="str">
        <f t="shared" si="37"/>
        <v>Sep2019</v>
      </c>
      <c r="D210" s="129">
        <f t="shared" si="38"/>
        <v>43709</v>
      </c>
      <c r="E210" s="233"/>
      <c r="F210" s="197"/>
      <c r="G210" s="197"/>
      <c r="H210" s="198">
        <v>4041803.2659999998</v>
      </c>
      <c r="I210" s="198">
        <v>3283315.5467075901</v>
      </c>
      <c r="J210" s="234">
        <v>259.15690621645348</v>
      </c>
      <c r="K210" s="184"/>
      <c r="L210" s="185">
        <f t="shared" si="39"/>
        <v>758487.71929240972</v>
      </c>
    </row>
    <row r="211" spans="1:12">
      <c r="A211" s="109">
        <v>43738</v>
      </c>
      <c r="B211" s="155">
        <f t="shared" si="36"/>
        <v>3</v>
      </c>
      <c r="C211" s="129" t="str">
        <f t="shared" si="37"/>
        <v>Sep2019</v>
      </c>
      <c r="D211" s="129">
        <f t="shared" si="38"/>
        <v>43709</v>
      </c>
      <c r="E211" s="233"/>
      <c r="F211" s="197"/>
      <c r="G211" s="197"/>
      <c r="H211" s="198">
        <v>4028137.4134</v>
      </c>
      <c r="I211" s="198">
        <v>3235609.4134860798</v>
      </c>
      <c r="J211" s="234">
        <v>249.32575776864076</v>
      </c>
      <c r="K211" s="184"/>
      <c r="L211" s="185">
        <f t="shared" si="39"/>
        <v>792527.99991392018</v>
      </c>
    </row>
    <row r="212" spans="1:12">
      <c r="A212" s="109">
        <v>43769</v>
      </c>
      <c r="B212" s="155">
        <f t="shared" si="36"/>
        <v>4</v>
      </c>
      <c r="C212" s="129" t="str">
        <f t="shared" si="37"/>
        <v>dec2019</v>
      </c>
      <c r="D212" s="129">
        <f t="shared" si="38"/>
        <v>43800</v>
      </c>
      <c r="E212" s="233"/>
      <c r="F212" s="197"/>
      <c r="G212" s="197"/>
      <c r="H212" s="198">
        <v>3974727.4023000002</v>
      </c>
      <c r="I212" s="198">
        <v>3373275.5107249101</v>
      </c>
      <c r="J212" s="234">
        <v>254.17859140581805</v>
      </c>
      <c r="K212" s="184"/>
      <c r="L212" s="185">
        <f t="shared" si="39"/>
        <v>601451.89157509012</v>
      </c>
    </row>
    <row r="213" spans="1:12">
      <c r="A213" s="109">
        <v>43799</v>
      </c>
      <c r="B213" s="155">
        <f t="shared" si="36"/>
        <v>4</v>
      </c>
      <c r="C213" s="129" t="str">
        <f t="shared" si="37"/>
        <v>dec2019</v>
      </c>
      <c r="D213" s="129">
        <f t="shared" si="38"/>
        <v>43800</v>
      </c>
      <c r="E213" s="233"/>
      <c r="F213" s="197"/>
      <c r="G213" s="197"/>
      <c r="H213" s="198">
        <v>4388753.3377999999</v>
      </c>
      <c r="I213" s="198">
        <v>3298702.90086484</v>
      </c>
      <c r="J213" s="234">
        <v>226.45990092699958</v>
      </c>
      <c r="K213" s="184"/>
      <c r="L213" s="185">
        <f t="shared" si="39"/>
        <v>1090050.4369351598</v>
      </c>
    </row>
    <row r="214" spans="1:12">
      <c r="A214" s="109">
        <v>43830</v>
      </c>
      <c r="B214" s="155">
        <f t="shared" si="36"/>
        <v>4</v>
      </c>
      <c r="C214" s="129" t="str">
        <f t="shared" si="37"/>
        <v>dec2019</v>
      </c>
      <c r="D214" s="129">
        <f t="shared" si="38"/>
        <v>43800</v>
      </c>
      <c r="E214" s="233"/>
      <c r="F214" s="197"/>
      <c r="G214" s="197"/>
      <c r="H214" s="198">
        <v>3273362.6003999999</v>
      </c>
      <c r="I214" s="198">
        <v>3075116.0699457699</v>
      </c>
      <c r="J214" s="234">
        <v>125.86988610599556</v>
      </c>
      <c r="K214" s="184"/>
      <c r="L214" s="185">
        <f t="shared" si="39"/>
        <v>198246.53045423003</v>
      </c>
    </row>
    <row r="215" spans="1:12">
      <c r="A215" s="109">
        <v>43861</v>
      </c>
      <c r="B215" s="155">
        <f t="shared" si="36"/>
        <v>1</v>
      </c>
      <c r="C215" s="129" t="str">
        <f t="shared" si="37"/>
        <v>Mar2020</v>
      </c>
      <c r="D215" s="129">
        <f t="shared" si="38"/>
        <v>43891</v>
      </c>
      <c r="E215" s="233"/>
      <c r="F215" s="197"/>
      <c r="G215" s="197"/>
      <c r="H215" s="198">
        <v>3442747.2689999999</v>
      </c>
      <c r="I215" s="198">
        <v>3135951.00954137</v>
      </c>
      <c r="J215" s="234">
        <v>87.410099925053501</v>
      </c>
      <c r="K215" s="184"/>
      <c r="L215" s="185">
        <f t="shared" si="39"/>
        <v>306796.25945862988</v>
      </c>
    </row>
    <row r="216" spans="1:12">
      <c r="A216" s="109">
        <v>43890</v>
      </c>
      <c r="B216" s="155">
        <f t="shared" si="36"/>
        <v>1</v>
      </c>
      <c r="C216" s="129" t="str">
        <f t="shared" si="37"/>
        <v>Mar2020</v>
      </c>
      <c r="D216" s="129">
        <f t="shared" si="38"/>
        <v>43891</v>
      </c>
      <c r="E216" s="233"/>
      <c r="F216" s="197"/>
      <c r="G216" s="197"/>
      <c r="H216" s="198">
        <v>3650441.6145000001</v>
      </c>
      <c r="I216" s="198">
        <v>2842105.6889605001</v>
      </c>
      <c r="J216" s="234">
        <v>178.78566424111443</v>
      </c>
      <c r="K216" s="184"/>
      <c r="L216" s="185">
        <f t="shared" si="39"/>
        <v>808335.92553950008</v>
      </c>
    </row>
    <row r="217" spans="1:12">
      <c r="A217" s="109">
        <v>43921</v>
      </c>
      <c r="B217" s="155">
        <f t="shared" si="36"/>
        <v>1</v>
      </c>
      <c r="C217" s="129" t="str">
        <f t="shared" si="37"/>
        <v>Mar2020</v>
      </c>
      <c r="D217" s="129">
        <f t="shared" si="38"/>
        <v>43891</v>
      </c>
      <c r="E217" s="233"/>
      <c r="F217" s="197"/>
      <c r="G217" s="197"/>
      <c r="H217" s="198">
        <v>3992428.4046</v>
      </c>
      <c r="I217" s="198">
        <v>3152612.0869380799</v>
      </c>
      <c r="J217" s="234">
        <v>207.90712526462144</v>
      </c>
      <c r="K217" s="184"/>
      <c r="L217" s="185">
        <f t="shared" si="39"/>
        <v>839816.3176619201</v>
      </c>
    </row>
    <row r="218" spans="1:12">
      <c r="A218" s="109">
        <v>43951</v>
      </c>
      <c r="B218" s="155">
        <f t="shared" si="36"/>
        <v>2</v>
      </c>
      <c r="C218" s="129" t="str">
        <f t="shared" si="37"/>
        <v>June2020</v>
      </c>
      <c r="D218" s="129">
        <f t="shared" si="38"/>
        <v>43983</v>
      </c>
      <c r="E218" s="233"/>
      <c r="F218" s="197"/>
      <c r="G218" s="197"/>
      <c r="H218" s="198">
        <v>3640363.4191999999</v>
      </c>
      <c r="I218" s="198">
        <v>3191662.6178790801</v>
      </c>
      <c r="J218" s="234">
        <v>163.0728285095733</v>
      </c>
      <c r="K218" s="184"/>
      <c r="L218" s="185">
        <f t="shared" si="39"/>
        <v>448700.80132091977</v>
      </c>
    </row>
    <row r="219" spans="1:12">
      <c r="A219" s="109">
        <v>43982</v>
      </c>
      <c r="B219" s="155">
        <f t="shared" si="36"/>
        <v>2</v>
      </c>
      <c r="C219" s="129" t="str">
        <f t="shared" si="37"/>
        <v>June2020</v>
      </c>
      <c r="D219" s="129">
        <f t="shared" si="38"/>
        <v>43983</v>
      </c>
      <c r="E219" s="233"/>
      <c r="F219" s="197"/>
      <c r="G219" s="197"/>
      <c r="H219" s="198">
        <v>4375629.0872</v>
      </c>
      <c r="I219" s="198">
        <v>3229566.1965271402</v>
      </c>
      <c r="J219" s="234">
        <v>227.37401355695528</v>
      </c>
      <c r="K219" s="184"/>
      <c r="L219" s="185">
        <f t="shared" si="39"/>
        <v>1146062.8906728597</v>
      </c>
    </row>
    <row r="220" spans="1:12" ht="13.5" thickBot="1">
      <c r="A220" s="128">
        <v>44012</v>
      </c>
      <c r="B220" s="156">
        <f t="shared" si="36"/>
        <v>2</v>
      </c>
      <c r="C220" s="130" t="str">
        <f t="shared" si="37"/>
        <v>June2020</v>
      </c>
      <c r="D220" s="130">
        <f t="shared" si="38"/>
        <v>43983</v>
      </c>
      <c r="E220" s="241"/>
      <c r="F220" s="199"/>
      <c r="G220" s="199"/>
      <c r="H220" s="200">
        <v>4011282.6329999999</v>
      </c>
      <c r="I220" s="200">
        <v>2979017.0608173199</v>
      </c>
      <c r="J220" s="242">
        <v>217.76925813135153</v>
      </c>
      <c r="K220" s="243"/>
      <c r="L220" s="191">
        <f t="shared" si="39"/>
        <v>1032265.57218268</v>
      </c>
    </row>
  </sheetData>
  <conditionalFormatting sqref="O4:X76">
    <cfRule type="containsErrors" dxfId="8" priority="1">
      <formula>ISERROR(O4)</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31" fitToHeight="0" orientation="landscape" r:id="rId1"/>
  <headerFooter>
    <oddFooter>&amp;L&amp;F&amp;CPage &amp;P of &amp;N&amp;R&amp;D</oddFooter>
  </headerFooter>
  <drawing r:id="rId2"/>
</worksheet>
</file>

<file path=xl/worksheets/sheet23.xml><?xml version="1.0" encoding="utf-8"?>
<worksheet xmlns="http://schemas.openxmlformats.org/spreadsheetml/2006/main" xmlns:r="http://schemas.openxmlformats.org/officeDocument/2006/relationships">
  <sheetPr>
    <pageSetUpPr fitToPage="1"/>
  </sheetPr>
  <dimension ref="A1:G21"/>
  <sheetViews>
    <sheetView workbookViewId="0">
      <selection activeCell="G14" sqref="G14"/>
    </sheetView>
  </sheetViews>
  <sheetFormatPr defaultRowHeight="12.75"/>
  <cols>
    <col min="1" max="1" width="24.85546875" style="87" customWidth="1"/>
    <col min="2" max="2" width="14.5703125" style="87" customWidth="1"/>
    <col min="3" max="3" width="17.85546875" style="87" customWidth="1"/>
    <col min="4" max="4" width="17" style="87" customWidth="1"/>
    <col min="5" max="5" width="18.42578125" style="87" customWidth="1"/>
    <col min="6" max="6" width="18.5703125" style="87" customWidth="1"/>
    <col min="7" max="7" width="18.85546875" style="87" customWidth="1"/>
    <col min="8" max="16384" width="9.140625" style="87"/>
  </cols>
  <sheetData>
    <row r="1" spans="1:7">
      <c r="A1" s="96" t="s">
        <v>206</v>
      </c>
    </row>
    <row r="4" spans="1:7" ht="18.75">
      <c r="A4" s="33"/>
      <c r="B4" s="405"/>
      <c r="C4" s="694" t="s">
        <v>82</v>
      </c>
      <c r="D4" s="695"/>
      <c r="E4" s="409"/>
      <c r="F4" s="681" t="s">
        <v>85</v>
      </c>
      <c r="G4" s="685"/>
    </row>
    <row r="5" spans="1:7" ht="32.1" customHeight="1">
      <c r="A5" s="351" t="s">
        <v>97</v>
      </c>
      <c r="B5" s="53" t="s">
        <v>7</v>
      </c>
      <c r="C5" s="4" t="s">
        <v>98</v>
      </c>
      <c r="D5" s="4" t="s">
        <v>84</v>
      </c>
      <c r="E5" s="4" t="s">
        <v>208</v>
      </c>
      <c r="F5" s="27" t="s">
        <v>98</v>
      </c>
      <c r="G5" s="4" t="s">
        <v>84</v>
      </c>
    </row>
    <row r="6" spans="1:7" ht="20.100000000000001" customHeight="1">
      <c r="A6" s="7" t="s">
        <v>71</v>
      </c>
      <c r="B6" s="406">
        <f>Monetary!R59</f>
        <v>10366379.635299999</v>
      </c>
      <c r="C6" s="402">
        <f>ROUND(Monetary!O59,5-1-INT(LOG10(ABS(Monetary!O59))))</f>
        <v>11067000</v>
      </c>
      <c r="D6" s="36">
        <f>(Monetary!O59-Monetary!O55)/Monetary!O55</f>
        <v>6.9793161104932167E-2</v>
      </c>
      <c r="E6" s="36">
        <f>(C6-B6)/B6</f>
        <v>6.7585829320221016E-2</v>
      </c>
      <c r="F6" s="37">
        <f>ROUND(SUM(Monetary!O56:O59),5-1-INT(LOG10(ABS(SUM(Monetary!O56:O59)))))</f>
        <v>44453000</v>
      </c>
      <c r="G6" s="36">
        <f>(SUM(Monetary!O56:O59)-SUM(Monetary!O52:O55))/SUM(Monetary!O52:O55)</f>
        <v>-2.5211091202907609E-2</v>
      </c>
    </row>
    <row r="7" spans="1:7" ht="20.100000000000001" customHeight="1">
      <c r="A7" s="75" t="s">
        <v>4</v>
      </c>
      <c r="B7" s="407">
        <f>Monetary!S59</f>
        <v>8862029.3854502402</v>
      </c>
      <c r="C7" s="403">
        <f>ROUND(Monetary!P59,5-1-INT(LOG10(ABS(Monetary!P59))))</f>
        <v>8375900</v>
      </c>
      <c r="D7" s="38">
        <f>(Monetary!P59-Monetary!P55)/Monetary!P55</f>
        <v>-6.6250650851870346E-2</v>
      </c>
      <c r="E7" s="38">
        <f t="shared" ref="E7:E8" si="0">(C7-B7)/B7</f>
        <v>-5.4855311837305777E-2</v>
      </c>
      <c r="F7" s="39">
        <f>ROUND(SUM(Monetary!P56:P59),5-1-INT(LOG10(ABS(SUM(Monetary!P56:P59)))))</f>
        <v>35186000</v>
      </c>
      <c r="G7" s="40">
        <f>(SUM(Monetary!P56:P59)-SUM(Monetary!P52:P55))/SUM(Monetary!P52:P55)</f>
        <v>-0.10318058343104076</v>
      </c>
    </row>
    <row r="8" spans="1:7" ht="20.100000000000001" customHeight="1">
      <c r="A8" s="13" t="s">
        <v>5</v>
      </c>
      <c r="B8" s="408">
        <f>Monetary!T59</f>
        <v>545.90669005042082</v>
      </c>
      <c r="C8" s="404">
        <f>Monetary!Q59</f>
        <v>571</v>
      </c>
      <c r="D8" s="17">
        <f>(Monetary!Q59-Monetary!Q55)/Monetary!Q55</f>
        <v>-0.17366136034732271</v>
      </c>
      <c r="E8" s="76">
        <f t="shared" si="0"/>
        <v>4.5966298649429485E-2</v>
      </c>
      <c r="F8" s="77">
        <f>ROUND(SUM(Monetary!Q56:Q59),5-1-INT(LOG10(ABS(SUM(Monetary!Q56:Q59)))))</f>
        <v>2694</v>
      </c>
      <c r="G8" s="78">
        <f>(SUM(Monetary!Q56:Q59)-SUM(Monetary!Q52:Q55))/SUM(Monetary!Q52:Q55)</f>
        <v>-0.23182207014542344</v>
      </c>
    </row>
    <row r="16" spans="1:7">
      <c r="D16" s="90"/>
      <c r="E16" s="90"/>
    </row>
    <row r="17" spans="4:5">
      <c r="D17" s="90"/>
      <c r="E17" s="90"/>
    </row>
    <row r="18" spans="4:5">
      <c r="D18" s="90"/>
      <c r="E18" s="90"/>
    </row>
    <row r="19" spans="4:5">
      <c r="D19" s="90"/>
      <c r="E19" s="90"/>
    </row>
    <row r="20" spans="4:5">
      <c r="D20" s="90"/>
      <c r="E20" s="90"/>
    </row>
    <row r="21" spans="4:5">
      <c r="D21" s="90"/>
      <c r="E21" s="90"/>
    </row>
  </sheetData>
  <mergeCells count="2">
    <mergeCell ref="C4:D4"/>
    <mergeCell ref="F4:G4"/>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57" fitToHeight="0" orientation="portrait" r:id="rId1"/>
  <headerFooter>
    <oddFooter>&amp;L&amp;F&amp;CPage &amp;P of &amp;N&amp;R&amp;D</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
  <sheetViews>
    <sheetView showGridLines="0" zoomScaleNormal="100" workbookViewId="0"/>
  </sheetViews>
  <sheetFormatPr defaultRowHeight="12.75"/>
  <sheetData>
    <row r="1" spans="1:1">
      <c r="A1" s="96" t="s">
        <v>206</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46" fitToHeight="0" orientation="landscape" r:id="rId1"/>
  <headerFooter>
    <oddFooter>&amp;L&amp;F&amp;CPage &amp;P of &amp;N&amp;R&amp;D</oddFooter>
  </headerFooter>
  <drawing r:id="rId2"/>
</worksheet>
</file>

<file path=xl/worksheets/sheet25.xml><?xml version="1.0" encoding="utf-8"?>
<worksheet xmlns="http://schemas.openxmlformats.org/spreadsheetml/2006/main" xmlns:r="http://schemas.openxmlformats.org/officeDocument/2006/relationships">
  <sheetPr>
    <tabColor rgb="FF00B050"/>
    <pageSetUpPr fitToPage="1"/>
  </sheetPr>
  <dimension ref="A1"/>
  <sheetViews>
    <sheetView workbookViewId="0"/>
  </sheetViews>
  <sheetFormatPr defaultRowHeight="12.75"/>
  <cols>
    <col min="1" max="16384" width="9.140625" style="87"/>
  </cols>
  <sheetData>
    <row r="1" spans="1:1">
      <c r="A1" s="96" t="s">
        <v>206</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50" fitToHeight="0" orientation="portrait" r:id="rId1"/>
  <headerFooter>
    <oddFooter>&amp;L&amp;F&amp;CPage &amp;P of &amp;N&amp;R&amp;D</oddFooter>
  </headerFooter>
  <drawing r:id="rId2"/>
</worksheet>
</file>

<file path=xl/worksheets/sheet26.xml><?xml version="1.0" encoding="utf-8"?>
<worksheet xmlns="http://schemas.openxmlformats.org/spreadsheetml/2006/main" xmlns:r="http://schemas.openxmlformats.org/officeDocument/2006/relationships">
  <sheetPr codeName="Sheet90">
    <pageSetUpPr fitToPage="1"/>
  </sheetPr>
  <dimension ref="A1:AE304"/>
  <sheetViews>
    <sheetView workbookViewId="0">
      <pane xSplit="1" ySplit="3" topLeftCell="M81" activePane="bottomRight" state="frozen"/>
      <selection pane="topRight" activeCell="B1" sqref="B1"/>
      <selection pane="bottomLeft" activeCell="A2" sqref="A2"/>
      <selection pane="bottomRight" activeCell="Y111" sqref="S111:Y111"/>
    </sheetView>
  </sheetViews>
  <sheetFormatPr defaultRowHeight="12.75"/>
  <cols>
    <col min="1" max="1" width="23" style="211" customWidth="1"/>
    <col min="2" max="4" width="12.7109375" style="147" hidden="1" customWidth="1"/>
    <col min="5" max="9" width="12.7109375" style="172" customWidth="1"/>
    <col min="10" max="10" width="12.7109375" style="147" customWidth="1"/>
    <col min="11" max="11" width="12.7109375" style="146" customWidth="1"/>
    <col min="12" max="12" width="14" style="146" customWidth="1"/>
    <col min="13" max="16" width="12.7109375" style="146" customWidth="1"/>
    <col min="17" max="18" width="12.7109375" style="147" customWidth="1"/>
    <col min="19" max="30" width="12.7109375" style="146" customWidth="1"/>
    <col min="31" max="31" width="9.140625" style="100"/>
    <col min="32" max="16384" width="9.140625" style="87"/>
  </cols>
  <sheetData>
    <row r="1" spans="1:30">
      <c r="A1" s="96" t="s">
        <v>206</v>
      </c>
      <c r="B1" s="611"/>
      <c r="C1" s="611"/>
      <c r="D1" s="611"/>
      <c r="E1" s="211"/>
      <c r="F1" s="211"/>
      <c r="G1" s="211"/>
      <c r="H1" s="211"/>
      <c r="I1" s="211"/>
      <c r="J1" s="611"/>
      <c r="Q1" s="611"/>
      <c r="R1" s="611"/>
    </row>
    <row r="2" spans="1:30" ht="13.5" customHeight="1" thickBot="1">
      <c r="A2" s="96"/>
      <c r="E2" s="696" t="s">
        <v>12</v>
      </c>
      <c r="F2" s="697"/>
      <c r="S2" s="698" t="s">
        <v>13</v>
      </c>
      <c r="T2" s="698"/>
    </row>
    <row r="3" spans="1:30" ht="51.75" thickBot="1">
      <c r="A3" s="245" t="s">
        <v>32</v>
      </c>
      <c r="B3" s="104" t="s">
        <v>8</v>
      </c>
      <c r="C3" s="150" t="s">
        <v>15</v>
      </c>
      <c r="D3" s="151" t="s">
        <v>14</v>
      </c>
      <c r="E3" s="246" t="s">
        <v>34</v>
      </c>
      <c r="F3" s="246" t="s">
        <v>52</v>
      </c>
      <c r="G3" s="246" t="s">
        <v>37</v>
      </c>
      <c r="H3" s="246" t="s">
        <v>51</v>
      </c>
      <c r="I3" s="246" t="s">
        <v>39</v>
      </c>
      <c r="J3" s="246" t="s">
        <v>41</v>
      </c>
      <c r="K3" s="106" t="s">
        <v>290</v>
      </c>
      <c r="L3" s="106" t="s">
        <v>291</v>
      </c>
      <c r="M3" s="106" t="s">
        <v>292</v>
      </c>
      <c r="N3" s="106" t="s">
        <v>293</v>
      </c>
      <c r="O3" s="106" t="s">
        <v>294</v>
      </c>
      <c r="P3" s="107" t="s">
        <v>295</v>
      </c>
      <c r="R3" s="261" t="s">
        <v>14</v>
      </c>
      <c r="S3" s="247" t="s">
        <v>34</v>
      </c>
      <c r="T3" s="247" t="s">
        <v>35</v>
      </c>
      <c r="U3" s="247" t="s">
        <v>37</v>
      </c>
      <c r="V3" s="247" t="s">
        <v>38</v>
      </c>
      <c r="W3" s="247" t="s">
        <v>39</v>
      </c>
      <c r="X3" s="247" t="s">
        <v>41</v>
      </c>
      <c r="Y3" s="106" t="s">
        <v>43</v>
      </c>
      <c r="Z3" s="106" t="s">
        <v>44</v>
      </c>
      <c r="AA3" s="106" t="s">
        <v>46</v>
      </c>
      <c r="AB3" s="106" t="s">
        <v>47</v>
      </c>
      <c r="AC3" s="106" t="s">
        <v>48</v>
      </c>
      <c r="AD3" s="107" t="s">
        <v>50</v>
      </c>
    </row>
    <row r="4" spans="1:30">
      <c r="A4" s="178">
        <v>36707</v>
      </c>
      <c r="B4" s="155">
        <f t="shared" ref="B4:B67" si="0">MONTH(MONTH(A4)&amp;0)</f>
        <v>2</v>
      </c>
      <c r="C4" s="129" t="str">
        <f t="shared" ref="C4:C67" si="1">IF(B4=4,"dec",IF(B4=1,"Mar", IF(B4=2,"June",IF(B4=3,"Sep",""))))&amp;YEAR(A4)</f>
        <v>June2000</v>
      </c>
      <c r="D4" s="129">
        <f t="shared" ref="D4:D67" si="2">DATEVALUE(C4)</f>
        <v>36678</v>
      </c>
      <c r="E4" s="172">
        <v>761</v>
      </c>
      <c r="J4" s="172">
        <f t="shared" ref="J4:J35" si="3">E4+F4+G4+H4+I4</f>
        <v>761</v>
      </c>
      <c r="K4" s="195"/>
      <c r="L4" s="195"/>
      <c r="M4" s="195"/>
      <c r="N4" s="195"/>
      <c r="O4" s="195"/>
      <c r="P4" s="248"/>
      <c r="R4" s="413">
        <v>36678</v>
      </c>
      <c r="S4" s="165">
        <f t="shared" ref="S4:S35" si="4">IF(SUMIF($D$4:$D$304,R4,$E$4:$E$304)=0,NA(),SUMIF($D$4:$D$304,R4,$E$4:$E$304))</f>
        <v>761</v>
      </c>
      <c r="T4" s="411" t="e">
        <f t="shared" ref="T4:T35" si="5">IF(SUMIF($D$4:$D$304,R4,$F$4:$F$304)=0,NA(),SUMIF($D$4:$D$304,R4,$F$4:$F$304))</f>
        <v>#N/A</v>
      </c>
      <c r="U4" s="411" t="e">
        <f t="shared" ref="U4:U35" si="6">IF(SUMIF($D$4:$D$304,R4,$G$4:$G$304)=0,NA(),SUMIF($D$4:$D$304,R4,$G$4:$G$304))</f>
        <v>#N/A</v>
      </c>
      <c r="V4" s="411" t="e">
        <f t="shared" ref="V4:V35" si="7">IF(SUMIF($D$4:$D$304,R4,$H$4:$H$304)=0,NA(),SUMIF($D$4:$D$304,R4,$H$4:$H$304))</f>
        <v>#N/A</v>
      </c>
      <c r="W4" s="411" t="e">
        <f t="shared" ref="W4:W35" si="8">IF(SUMIF($D$4:$D$304,R4,$I$4:$I$304)=0,NA(),SUMIF($D$4:$D$304,R4,$I$4:$I$304))</f>
        <v>#N/A</v>
      </c>
      <c r="X4" s="411">
        <f t="shared" ref="X4:X35" si="9">IF(SUMIF($D$4:$D$304,R4,$J$4:$J$304)=0,NA(),SUMIF($D$4:$D$304,R4,$J$4:$J$304))</f>
        <v>761</v>
      </c>
      <c r="Y4" s="411" t="e">
        <f t="shared" ref="Y4:Y35" si="10">IF(SUMIF($D$4:$D$304,R4,$K$4:$K$304)=0,NA(),SUMIF($D$4:$D$304,R4,$K$4:$K$304))</f>
        <v>#N/A</v>
      </c>
      <c r="Z4" s="411" t="e">
        <f t="shared" ref="Z4:Z35" si="11">IF(SUMIF($D$4:$D$304,R4,$L$4:$L$304)=0,NA(),SUMIF($D$4:$D$304,R4,$L$4:$L$304))</f>
        <v>#N/A</v>
      </c>
      <c r="AA4" s="411" t="e">
        <f t="shared" ref="AA4:AA35" si="12">IF(SUMIF($D$4:$D$304,R4,$M$4:$M$304)=0,NA(),SUMIF($D$4:$D$304,R4,$M$4:$M$304))</f>
        <v>#N/A</v>
      </c>
      <c r="AB4" s="411" t="e">
        <f t="shared" ref="AB4:AB35" si="13">IF(SUMIF($D$4:$D$304,R4,$N$4:$N$304)=0,NA(),SUMIF($D$4:$D$304,R4,$N$4:$N$304))</f>
        <v>#N/A</v>
      </c>
      <c r="AC4" s="411" t="e">
        <f t="shared" ref="AC4:AC35" si="14">IF(SUMIF($D$4:$D$304,R4,$O$4:$O$304)=0,NA(),SUMIF($D$4:$D$304,R4,$O$4:$O$304))</f>
        <v>#N/A</v>
      </c>
      <c r="AD4" s="412" t="e">
        <f t="shared" ref="AD4:AD35" si="15">IF(SUMIF($D$4:$D$304,R4,$P$4:$P$304)=0,NA(),SUMIF($D$4:$D$304,R4,$P$4:$P$304))</f>
        <v>#N/A</v>
      </c>
    </row>
    <row r="5" spans="1:30">
      <c r="A5" s="178">
        <v>36738</v>
      </c>
      <c r="B5" s="155">
        <f t="shared" si="0"/>
        <v>3</v>
      </c>
      <c r="C5" s="129" t="str">
        <f t="shared" si="1"/>
        <v>Sep2000</v>
      </c>
      <c r="D5" s="129">
        <f t="shared" si="2"/>
        <v>36770</v>
      </c>
      <c r="E5" s="172">
        <v>749</v>
      </c>
      <c r="F5" s="172">
        <v>1</v>
      </c>
      <c r="J5" s="172">
        <f t="shared" si="3"/>
        <v>750</v>
      </c>
      <c r="K5" s="195"/>
      <c r="L5" s="195"/>
      <c r="M5" s="195"/>
      <c r="N5" s="195"/>
      <c r="O5" s="195"/>
      <c r="P5" s="248"/>
      <c r="R5" s="414">
        <v>36770</v>
      </c>
      <c r="S5" s="123">
        <f t="shared" si="4"/>
        <v>2321</v>
      </c>
      <c r="T5" s="195">
        <f t="shared" si="5"/>
        <v>1</v>
      </c>
      <c r="U5" s="195" t="e">
        <f t="shared" si="6"/>
        <v>#N/A</v>
      </c>
      <c r="V5" s="195" t="e">
        <f t="shared" si="7"/>
        <v>#N/A</v>
      </c>
      <c r="W5" s="195" t="e">
        <f t="shared" si="8"/>
        <v>#N/A</v>
      </c>
      <c r="X5" s="195">
        <f t="shared" si="9"/>
        <v>2322</v>
      </c>
      <c r="Y5" s="195" t="e">
        <f t="shared" si="10"/>
        <v>#N/A</v>
      </c>
      <c r="Z5" s="195" t="e">
        <f t="shared" si="11"/>
        <v>#N/A</v>
      </c>
      <c r="AA5" s="195" t="e">
        <f t="shared" si="12"/>
        <v>#N/A</v>
      </c>
      <c r="AB5" s="195" t="e">
        <f t="shared" si="13"/>
        <v>#N/A</v>
      </c>
      <c r="AC5" s="195" t="e">
        <f t="shared" si="14"/>
        <v>#N/A</v>
      </c>
      <c r="AD5" s="248" t="e">
        <f t="shared" si="15"/>
        <v>#N/A</v>
      </c>
    </row>
    <row r="6" spans="1:30">
      <c r="A6" s="178">
        <v>36769</v>
      </c>
      <c r="B6" s="155">
        <f t="shared" si="0"/>
        <v>3</v>
      </c>
      <c r="C6" s="129" t="str">
        <f t="shared" si="1"/>
        <v>Sep2000</v>
      </c>
      <c r="D6" s="129">
        <f t="shared" si="2"/>
        <v>36770</v>
      </c>
      <c r="E6" s="172">
        <v>854</v>
      </c>
      <c r="J6" s="172">
        <f t="shared" si="3"/>
        <v>854</v>
      </c>
      <c r="K6" s="195"/>
      <c r="L6" s="195"/>
      <c r="M6" s="195"/>
      <c r="N6" s="195"/>
      <c r="O6" s="195"/>
      <c r="P6" s="248"/>
      <c r="R6" s="414">
        <v>36861</v>
      </c>
      <c r="S6" s="123">
        <f t="shared" si="4"/>
        <v>2191</v>
      </c>
      <c r="T6" s="195" t="e">
        <f t="shared" si="5"/>
        <v>#N/A</v>
      </c>
      <c r="U6" s="195" t="e">
        <f t="shared" si="6"/>
        <v>#N/A</v>
      </c>
      <c r="V6" s="195" t="e">
        <f>IF(SUMIF($D$4:$D$304,R6,$H$4:$H$304)=0,NA(),SUMIF($D$4:$D$304,R6,$H$4:$H$304))</f>
        <v>#N/A</v>
      </c>
      <c r="W6" s="195" t="e">
        <f t="shared" si="8"/>
        <v>#N/A</v>
      </c>
      <c r="X6" s="195">
        <f t="shared" si="9"/>
        <v>2191</v>
      </c>
      <c r="Y6" s="195" t="e">
        <f t="shared" si="10"/>
        <v>#N/A</v>
      </c>
      <c r="Z6" s="195" t="e">
        <f t="shared" si="11"/>
        <v>#N/A</v>
      </c>
      <c r="AA6" s="195" t="e">
        <f t="shared" si="12"/>
        <v>#N/A</v>
      </c>
      <c r="AB6" s="195" t="e">
        <f t="shared" si="13"/>
        <v>#N/A</v>
      </c>
      <c r="AC6" s="195" t="e">
        <f t="shared" si="14"/>
        <v>#N/A</v>
      </c>
      <c r="AD6" s="248" t="e">
        <f t="shared" si="15"/>
        <v>#N/A</v>
      </c>
    </row>
    <row r="7" spans="1:30">
      <c r="A7" s="178">
        <v>36799</v>
      </c>
      <c r="B7" s="155">
        <f t="shared" si="0"/>
        <v>3</v>
      </c>
      <c r="C7" s="129" t="str">
        <f t="shared" si="1"/>
        <v>Sep2000</v>
      </c>
      <c r="D7" s="129">
        <f t="shared" si="2"/>
        <v>36770</v>
      </c>
      <c r="E7" s="172">
        <v>718</v>
      </c>
      <c r="J7" s="172">
        <f t="shared" si="3"/>
        <v>718</v>
      </c>
      <c r="K7" s="195"/>
      <c r="L7" s="195"/>
      <c r="M7" s="195"/>
      <c r="N7" s="195"/>
      <c r="O7" s="195"/>
      <c r="P7" s="248"/>
      <c r="R7" s="414">
        <v>36951</v>
      </c>
      <c r="S7" s="123">
        <f t="shared" si="4"/>
        <v>1971</v>
      </c>
      <c r="T7" s="195">
        <f t="shared" si="5"/>
        <v>1</v>
      </c>
      <c r="U7" s="195" t="e">
        <f t="shared" si="6"/>
        <v>#N/A</v>
      </c>
      <c r="V7" s="195" t="e">
        <f t="shared" si="7"/>
        <v>#N/A</v>
      </c>
      <c r="W7" s="195" t="e">
        <f t="shared" si="8"/>
        <v>#N/A</v>
      </c>
      <c r="X7" s="195">
        <f t="shared" si="9"/>
        <v>1972</v>
      </c>
      <c r="Y7" s="195" t="e">
        <f t="shared" si="10"/>
        <v>#N/A</v>
      </c>
      <c r="Z7" s="195" t="e">
        <f t="shared" si="11"/>
        <v>#N/A</v>
      </c>
      <c r="AA7" s="195" t="e">
        <f t="shared" si="12"/>
        <v>#N/A</v>
      </c>
      <c r="AB7" s="195" t="e">
        <f t="shared" si="13"/>
        <v>#N/A</v>
      </c>
      <c r="AC7" s="195" t="e">
        <f t="shared" si="14"/>
        <v>#N/A</v>
      </c>
      <c r="AD7" s="248" t="e">
        <f t="shared" si="15"/>
        <v>#N/A</v>
      </c>
    </row>
    <row r="8" spans="1:30">
      <c r="A8" s="178">
        <v>36830</v>
      </c>
      <c r="B8" s="155">
        <f t="shared" si="0"/>
        <v>4</v>
      </c>
      <c r="C8" s="129" t="str">
        <f t="shared" si="1"/>
        <v>dec2000</v>
      </c>
      <c r="D8" s="129">
        <f t="shared" si="2"/>
        <v>36861</v>
      </c>
      <c r="E8" s="172">
        <v>788</v>
      </c>
      <c r="J8" s="172">
        <f t="shared" si="3"/>
        <v>788</v>
      </c>
      <c r="K8" s="195"/>
      <c r="L8" s="195"/>
      <c r="M8" s="195"/>
      <c r="N8" s="195"/>
      <c r="O8" s="195"/>
      <c r="P8" s="248"/>
      <c r="R8" s="414">
        <v>37043</v>
      </c>
      <c r="S8" s="123">
        <f t="shared" si="4"/>
        <v>1950</v>
      </c>
      <c r="T8" s="195" t="e">
        <f t="shared" si="5"/>
        <v>#N/A</v>
      </c>
      <c r="U8" s="195" t="e">
        <f t="shared" si="6"/>
        <v>#N/A</v>
      </c>
      <c r="V8" s="195" t="e">
        <f t="shared" si="7"/>
        <v>#N/A</v>
      </c>
      <c r="W8" s="195" t="e">
        <f t="shared" si="8"/>
        <v>#N/A</v>
      </c>
      <c r="X8" s="195">
        <f t="shared" si="9"/>
        <v>1950</v>
      </c>
      <c r="Y8" s="195" t="e">
        <f t="shared" si="10"/>
        <v>#N/A</v>
      </c>
      <c r="Z8" s="195" t="e">
        <f t="shared" si="11"/>
        <v>#N/A</v>
      </c>
      <c r="AA8" s="195" t="e">
        <f t="shared" si="12"/>
        <v>#N/A</v>
      </c>
      <c r="AB8" s="195" t="e">
        <f t="shared" si="13"/>
        <v>#N/A</v>
      </c>
      <c r="AC8" s="195" t="e">
        <f t="shared" si="14"/>
        <v>#N/A</v>
      </c>
      <c r="AD8" s="248" t="e">
        <f t="shared" si="15"/>
        <v>#N/A</v>
      </c>
    </row>
    <row r="9" spans="1:30">
      <c r="A9" s="178">
        <v>36860</v>
      </c>
      <c r="B9" s="155">
        <f t="shared" si="0"/>
        <v>4</v>
      </c>
      <c r="C9" s="129" t="str">
        <f t="shared" si="1"/>
        <v>dec2000</v>
      </c>
      <c r="D9" s="129">
        <f t="shared" si="2"/>
        <v>36861</v>
      </c>
      <c r="E9" s="172">
        <v>793</v>
      </c>
      <c r="J9" s="172">
        <f t="shared" si="3"/>
        <v>793</v>
      </c>
      <c r="K9" s="195"/>
      <c r="L9" s="195"/>
      <c r="M9" s="195"/>
      <c r="N9" s="195"/>
      <c r="O9" s="195"/>
      <c r="P9" s="248"/>
      <c r="R9" s="414">
        <v>37135</v>
      </c>
      <c r="S9" s="123">
        <f t="shared" si="4"/>
        <v>1971</v>
      </c>
      <c r="T9" s="195" t="e">
        <f t="shared" si="5"/>
        <v>#N/A</v>
      </c>
      <c r="U9" s="195" t="e">
        <f t="shared" si="6"/>
        <v>#N/A</v>
      </c>
      <c r="V9" s="195" t="e">
        <f t="shared" si="7"/>
        <v>#N/A</v>
      </c>
      <c r="W9" s="195" t="e">
        <f t="shared" si="8"/>
        <v>#N/A</v>
      </c>
      <c r="X9" s="195">
        <f t="shared" si="9"/>
        <v>1971</v>
      </c>
      <c r="Y9" s="195" t="e">
        <f t="shared" si="10"/>
        <v>#N/A</v>
      </c>
      <c r="Z9" s="195" t="e">
        <f t="shared" si="11"/>
        <v>#N/A</v>
      </c>
      <c r="AA9" s="195" t="e">
        <f t="shared" si="12"/>
        <v>#N/A</v>
      </c>
      <c r="AB9" s="195" t="e">
        <f t="shared" si="13"/>
        <v>#N/A</v>
      </c>
      <c r="AC9" s="195" t="e">
        <f t="shared" si="14"/>
        <v>#N/A</v>
      </c>
      <c r="AD9" s="248" t="e">
        <f t="shared" si="15"/>
        <v>#N/A</v>
      </c>
    </row>
    <row r="10" spans="1:30">
      <c r="A10" s="178">
        <v>36891</v>
      </c>
      <c r="B10" s="155">
        <f t="shared" si="0"/>
        <v>4</v>
      </c>
      <c r="C10" s="129" t="str">
        <f t="shared" si="1"/>
        <v>dec2000</v>
      </c>
      <c r="D10" s="129">
        <f t="shared" si="2"/>
        <v>36861</v>
      </c>
      <c r="E10" s="172">
        <v>610</v>
      </c>
      <c r="J10" s="172">
        <f t="shared" si="3"/>
        <v>610</v>
      </c>
      <c r="K10" s="195"/>
      <c r="L10" s="195"/>
      <c r="M10" s="195"/>
      <c r="N10" s="195"/>
      <c r="O10" s="195"/>
      <c r="P10" s="248"/>
      <c r="R10" s="414">
        <v>37226</v>
      </c>
      <c r="S10" s="123">
        <f t="shared" si="4"/>
        <v>1847</v>
      </c>
      <c r="T10" s="195">
        <f t="shared" si="5"/>
        <v>1</v>
      </c>
      <c r="U10" s="195" t="e">
        <f t="shared" si="6"/>
        <v>#N/A</v>
      </c>
      <c r="V10" s="195" t="e">
        <f t="shared" si="7"/>
        <v>#N/A</v>
      </c>
      <c r="W10" s="195" t="e">
        <f t="shared" si="8"/>
        <v>#N/A</v>
      </c>
      <c r="X10" s="195">
        <f t="shared" si="9"/>
        <v>1848</v>
      </c>
      <c r="Y10" s="195" t="e">
        <f t="shared" si="10"/>
        <v>#N/A</v>
      </c>
      <c r="Z10" s="195" t="e">
        <f t="shared" si="11"/>
        <v>#N/A</v>
      </c>
      <c r="AA10" s="195" t="e">
        <f t="shared" si="12"/>
        <v>#N/A</v>
      </c>
      <c r="AB10" s="195" t="e">
        <f t="shared" si="13"/>
        <v>#N/A</v>
      </c>
      <c r="AC10" s="195" t="e">
        <f t="shared" si="14"/>
        <v>#N/A</v>
      </c>
      <c r="AD10" s="248" t="e">
        <f t="shared" si="15"/>
        <v>#N/A</v>
      </c>
    </row>
    <row r="11" spans="1:30">
      <c r="A11" s="178">
        <v>36922</v>
      </c>
      <c r="B11" s="155">
        <f t="shared" si="0"/>
        <v>1</v>
      </c>
      <c r="C11" s="129" t="str">
        <f t="shared" si="1"/>
        <v>Mar2001</v>
      </c>
      <c r="D11" s="129">
        <f t="shared" si="2"/>
        <v>36951</v>
      </c>
      <c r="E11" s="172">
        <v>535</v>
      </c>
      <c r="F11" s="172">
        <v>1</v>
      </c>
      <c r="J11" s="172">
        <f t="shared" si="3"/>
        <v>536</v>
      </c>
      <c r="K11" s="195"/>
      <c r="L11" s="195"/>
      <c r="M11" s="195"/>
      <c r="N11" s="195"/>
      <c r="O11" s="195"/>
      <c r="P11" s="248"/>
      <c r="R11" s="414">
        <v>37316</v>
      </c>
      <c r="S11" s="123">
        <f t="shared" si="4"/>
        <v>1584</v>
      </c>
      <c r="T11" s="195">
        <f t="shared" si="5"/>
        <v>2</v>
      </c>
      <c r="U11" s="195" t="e">
        <f t="shared" si="6"/>
        <v>#N/A</v>
      </c>
      <c r="V11" s="195" t="e">
        <f t="shared" si="7"/>
        <v>#N/A</v>
      </c>
      <c r="W11" s="195" t="e">
        <f t="shared" si="8"/>
        <v>#N/A</v>
      </c>
      <c r="X11" s="195">
        <f t="shared" si="9"/>
        <v>1586</v>
      </c>
      <c r="Y11" s="195" t="e">
        <f t="shared" si="10"/>
        <v>#N/A</v>
      </c>
      <c r="Z11" s="195" t="e">
        <f t="shared" si="11"/>
        <v>#N/A</v>
      </c>
      <c r="AA11" s="195" t="e">
        <f t="shared" si="12"/>
        <v>#N/A</v>
      </c>
      <c r="AB11" s="195" t="e">
        <f t="shared" si="13"/>
        <v>#N/A</v>
      </c>
      <c r="AC11" s="195" t="e">
        <f t="shared" si="14"/>
        <v>#N/A</v>
      </c>
      <c r="AD11" s="248" t="e">
        <f t="shared" si="15"/>
        <v>#N/A</v>
      </c>
    </row>
    <row r="12" spans="1:30">
      <c r="A12" s="178">
        <v>36950</v>
      </c>
      <c r="B12" s="155">
        <f t="shared" si="0"/>
        <v>1</v>
      </c>
      <c r="C12" s="129" t="str">
        <f t="shared" si="1"/>
        <v>Mar2001</v>
      </c>
      <c r="D12" s="129">
        <f t="shared" si="2"/>
        <v>36951</v>
      </c>
      <c r="E12" s="172">
        <v>685</v>
      </c>
      <c r="J12" s="172">
        <f t="shared" si="3"/>
        <v>685</v>
      </c>
      <c r="K12" s="195"/>
      <c r="L12" s="195"/>
      <c r="M12" s="195"/>
      <c r="N12" s="195"/>
      <c r="O12" s="195"/>
      <c r="P12" s="248"/>
      <c r="R12" s="414">
        <v>37408</v>
      </c>
      <c r="S12" s="123">
        <f t="shared" si="4"/>
        <v>1568</v>
      </c>
      <c r="T12" s="195">
        <f t="shared" si="5"/>
        <v>1</v>
      </c>
      <c r="U12" s="195" t="e">
        <f t="shared" si="6"/>
        <v>#N/A</v>
      </c>
      <c r="V12" s="195" t="e">
        <f t="shared" si="7"/>
        <v>#N/A</v>
      </c>
      <c r="W12" s="195" t="e">
        <f t="shared" si="8"/>
        <v>#N/A</v>
      </c>
      <c r="X12" s="195">
        <f t="shared" si="9"/>
        <v>1569</v>
      </c>
      <c r="Y12" s="195" t="e">
        <f t="shared" si="10"/>
        <v>#N/A</v>
      </c>
      <c r="Z12" s="195" t="e">
        <f t="shared" si="11"/>
        <v>#N/A</v>
      </c>
      <c r="AA12" s="195" t="e">
        <f t="shared" si="12"/>
        <v>#N/A</v>
      </c>
      <c r="AB12" s="195" t="e">
        <f t="shared" si="13"/>
        <v>#N/A</v>
      </c>
      <c r="AC12" s="195" t="e">
        <f t="shared" si="14"/>
        <v>#N/A</v>
      </c>
      <c r="AD12" s="248" t="e">
        <f t="shared" si="15"/>
        <v>#N/A</v>
      </c>
    </row>
    <row r="13" spans="1:30">
      <c r="A13" s="178">
        <v>36981</v>
      </c>
      <c r="B13" s="155">
        <f t="shared" si="0"/>
        <v>1</v>
      </c>
      <c r="C13" s="129" t="str">
        <f t="shared" si="1"/>
        <v>Mar2001</v>
      </c>
      <c r="D13" s="129">
        <f t="shared" si="2"/>
        <v>36951</v>
      </c>
      <c r="E13" s="172">
        <v>751</v>
      </c>
      <c r="J13" s="172">
        <f t="shared" si="3"/>
        <v>751</v>
      </c>
      <c r="K13" s="195"/>
      <c r="L13" s="195"/>
      <c r="M13" s="195"/>
      <c r="N13" s="195"/>
      <c r="O13" s="195"/>
      <c r="P13" s="248"/>
      <c r="R13" s="414">
        <v>37500</v>
      </c>
      <c r="S13" s="123">
        <f t="shared" si="4"/>
        <v>1487</v>
      </c>
      <c r="T13" s="195">
        <f t="shared" si="5"/>
        <v>7769</v>
      </c>
      <c r="U13" s="195" t="e">
        <f t="shared" si="6"/>
        <v>#N/A</v>
      </c>
      <c r="V13" s="195" t="e">
        <f t="shared" si="7"/>
        <v>#N/A</v>
      </c>
      <c r="W13" s="195" t="e">
        <f t="shared" si="8"/>
        <v>#N/A</v>
      </c>
      <c r="X13" s="195">
        <f t="shared" si="9"/>
        <v>9256</v>
      </c>
      <c r="Y13" s="195" t="e">
        <f t="shared" si="10"/>
        <v>#N/A</v>
      </c>
      <c r="Z13" s="195" t="e">
        <f t="shared" si="11"/>
        <v>#N/A</v>
      </c>
      <c r="AA13" s="195" t="e">
        <f t="shared" si="12"/>
        <v>#N/A</v>
      </c>
      <c r="AB13" s="195" t="e">
        <f t="shared" si="13"/>
        <v>#N/A</v>
      </c>
      <c r="AC13" s="195" t="e">
        <f t="shared" si="14"/>
        <v>#N/A</v>
      </c>
      <c r="AD13" s="248" t="e">
        <f t="shared" si="15"/>
        <v>#N/A</v>
      </c>
    </row>
    <row r="14" spans="1:30">
      <c r="A14" s="178">
        <v>37011</v>
      </c>
      <c r="B14" s="155">
        <f t="shared" si="0"/>
        <v>2</v>
      </c>
      <c r="C14" s="129" t="str">
        <f t="shared" si="1"/>
        <v>June2001</v>
      </c>
      <c r="D14" s="129">
        <f t="shared" si="2"/>
        <v>37043</v>
      </c>
      <c r="E14" s="172">
        <v>549</v>
      </c>
      <c r="J14" s="172">
        <f t="shared" si="3"/>
        <v>549</v>
      </c>
      <c r="K14" s="195"/>
      <c r="L14" s="195"/>
      <c r="M14" s="195"/>
      <c r="N14" s="195"/>
      <c r="O14" s="195"/>
      <c r="P14" s="248"/>
      <c r="R14" s="414">
        <v>37591</v>
      </c>
      <c r="S14" s="123">
        <f t="shared" si="4"/>
        <v>1252</v>
      </c>
      <c r="T14" s="195">
        <f t="shared" si="5"/>
        <v>6850</v>
      </c>
      <c r="U14" s="195" t="e">
        <f t="shared" si="6"/>
        <v>#N/A</v>
      </c>
      <c r="V14" s="195" t="e">
        <f t="shared" si="7"/>
        <v>#N/A</v>
      </c>
      <c r="W14" s="195" t="e">
        <f t="shared" si="8"/>
        <v>#N/A</v>
      </c>
      <c r="X14" s="195">
        <f t="shared" si="9"/>
        <v>8102</v>
      </c>
      <c r="Y14" s="195" t="e">
        <f t="shared" si="10"/>
        <v>#N/A</v>
      </c>
      <c r="Z14" s="195" t="e">
        <f t="shared" si="11"/>
        <v>#N/A</v>
      </c>
      <c r="AA14" s="195" t="e">
        <f t="shared" si="12"/>
        <v>#N/A</v>
      </c>
      <c r="AB14" s="195" t="e">
        <f t="shared" si="13"/>
        <v>#N/A</v>
      </c>
      <c r="AC14" s="195" t="e">
        <f t="shared" si="14"/>
        <v>#N/A</v>
      </c>
      <c r="AD14" s="248" t="e">
        <f t="shared" si="15"/>
        <v>#N/A</v>
      </c>
    </row>
    <row r="15" spans="1:30">
      <c r="A15" s="178">
        <v>37042</v>
      </c>
      <c r="B15" s="155">
        <f t="shared" si="0"/>
        <v>2</v>
      </c>
      <c r="C15" s="129" t="str">
        <f t="shared" si="1"/>
        <v>June2001</v>
      </c>
      <c r="D15" s="129">
        <f t="shared" si="2"/>
        <v>37043</v>
      </c>
      <c r="E15" s="172">
        <v>782</v>
      </c>
      <c r="J15" s="172">
        <f t="shared" si="3"/>
        <v>782</v>
      </c>
      <c r="K15" s="195"/>
      <c r="L15" s="195"/>
      <c r="M15" s="195"/>
      <c r="N15" s="195"/>
      <c r="O15" s="195"/>
      <c r="P15" s="248"/>
      <c r="R15" s="414">
        <v>37681</v>
      </c>
      <c r="S15" s="123">
        <f t="shared" si="4"/>
        <v>1106</v>
      </c>
      <c r="T15" s="195">
        <f t="shared" si="5"/>
        <v>6254</v>
      </c>
      <c r="U15" s="195" t="e">
        <f t="shared" si="6"/>
        <v>#N/A</v>
      </c>
      <c r="V15" s="195" t="e">
        <f t="shared" si="7"/>
        <v>#N/A</v>
      </c>
      <c r="W15" s="195" t="e">
        <f t="shared" si="8"/>
        <v>#N/A</v>
      </c>
      <c r="X15" s="195">
        <f t="shared" si="9"/>
        <v>7360</v>
      </c>
      <c r="Y15" s="195" t="e">
        <f t="shared" si="10"/>
        <v>#N/A</v>
      </c>
      <c r="Z15" s="195" t="e">
        <f t="shared" si="11"/>
        <v>#N/A</v>
      </c>
      <c r="AA15" s="195" t="e">
        <f t="shared" si="12"/>
        <v>#N/A</v>
      </c>
      <c r="AB15" s="195" t="e">
        <f t="shared" si="13"/>
        <v>#N/A</v>
      </c>
      <c r="AC15" s="195" t="e">
        <f t="shared" si="14"/>
        <v>#N/A</v>
      </c>
      <c r="AD15" s="248" t="e">
        <f t="shared" si="15"/>
        <v>#N/A</v>
      </c>
    </row>
    <row r="16" spans="1:30">
      <c r="A16" s="178">
        <v>37072</v>
      </c>
      <c r="B16" s="155">
        <f t="shared" si="0"/>
        <v>2</v>
      </c>
      <c r="C16" s="129" t="str">
        <f t="shared" si="1"/>
        <v>June2001</v>
      </c>
      <c r="D16" s="129">
        <f t="shared" si="2"/>
        <v>37043</v>
      </c>
      <c r="E16" s="172">
        <v>619</v>
      </c>
      <c r="J16" s="172">
        <f t="shared" si="3"/>
        <v>619</v>
      </c>
      <c r="K16" s="195"/>
      <c r="L16" s="195"/>
      <c r="M16" s="195"/>
      <c r="N16" s="195"/>
      <c r="O16" s="195"/>
      <c r="P16" s="248"/>
      <c r="R16" s="414">
        <v>37773</v>
      </c>
      <c r="S16" s="123">
        <f t="shared" si="4"/>
        <v>1239</v>
      </c>
      <c r="T16" s="195">
        <f t="shared" si="5"/>
        <v>7140</v>
      </c>
      <c r="U16" s="195" t="e">
        <f t="shared" si="6"/>
        <v>#N/A</v>
      </c>
      <c r="V16" s="195" t="e">
        <f t="shared" si="7"/>
        <v>#N/A</v>
      </c>
      <c r="W16" s="195" t="e">
        <f t="shared" si="8"/>
        <v>#N/A</v>
      </c>
      <c r="X16" s="195">
        <f t="shared" si="9"/>
        <v>8379</v>
      </c>
      <c r="Y16" s="195" t="e">
        <f t="shared" si="10"/>
        <v>#N/A</v>
      </c>
      <c r="Z16" s="195" t="e">
        <f t="shared" si="11"/>
        <v>#N/A</v>
      </c>
      <c r="AA16" s="195" t="e">
        <f t="shared" si="12"/>
        <v>#N/A</v>
      </c>
      <c r="AB16" s="195" t="e">
        <f t="shared" si="13"/>
        <v>#N/A</v>
      </c>
      <c r="AC16" s="195" t="e">
        <f t="shared" si="14"/>
        <v>#N/A</v>
      </c>
      <c r="AD16" s="248" t="e">
        <f t="shared" si="15"/>
        <v>#N/A</v>
      </c>
    </row>
    <row r="17" spans="1:30">
      <c r="A17" s="178">
        <v>37103</v>
      </c>
      <c r="B17" s="155">
        <f t="shared" si="0"/>
        <v>3</v>
      </c>
      <c r="C17" s="129" t="str">
        <f t="shared" si="1"/>
        <v>Sep2001</v>
      </c>
      <c r="D17" s="129">
        <f t="shared" si="2"/>
        <v>37135</v>
      </c>
      <c r="E17" s="172">
        <v>635</v>
      </c>
      <c r="J17" s="172">
        <f t="shared" si="3"/>
        <v>635</v>
      </c>
      <c r="K17" s="195"/>
      <c r="L17" s="195"/>
      <c r="M17" s="195"/>
      <c r="N17" s="195"/>
      <c r="O17" s="195"/>
      <c r="P17" s="248"/>
      <c r="R17" s="414">
        <v>37865</v>
      </c>
      <c r="S17" s="123">
        <f t="shared" si="4"/>
        <v>1339</v>
      </c>
      <c r="T17" s="195">
        <f t="shared" si="5"/>
        <v>7904</v>
      </c>
      <c r="U17" s="195" t="e">
        <f t="shared" si="6"/>
        <v>#N/A</v>
      </c>
      <c r="V17" s="195" t="e">
        <f t="shared" si="7"/>
        <v>#N/A</v>
      </c>
      <c r="W17" s="195" t="e">
        <f t="shared" si="8"/>
        <v>#N/A</v>
      </c>
      <c r="X17" s="195">
        <f t="shared" si="9"/>
        <v>9243</v>
      </c>
      <c r="Y17" s="195" t="e">
        <f t="shared" si="10"/>
        <v>#N/A</v>
      </c>
      <c r="Z17" s="195" t="e">
        <f t="shared" si="11"/>
        <v>#N/A</v>
      </c>
      <c r="AA17" s="195" t="e">
        <f t="shared" si="12"/>
        <v>#N/A</v>
      </c>
      <c r="AB17" s="195" t="e">
        <f t="shared" si="13"/>
        <v>#N/A</v>
      </c>
      <c r="AC17" s="195" t="e">
        <f t="shared" si="14"/>
        <v>#N/A</v>
      </c>
      <c r="AD17" s="248" t="e">
        <f t="shared" si="15"/>
        <v>#N/A</v>
      </c>
    </row>
    <row r="18" spans="1:30">
      <c r="A18" s="178">
        <v>37134</v>
      </c>
      <c r="B18" s="155">
        <f t="shared" si="0"/>
        <v>3</v>
      </c>
      <c r="C18" s="129" t="str">
        <f t="shared" si="1"/>
        <v>Sep2001</v>
      </c>
      <c r="D18" s="129">
        <f t="shared" si="2"/>
        <v>37135</v>
      </c>
      <c r="E18" s="172">
        <v>754</v>
      </c>
      <c r="J18" s="172">
        <f t="shared" si="3"/>
        <v>754</v>
      </c>
      <c r="K18" s="195"/>
      <c r="L18" s="195"/>
      <c r="M18" s="195"/>
      <c r="N18" s="195"/>
      <c r="O18" s="195"/>
      <c r="P18" s="248"/>
      <c r="R18" s="414">
        <v>37956</v>
      </c>
      <c r="S18" s="123">
        <f t="shared" si="4"/>
        <v>1194</v>
      </c>
      <c r="T18" s="195">
        <f t="shared" si="5"/>
        <v>6693</v>
      </c>
      <c r="U18" s="195" t="e">
        <f t="shared" si="6"/>
        <v>#N/A</v>
      </c>
      <c r="V18" s="195" t="e">
        <f t="shared" si="7"/>
        <v>#N/A</v>
      </c>
      <c r="W18" s="195" t="e">
        <f t="shared" si="8"/>
        <v>#N/A</v>
      </c>
      <c r="X18" s="195">
        <f t="shared" si="9"/>
        <v>7887</v>
      </c>
      <c r="Y18" s="195" t="e">
        <f t="shared" si="10"/>
        <v>#N/A</v>
      </c>
      <c r="Z18" s="195" t="e">
        <f t="shared" si="11"/>
        <v>#N/A</v>
      </c>
      <c r="AA18" s="195" t="e">
        <f t="shared" si="12"/>
        <v>#N/A</v>
      </c>
      <c r="AB18" s="195" t="e">
        <f t="shared" si="13"/>
        <v>#N/A</v>
      </c>
      <c r="AC18" s="195" t="e">
        <f t="shared" si="14"/>
        <v>#N/A</v>
      </c>
      <c r="AD18" s="248" t="e">
        <f t="shared" si="15"/>
        <v>#N/A</v>
      </c>
    </row>
    <row r="19" spans="1:30">
      <c r="A19" s="178">
        <v>37164</v>
      </c>
      <c r="B19" s="155">
        <f t="shared" si="0"/>
        <v>3</v>
      </c>
      <c r="C19" s="129" t="str">
        <f t="shared" si="1"/>
        <v>Sep2001</v>
      </c>
      <c r="D19" s="129">
        <f t="shared" si="2"/>
        <v>37135</v>
      </c>
      <c r="E19" s="172">
        <v>582</v>
      </c>
      <c r="J19" s="172">
        <f t="shared" si="3"/>
        <v>582</v>
      </c>
      <c r="K19" s="195"/>
      <c r="L19" s="195"/>
      <c r="M19" s="195"/>
      <c r="N19" s="195"/>
      <c r="O19" s="195"/>
      <c r="P19" s="248"/>
      <c r="R19" s="414">
        <v>38047</v>
      </c>
      <c r="S19" s="123">
        <f t="shared" si="4"/>
        <v>1168</v>
      </c>
      <c r="T19" s="195">
        <f t="shared" si="5"/>
        <v>6550</v>
      </c>
      <c r="U19" s="195" t="e">
        <f t="shared" si="6"/>
        <v>#N/A</v>
      </c>
      <c r="V19" s="195" t="e">
        <f t="shared" si="7"/>
        <v>#N/A</v>
      </c>
      <c r="W19" s="195" t="e">
        <f t="shared" si="8"/>
        <v>#N/A</v>
      </c>
      <c r="X19" s="195">
        <f t="shared" si="9"/>
        <v>7718</v>
      </c>
      <c r="Y19" s="195" t="e">
        <f t="shared" si="10"/>
        <v>#N/A</v>
      </c>
      <c r="Z19" s="195" t="e">
        <f t="shared" si="11"/>
        <v>#N/A</v>
      </c>
      <c r="AA19" s="195" t="e">
        <f t="shared" si="12"/>
        <v>#N/A</v>
      </c>
      <c r="AB19" s="195" t="e">
        <f t="shared" si="13"/>
        <v>#N/A</v>
      </c>
      <c r="AC19" s="195" t="e">
        <f t="shared" si="14"/>
        <v>#N/A</v>
      </c>
      <c r="AD19" s="248" t="e">
        <f t="shared" si="15"/>
        <v>#N/A</v>
      </c>
    </row>
    <row r="20" spans="1:30">
      <c r="A20" s="178">
        <v>37195</v>
      </c>
      <c r="B20" s="155">
        <f t="shared" si="0"/>
        <v>4</v>
      </c>
      <c r="C20" s="129" t="str">
        <f t="shared" si="1"/>
        <v>dec2001</v>
      </c>
      <c r="D20" s="129">
        <f t="shared" si="2"/>
        <v>37226</v>
      </c>
      <c r="E20" s="172">
        <v>654</v>
      </c>
      <c r="J20" s="172">
        <f t="shared" si="3"/>
        <v>654</v>
      </c>
      <c r="K20" s="195"/>
      <c r="L20" s="195"/>
      <c r="M20" s="195"/>
      <c r="N20" s="195"/>
      <c r="O20" s="195"/>
      <c r="P20" s="248"/>
      <c r="R20" s="414">
        <v>38139</v>
      </c>
      <c r="S20" s="123">
        <f t="shared" si="4"/>
        <v>1240</v>
      </c>
      <c r="T20" s="195">
        <f t="shared" si="5"/>
        <v>6964</v>
      </c>
      <c r="U20" s="195" t="e">
        <f t="shared" si="6"/>
        <v>#N/A</v>
      </c>
      <c r="V20" s="195" t="e">
        <f t="shared" si="7"/>
        <v>#N/A</v>
      </c>
      <c r="W20" s="195" t="e">
        <f t="shared" si="8"/>
        <v>#N/A</v>
      </c>
      <c r="X20" s="195">
        <f t="shared" si="9"/>
        <v>8204</v>
      </c>
      <c r="Y20" s="195" t="e">
        <f t="shared" si="10"/>
        <v>#N/A</v>
      </c>
      <c r="Z20" s="195" t="e">
        <f t="shared" si="11"/>
        <v>#N/A</v>
      </c>
      <c r="AA20" s="195" t="e">
        <f t="shared" si="12"/>
        <v>#N/A</v>
      </c>
      <c r="AB20" s="195" t="e">
        <f t="shared" si="13"/>
        <v>#N/A</v>
      </c>
      <c r="AC20" s="195" t="e">
        <f t="shared" si="14"/>
        <v>#N/A</v>
      </c>
      <c r="AD20" s="248" t="e">
        <f t="shared" si="15"/>
        <v>#N/A</v>
      </c>
    </row>
    <row r="21" spans="1:30">
      <c r="A21" s="178">
        <v>37225</v>
      </c>
      <c r="B21" s="155">
        <f t="shared" si="0"/>
        <v>4</v>
      </c>
      <c r="C21" s="129" t="str">
        <f t="shared" si="1"/>
        <v>dec2001</v>
      </c>
      <c r="D21" s="129">
        <f t="shared" si="2"/>
        <v>37226</v>
      </c>
      <c r="E21" s="172">
        <v>640</v>
      </c>
      <c r="F21" s="172">
        <v>1</v>
      </c>
      <c r="J21" s="172">
        <f t="shared" si="3"/>
        <v>641</v>
      </c>
      <c r="K21" s="195"/>
      <c r="L21" s="195"/>
      <c r="M21" s="195"/>
      <c r="N21" s="195"/>
      <c r="O21" s="195"/>
      <c r="P21" s="248"/>
      <c r="R21" s="414">
        <v>38231</v>
      </c>
      <c r="S21" s="123">
        <f t="shared" si="4"/>
        <v>1304</v>
      </c>
      <c r="T21" s="195">
        <f t="shared" si="5"/>
        <v>7563</v>
      </c>
      <c r="U21" s="195" t="e">
        <f t="shared" si="6"/>
        <v>#N/A</v>
      </c>
      <c r="V21" s="195" t="e">
        <f t="shared" si="7"/>
        <v>#N/A</v>
      </c>
      <c r="W21" s="195" t="e">
        <f t="shared" si="8"/>
        <v>#N/A</v>
      </c>
      <c r="X21" s="195">
        <f t="shared" si="9"/>
        <v>8867</v>
      </c>
      <c r="Y21" s="195" t="e">
        <f t="shared" si="10"/>
        <v>#N/A</v>
      </c>
      <c r="Z21" s="195" t="e">
        <f t="shared" si="11"/>
        <v>#N/A</v>
      </c>
      <c r="AA21" s="195" t="e">
        <f t="shared" si="12"/>
        <v>#N/A</v>
      </c>
      <c r="AB21" s="195" t="e">
        <f t="shared" si="13"/>
        <v>#N/A</v>
      </c>
      <c r="AC21" s="195" t="e">
        <f t="shared" si="14"/>
        <v>#N/A</v>
      </c>
      <c r="AD21" s="248" t="e">
        <f t="shared" si="15"/>
        <v>#N/A</v>
      </c>
    </row>
    <row r="22" spans="1:30">
      <c r="A22" s="178">
        <v>37256</v>
      </c>
      <c r="B22" s="155">
        <f t="shared" si="0"/>
        <v>4</v>
      </c>
      <c r="C22" s="129" t="str">
        <f t="shared" si="1"/>
        <v>dec2001</v>
      </c>
      <c r="D22" s="129">
        <f t="shared" si="2"/>
        <v>37226</v>
      </c>
      <c r="E22" s="172">
        <v>553</v>
      </c>
      <c r="J22" s="172">
        <f t="shared" si="3"/>
        <v>553</v>
      </c>
      <c r="K22" s="195"/>
      <c r="L22" s="195"/>
      <c r="M22" s="195"/>
      <c r="N22" s="195"/>
      <c r="O22" s="195"/>
      <c r="P22" s="248"/>
      <c r="R22" s="414">
        <v>38322</v>
      </c>
      <c r="S22" s="123">
        <f t="shared" si="4"/>
        <v>1253</v>
      </c>
      <c r="T22" s="195">
        <f t="shared" si="5"/>
        <v>6831</v>
      </c>
      <c r="U22" s="195" t="e">
        <f t="shared" si="6"/>
        <v>#N/A</v>
      </c>
      <c r="V22" s="195" t="e">
        <f t="shared" si="7"/>
        <v>#N/A</v>
      </c>
      <c r="W22" s="195" t="e">
        <f t="shared" si="8"/>
        <v>#N/A</v>
      </c>
      <c r="X22" s="195">
        <f t="shared" si="9"/>
        <v>8084</v>
      </c>
      <c r="Y22" s="195" t="e">
        <f t="shared" si="10"/>
        <v>#N/A</v>
      </c>
      <c r="Z22" s="195" t="e">
        <f t="shared" si="11"/>
        <v>#N/A</v>
      </c>
      <c r="AA22" s="195" t="e">
        <f t="shared" si="12"/>
        <v>#N/A</v>
      </c>
      <c r="AB22" s="195" t="e">
        <f t="shared" si="13"/>
        <v>#N/A</v>
      </c>
      <c r="AC22" s="195" t="e">
        <f t="shared" si="14"/>
        <v>#N/A</v>
      </c>
      <c r="AD22" s="248" t="e">
        <f t="shared" si="15"/>
        <v>#N/A</v>
      </c>
    </row>
    <row r="23" spans="1:30">
      <c r="A23" s="178">
        <v>37287</v>
      </c>
      <c r="B23" s="155">
        <f t="shared" si="0"/>
        <v>1</v>
      </c>
      <c r="C23" s="129" t="str">
        <f t="shared" si="1"/>
        <v>Mar2002</v>
      </c>
      <c r="D23" s="129">
        <f t="shared" si="2"/>
        <v>37316</v>
      </c>
      <c r="E23" s="172">
        <v>442</v>
      </c>
      <c r="F23" s="172">
        <v>1</v>
      </c>
      <c r="J23" s="172">
        <f t="shared" si="3"/>
        <v>443</v>
      </c>
      <c r="K23" s="195"/>
      <c r="L23" s="195"/>
      <c r="M23" s="195"/>
      <c r="N23" s="195"/>
      <c r="O23" s="195"/>
      <c r="P23" s="248"/>
      <c r="R23" s="414">
        <v>38412</v>
      </c>
      <c r="S23" s="123">
        <f t="shared" si="4"/>
        <v>1234</v>
      </c>
      <c r="T23" s="195">
        <f t="shared" si="5"/>
        <v>6490</v>
      </c>
      <c r="U23" s="195" t="e">
        <f t="shared" si="6"/>
        <v>#N/A</v>
      </c>
      <c r="V23" s="195" t="e">
        <f t="shared" si="7"/>
        <v>#N/A</v>
      </c>
      <c r="W23" s="195" t="e">
        <f t="shared" si="8"/>
        <v>#N/A</v>
      </c>
      <c r="X23" s="195">
        <f t="shared" si="9"/>
        <v>7724</v>
      </c>
      <c r="Y23" s="195" t="e">
        <f t="shared" si="10"/>
        <v>#N/A</v>
      </c>
      <c r="Z23" s="195" t="e">
        <f t="shared" si="11"/>
        <v>#N/A</v>
      </c>
      <c r="AA23" s="195" t="e">
        <f t="shared" si="12"/>
        <v>#N/A</v>
      </c>
      <c r="AB23" s="195" t="e">
        <f t="shared" si="13"/>
        <v>#N/A</v>
      </c>
      <c r="AC23" s="195" t="e">
        <f t="shared" si="14"/>
        <v>#N/A</v>
      </c>
      <c r="AD23" s="248" t="e">
        <f t="shared" si="15"/>
        <v>#N/A</v>
      </c>
    </row>
    <row r="24" spans="1:30">
      <c r="A24" s="178">
        <v>37315</v>
      </c>
      <c r="B24" s="155">
        <f t="shared" si="0"/>
        <v>1</v>
      </c>
      <c r="C24" s="129" t="str">
        <f t="shared" si="1"/>
        <v>Mar2002</v>
      </c>
      <c r="D24" s="129">
        <f t="shared" si="2"/>
        <v>37316</v>
      </c>
      <c r="E24" s="172">
        <v>542</v>
      </c>
      <c r="F24" s="172">
        <v>1</v>
      </c>
      <c r="J24" s="172">
        <f t="shared" si="3"/>
        <v>543</v>
      </c>
      <c r="K24" s="195"/>
      <c r="L24" s="195"/>
      <c r="M24" s="195"/>
      <c r="N24" s="195"/>
      <c r="O24" s="195"/>
      <c r="P24" s="248"/>
      <c r="R24" s="414">
        <v>38504</v>
      </c>
      <c r="S24" s="123">
        <f t="shared" si="4"/>
        <v>1514</v>
      </c>
      <c r="T24" s="195">
        <f t="shared" si="5"/>
        <v>7091</v>
      </c>
      <c r="U24" s="195" t="e">
        <f t="shared" si="6"/>
        <v>#N/A</v>
      </c>
      <c r="V24" s="195" t="e">
        <f t="shared" si="7"/>
        <v>#N/A</v>
      </c>
      <c r="W24" s="195" t="e">
        <f t="shared" si="8"/>
        <v>#N/A</v>
      </c>
      <c r="X24" s="195">
        <f t="shared" si="9"/>
        <v>8605</v>
      </c>
      <c r="Y24" s="195" t="e">
        <f t="shared" si="10"/>
        <v>#N/A</v>
      </c>
      <c r="Z24" s="195" t="e">
        <f t="shared" si="11"/>
        <v>#N/A</v>
      </c>
      <c r="AA24" s="195" t="e">
        <f t="shared" si="12"/>
        <v>#N/A</v>
      </c>
      <c r="AB24" s="195" t="e">
        <f t="shared" si="13"/>
        <v>#N/A</v>
      </c>
      <c r="AC24" s="195" t="e">
        <f t="shared" si="14"/>
        <v>#N/A</v>
      </c>
      <c r="AD24" s="248" t="e">
        <f t="shared" si="15"/>
        <v>#N/A</v>
      </c>
    </row>
    <row r="25" spans="1:30">
      <c r="A25" s="178">
        <v>37346</v>
      </c>
      <c r="B25" s="155">
        <f t="shared" si="0"/>
        <v>1</v>
      </c>
      <c r="C25" s="129" t="str">
        <f t="shared" si="1"/>
        <v>Mar2002</v>
      </c>
      <c r="D25" s="129">
        <f t="shared" si="2"/>
        <v>37316</v>
      </c>
      <c r="E25" s="172">
        <v>600</v>
      </c>
      <c r="J25" s="172">
        <f t="shared" si="3"/>
        <v>600</v>
      </c>
      <c r="K25" s="195"/>
      <c r="L25" s="195"/>
      <c r="M25" s="195"/>
      <c r="N25" s="195"/>
      <c r="O25" s="195"/>
      <c r="P25" s="248"/>
      <c r="R25" s="414">
        <v>38596</v>
      </c>
      <c r="S25" s="123">
        <f t="shared" si="4"/>
        <v>1535</v>
      </c>
      <c r="T25" s="195">
        <f t="shared" si="5"/>
        <v>7222</v>
      </c>
      <c r="U25" s="195" t="e">
        <f t="shared" si="6"/>
        <v>#N/A</v>
      </c>
      <c r="V25" s="195" t="e">
        <f t="shared" si="7"/>
        <v>#N/A</v>
      </c>
      <c r="W25" s="195" t="e">
        <f t="shared" si="8"/>
        <v>#N/A</v>
      </c>
      <c r="X25" s="195">
        <f t="shared" si="9"/>
        <v>8757</v>
      </c>
      <c r="Y25" s="195" t="e">
        <f t="shared" si="10"/>
        <v>#N/A</v>
      </c>
      <c r="Z25" s="195" t="e">
        <f t="shared" si="11"/>
        <v>#N/A</v>
      </c>
      <c r="AA25" s="195" t="e">
        <f t="shared" si="12"/>
        <v>#N/A</v>
      </c>
      <c r="AB25" s="195" t="e">
        <f t="shared" si="13"/>
        <v>#N/A</v>
      </c>
      <c r="AC25" s="195" t="e">
        <f t="shared" si="14"/>
        <v>#N/A</v>
      </c>
      <c r="AD25" s="248" t="e">
        <f t="shared" si="15"/>
        <v>#N/A</v>
      </c>
    </row>
    <row r="26" spans="1:30">
      <c r="A26" s="178">
        <v>37376</v>
      </c>
      <c r="B26" s="155">
        <f t="shared" si="0"/>
        <v>2</v>
      </c>
      <c r="C26" s="129" t="str">
        <f t="shared" si="1"/>
        <v>June2002</v>
      </c>
      <c r="D26" s="129">
        <f t="shared" si="2"/>
        <v>37408</v>
      </c>
      <c r="E26" s="172">
        <v>491</v>
      </c>
      <c r="J26" s="172">
        <f t="shared" si="3"/>
        <v>491</v>
      </c>
      <c r="K26" s="195"/>
      <c r="L26" s="195"/>
      <c r="M26" s="195"/>
      <c r="N26" s="195"/>
      <c r="O26" s="195"/>
      <c r="P26" s="248"/>
      <c r="R26" s="414">
        <v>38687</v>
      </c>
      <c r="S26" s="123">
        <f t="shared" si="4"/>
        <v>1318</v>
      </c>
      <c r="T26" s="195">
        <f t="shared" si="5"/>
        <v>6760</v>
      </c>
      <c r="U26" s="195" t="e">
        <f t="shared" si="6"/>
        <v>#N/A</v>
      </c>
      <c r="V26" s="195" t="e">
        <f t="shared" si="7"/>
        <v>#N/A</v>
      </c>
      <c r="W26" s="195" t="e">
        <f t="shared" si="8"/>
        <v>#N/A</v>
      </c>
      <c r="X26" s="195">
        <f t="shared" si="9"/>
        <v>8078</v>
      </c>
      <c r="Y26" s="195" t="e">
        <f t="shared" si="10"/>
        <v>#N/A</v>
      </c>
      <c r="Z26" s="195" t="e">
        <f t="shared" si="11"/>
        <v>#N/A</v>
      </c>
      <c r="AA26" s="195" t="e">
        <f t="shared" si="12"/>
        <v>#N/A</v>
      </c>
      <c r="AB26" s="195" t="e">
        <f t="shared" si="13"/>
        <v>#N/A</v>
      </c>
      <c r="AC26" s="195" t="e">
        <f t="shared" si="14"/>
        <v>#N/A</v>
      </c>
      <c r="AD26" s="248" t="e">
        <f t="shared" si="15"/>
        <v>#N/A</v>
      </c>
    </row>
    <row r="27" spans="1:30">
      <c r="A27" s="178">
        <v>37407</v>
      </c>
      <c r="B27" s="155">
        <f t="shared" si="0"/>
        <v>2</v>
      </c>
      <c r="C27" s="129" t="str">
        <f t="shared" si="1"/>
        <v>June2002</v>
      </c>
      <c r="D27" s="129">
        <f t="shared" si="2"/>
        <v>37408</v>
      </c>
      <c r="E27" s="172">
        <v>552</v>
      </c>
      <c r="F27" s="172">
        <v>1</v>
      </c>
      <c r="J27" s="172">
        <f t="shared" si="3"/>
        <v>553</v>
      </c>
      <c r="K27" s="195"/>
      <c r="L27" s="195"/>
      <c r="M27" s="195"/>
      <c r="N27" s="195"/>
      <c r="O27" s="195"/>
      <c r="P27" s="248"/>
      <c r="R27" s="414">
        <v>38777</v>
      </c>
      <c r="S27" s="123">
        <f t="shared" si="4"/>
        <v>1231</v>
      </c>
      <c r="T27" s="195">
        <f t="shared" si="5"/>
        <v>6757</v>
      </c>
      <c r="U27" s="195" t="e">
        <f t="shared" si="6"/>
        <v>#N/A</v>
      </c>
      <c r="V27" s="195" t="e">
        <f t="shared" si="7"/>
        <v>#N/A</v>
      </c>
      <c r="W27" s="195" t="e">
        <f t="shared" si="8"/>
        <v>#N/A</v>
      </c>
      <c r="X27" s="195">
        <f t="shared" si="9"/>
        <v>7988</v>
      </c>
      <c r="Y27" s="195" t="e">
        <f t="shared" si="10"/>
        <v>#N/A</v>
      </c>
      <c r="Z27" s="195" t="e">
        <f t="shared" si="11"/>
        <v>#N/A</v>
      </c>
      <c r="AA27" s="195" t="e">
        <f t="shared" si="12"/>
        <v>#N/A</v>
      </c>
      <c r="AB27" s="195" t="e">
        <f t="shared" si="13"/>
        <v>#N/A</v>
      </c>
      <c r="AC27" s="195" t="e">
        <f t="shared" si="14"/>
        <v>#N/A</v>
      </c>
      <c r="AD27" s="248" t="e">
        <f t="shared" si="15"/>
        <v>#N/A</v>
      </c>
    </row>
    <row r="28" spans="1:30">
      <c r="A28" s="178">
        <v>37437</v>
      </c>
      <c r="B28" s="155">
        <f t="shared" si="0"/>
        <v>2</v>
      </c>
      <c r="C28" s="129" t="str">
        <f t="shared" si="1"/>
        <v>June2002</v>
      </c>
      <c r="D28" s="129">
        <f t="shared" si="2"/>
        <v>37408</v>
      </c>
      <c r="E28" s="172">
        <v>525</v>
      </c>
      <c r="J28" s="172">
        <f t="shared" si="3"/>
        <v>525</v>
      </c>
      <c r="K28" s="195"/>
      <c r="L28" s="195"/>
      <c r="M28" s="195"/>
      <c r="N28" s="195"/>
      <c r="O28" s="195"/>
      <c r="P28" s="248"/>
      <c r="R28" s="414">
        <v>38869</v>
      </c>
      <c r="S28" s="123">
        <f t="shared" si="4"/>
        <v>1473</v>
      </c>
      <c r="T28" s="195">
        <f t="shared" si="5"/>
        <v>7615</v>
      </c>
      <c r="U28" s="195" t="e">
        <f t="shared" si="6"/>
        <v>#N/A</v>
      </c>
      <c r="V28" s="195" t="e">
        <f t="shared" si="7"/>
        <v>#N/A</v>
      </c>
      <c r="W28" s="195" t="e">
        <f t="shared" si="8"/>
        <v>#N/A</v>
      </c>
      <c r="X28" s="195">
        <f t="shared" si="9"/>
        <v>9088</v>
      </c>
      <c r="Y28" s="195" t="e">
        <f t="shared" si="10"/>
        <v>#N/A</v>
      </c>
      <c r="Z28" s="195" t="e">
        <f t="shared" si="11"/>
        <v>#N/A</v>
      </c>
      <c r="AA28" s="195" t="e">
        <f t="shared" si="12"/>
        <v>#N/A</v>
      </c>
      <c r="AB28" s="195" t="e">
        <f t="shared" si="13"/>
        <v>#N/A</v>
      </c>
      <c r="AC28" s="195" t="e">
        <f t="shared" si="14"/>
        <v>#N/A</v>
      </c>
      <c r="AD28" s="248" t="e">
        <f t="shared" si="15"/>
        <v>#N/A</v>
      </c>
    </row>
    <row r="29" spans="1:30">
      <c r="A29" s="178">
        <v>37468</v>
      </c>
      <c r="B29" s="155">
        <f t="shared" si="0"/>
        <v>3</v>
      </c>
      <c r="C29" s="129" t="str">
        <f t="shared" si="1"/>
        <v>Sep2002</v>
      </c>
      <c r="D29" s="129">
        <f t="shared" si="2"/>
        <v>37500</v>
      </c>
      <c r="E29" s="172">
        <v>509</v>
      </c>
      <c r="F29" s="172">
        <v>2641</v>
      </c>
      <c r="J29" s="172">
        <f t="shared" si="3"/>
        <v>3150</v>
      </c>
      <c r="K29" s="195"/>
      <c r="L29" s="195"/>
      <c r="M29" s="195"/>
      <c r="N29" s="195"/>
      <c r="O29" s="195"/>
      <c r="P29" s="248"/>
      <c r="R29" s="414">
        <v>38961</v>
      </c>
      <c r="S29" s="123">
        <f t="shared" si="4"/>
        <v>1575</v>
      </c>
      <c r="T29" s="195">
        <f t="shared" si="5"/>
        <v>7991</v>
      </c>
      <c r="U29" s="195" t="e">
        <f t="shared" si="6"/>
        <v>#N/A</v>
      </c>
      <c r="V29" s="195" t="e">
        <f t="shared" si="7"/>
        <v>#N/A</v>
      </c>
      <c r="W29" s="195" t="e">
        <f t="shared" si="8"/>
        <v>#N/A</v>
      </c>
      <c r="X29" s="195">
        <f t="shared" si="9"/>
        <v>9566</v>
      </c>
      <c r="Y29" s="195" t="e">
        <f t="shared" si="10"/>
        <v>#N/A</v>
      </c>
      <c r="Z29" s="195" t="e">
        <f t="shared" si="11"/>
        <v>#N/A</v>
      </c>
      <c r="AA29" s="195" t="e">
        <f t="shared" si="12"/>
        <v>#N/A</v>
      </c>
      <c r="AB29" s="195" t="e">
        <f t="shared" si="13"/>
        <v>#N/A</v>
      </c>
      <c r="AC29" s="195" t="e">
        <f t="shared" si="14"/>
        <v>#N/A</v>
      </c>
      <c r="AD29" s="248" t="e">
        <f t="shared" si="15"/>
        <v>#N/A</v>
      </c>
    </row>
    <row r="30" spans="1:30">
      <c r="A30" s="178">
        <v>37499</v>
      </c>
      <c r="B30" s="155">
        <f t="shared" si="0"/>
        <v>3</v>
      </c>
      <c r="C30" s="129" t="str">
        <f t="shared" si="1"/>
        <v>Sep2002</v>
      </c>
      <c r="D30" s="129">
        <f t="shared" si="2"/>
        <v>37500</v>
      </c>
      <c r="E30" s="172">
        <v>558</v>
      </c>
      <c r="F30" s="172">
        <v>2718</v>
      </c>
      <c r="J30" s="172">
        <f t="shared" si="3"/>
        <v>3276</v>
      </c>
      <c r="K30" s="195"/>
      <c r="L30" s="195"/>
      <c r="M30" s="195"/>
      <c r="N30" s="195"/>
      <c r="O30" s="195"/>
      <c r="P30" s="248"/>
      <c r="R30" s="414">
        <v>39052</v>
      </c>
      <c r="S30" s="123">
        <f t="shared" si="4"/>
        <v>1499</v>
      </c>
      <c r="T30" s="195">
        <f t="shared" si="5"/>
        <v>7494</v>
      </c>
      <c r="U30" s="195" t="e">
        <f t="shared" si="6"/>
        <v>#N/A</v>
      </c>
      <c r="V30" s="195" t="e">
        <f t="shared" si="7"/>
        <v>#N/A</v>
      </c>
      <c r="W30" s="195" t="e">
        <f t="shared" si="8"/>
        <v>#N/A</v>
      </c>
      <c r="X30" s="195">
        <f t="shared" si="9"/>
        <v>8993</v>
      </c>
      <c r="Y30" s="195" t="e">
        <f t="shared" si="10"/>
        <v>#N/A</v>
      </c>
      <c r="Z30" s="195" t="e">
        <f t="shared" si="11"/>
        <v>#N/A</v>
      </c>
      <c r="AA30" s="195" t="e">
        <f t="shared" si="12"/>
        <v>#N/A</v>
      </c>
      <c r="AB30" s="195" t="e">
        <f t="shared" si="13"/>
        <v>#N/A</v>
      </c>
      <c r="AC30" s="195" t="e">
        <f t="shared" si="14"/>
        <v>#N/A</v>
      </c>
      <c r="AD30" s="248" t="e">
        <f t="shared" si="15"/>
        <v>#N/A</v>
      </c>
    </row>
    <row r="31" spans="1:30">
      <c r="A31" s="178">
        <v>37529</v>
      </c>
      <c r="B31" s="155">
        <f t="shared" si="0"/>
        <v>3</v>
      </c>
      <c r="C31" s="129" t="str">
        <f t="shared" si="1"/>
        <v>Sep2002</v>
      </c>
      <c r="D31" s="129">
        <f t="shared" si="2"/>
        <v>37500</v>
      </c>
      <c r="E31" s="172">
        <v>420</v>
      </c>
      <c r="F31" s="172">
        <v>2410</v>
      </c>
      <c r="J31" s="172">
        <f t="shared" si="3"/>
        <v>2830</v>
      </c>
      <c r="K31" s="195"/>
      <c r="L31" s="195"/>
      <c r="M31" s="195"/>
      <c r="N31" s="195"/>
      <c r="O31" s="195"/>
      <c r="P31" s="248"/>
      <c r="R31" s="414">
        <v>39142</v>
      </c>
      <c r="S31" s="123">
        <f t="shared" si="4"/>
        <v>1484</v>
      </c>
      <c r="T31" s="195">
        <f t="shared" si="5"/>
        <v>7554</v>
      </c>
      <c r="U31" s="195">
        <f t="shared" si="6"/>
        <v>1</v>
      </c>
      <c r="V31" s="195" t="e">
        <f t="shared" si="7"/>
        <v>#N/A</v>
      </c>
      <c r="W31" s="195" t="e">
        <f t="shared" si="8"/>
        <v>#N/A</v>
      </c>
      <c r="X31" s="195">
        <f t="shared" si="9"/>
        <v>9039</v>
      </c>
      <c r="Y31" s="195" t="e">
        <f t="shared" si="10"/>
        <v>#N/A</v>
      </c>
      <c r="Z31" s="195" t="e">
        <f t="shared" si="11"/>
        <v>#N/A</v>
      </c>
      <c r="AA31" s="195" t="e">
        <f t="shared" si="12"/>
        <v>#N/A</v>
      </c>
      <c r="AB31" s="195" t="e">
        <f t="shared" si="13"/>
        <v>#N/A</v>
      </c>
      <c r="AC31" s="195" t="e">
        <f t="shared" si="14"/>
        <v>#N/A</v>
      </c>
      <c r="AD31" s="248" t="e">
        <f t="shared" si="15"/>
        <v>#N/A</v>
      </c>
    </row>
    <row r="32" spans="1:30">
      <c r="A32" s="178">
        <v>37560</v>
      </c>
      <c r="B32" s="155">
        <f t="shared" si="0"/>
        <v>4</v>
      </c>
      <c r="C32" s="129" t="str">
        <f t="shared" si="1"/>
        <v>dec2002</v>
      </c>
      <c r="D32" s="129">
        <f t="shared" si="2"/>
        <v>37591</v>
      </c>
      <c r="E32" s="172">
        <v>460</v>
      </c>
      <c r="F32" s="172">
        <v>2496</v>
      </c>
      <c r="J32" s="172">
        <f t="shared" si="3"/>
        <v>2956</v>
      </c>
      <c r="K32" s="195"/>
      <c r="L32" s="195"/>
      <c r="M32" s="195"/>
      <c r="N32" s="195"/>
      <c r="O32" s="195"/>
      <c r="P32" s="248"/>
      <c r="R32" s="414">
        <v>39234</v>
      </c>
      <c r="S32" s="123">
        <f t="shared" si="4"/>
        <v>1795</v>
      </c>
      <c r="T32" s="195">
        <f t="shared" si="5"/>
        <v>8204</v>
      </c>
      <c r="U32" s="195" t="e">
        <f t="shared" si="6"/>
        <v>#N/A</v>
      </c>
      <c r="V32" s="195">
        <f t="shared" si="7"/>
        <v>1</v>
      </c>
      <c r="W32" s="195" t="e">
        <f t="shared" si="8"/>
        <v>#N/A</v>
      </c>
      <c r="X32" s="195">
        <f t="shared" si="9"/>
        <v>10000</v>
      </c>
      <c r="Y32" s="195" t="e">
        <f t="shared" si="10"/>
        <v>#N/A</v>
      </c>
      <c r="Z32" s="195" t="e">
        <f t="shared" si="11"/>
        <v>#N/A</v>
      </c>
      <c r="AA32" s="195" t="e">
        <f t="shared" si="12"/>
        <v>#N/A</v>
      </c>
      <c r="AB32" s="195" t="e">
        <f t="shared" si="13"/>
        <v>#N/A</v>
      </c>
      <c r="AC32" s="195" t="e">
        <f t="shared" si="14"/>
        <v>#N/A</v>
      </c>
      <c r="AD32" s="248" t="e">
        <f t="shared" si="15"/>
        <v>#N/A</v>
      </c>
    </row>
    <row r="33" spans="1:30">
      <c r="A33" s="178">
        <v>37590</v>
      </c>
      <c r="B33" s="155">
        <f t="shared" si="0"/>
        <v>4</v>
      </c>
      <c r="C33" s="129" t="str">
        <f t="shared" si="1"/>
        <v>dec2002</v>
      </c>
      <c r="D33" s="129">
        <f t="shared" si="2"/>
        <v>37591</v>
      </c>
      <c r="E33" s="172">
        <v>418</v>
      </c>
      <c r="F33" s="172">
        <v>2391</v>
      </c>
      <c r="J33" s="172">
        <f t="shared" si="3"/>
        <v>2809</v>
      </c>
      <c r="K33" s="195"/>
      <c r="L33" s="195"/>
      <c r="M33" s="195"/>
      <c r="N33" s="195"/>
      <c r="O33" s="195"/>
      <c r="P33" s="248"/>
      <c r="R33" s="414">
        <v>39326</v>
      </c>
      <c r="S33" s="123">
        <f t="shared" si="4"/>
        <v>1913</v>
      </c>
      <c r="T33" s="195">
        <f t="shared" si="5"/>
        <v>8963</v>
      </c>
      <c r="U33" s="195" t="e">
        <f t="shared" si="6"/>
        <v>#N/A</v>
      </c>
      <c r="V33" s="195" t="e">
        <f t="shared" si="7"/>
        <v>#N/A</v>
      </c>
      <c r="W33" s="195" t="e">
        <f t="shared" si="8"/>
        <v>#N/A</v>
      </c>
      <c r="X33" s="195">
        <f t="shared" si="9"/>
        <v>10876</v>
      </c>
      <c r="Y33" s="195" t="e">
        <f t="shared" si="10"/>
        <v>#N/A</v>
      </c>
      <c r="Z33" s="195" t="e">
        <f t="shared" si="11"/>
        <v>#N/A</v>
      </c>
      <c r="AA33" s="195" t="e">
        <f t="shared" si="12"/>
        <v>#N/A</v>
      </c>
      <c r="AB33" s="195" t="e">
        <f t="shared" si="13"/>
        <v>#N/A</v>
      </c>
      <c r="AC33" s="195" t="e">
        <f t="shared" si="14"/>
        <v>#N/A</v>
      </c>
      <c r="AD33" s="248" t="e">
        <f t="shared" si="15"/>
        <v>#N/A</v>
      </c>
    </row>
    <row r="34" spans="1:30">
      <c r="A34" s="178">
        <v>37621</v>
      </c>
      <c r="B34" s="155">
        <f t="shared" si="0"/>
        <v>4</v>
      </c>
      <c r="C34" s="129" t="str">
        <f t="shared" si="1"/>
        <v>dec2002</v>
      </c>
      <c r="D34" s="129">
        <f t="shared" si="2"/>
        <v>37591</v>
      </c>
      <c r="E34" s="172">
        <v>374</v>
      </c>
      <c r="F34" s="172">
        <v>1963</v>
      </c>
      <c r="J34" s="172">
        <f t="shared" si="3"/>
        <v>2337</v>
      </c>
      <c r="K34" s="195"/>
      <c r="L34" s="195"/>
      <c r="M34" s="195"/>
      <c r="N34" s="195"/>
      <c r="O34" s="195"/>
      <c r="P34" s="248"/>
      <c r="R34" s="414">
        <v>39417</v>
      </c>
      <c r="S34" s="123">
        <f t="shared" si="4"/>
        <v>1968</v>
      </c>
      <c r="T34" s="195">
        <f t="shared" si="5"/>
        <v>8409</v>
      </c>
      <c r="U34" s="195">
        <f t="shared" si="6"/>
        <v>428</v>
      </c>
      <c r="V34" s="195">
        <f t="shared" si="7"/>
        <v>299</v>
      </c>
      <c r="W34" s="195">
        <f t="shared" si="8"/>
        <v>346</v>
      </c>
      <c r="X34" s="195">
        <f t="shared" si="9"/>
        <v>11450</v>
      </c>
      <c r="Y34" s="195" t="e">
        <f t="shared" si="10"/>
        <v>#N/A</v>
      </c>
      <c r="Z34" s="195" t="e">
        <f t="shared" si="11"/>
        <v>#N/A</v>
      </c>
      <c r="AA34" s="195" t="e">
        <f t="shared" si="12"/>
        <v>#N/A</v>
      </c>
      <c r="AB34" s="195" t="e">
        <f t="shared" si="13"/>
        <v>#N/A</v>
      </c>
      <c r="AC34" s="195" t="e">
        <f t="shared" si="14"/>
        <v>#N/A</v>
      </c>
      <c r="AD34" s="248" t="e">
        <f t="shared" si="15"/>
        <v>#N/A</v>
      </c>
    </row>
    <row r="35" spans="1:30">
      <c r="A35" s="178">
        <v>37652</v>
      </c>
      <c r="B35" s="155">
        <f t="shared" si="0"/>
        <v>1</v>
      </c>
      <c r="C35" s="129" t="str">
        <f t="shared" si="1"/>
        <v>Mar2003</v>
      </c>
      <c r="D35" s="129">
        <f t="shared" si="2"/>
        <v>37681</v>
      </c>
      <c r="E35" s="172">
        <v>295</v>
      </c>
      <c r="F35" s="172">
        <v>1915</v>
      </c>
      <c r="J35" s="172">
        <f t="shared" si="3"/>
        <v>2210</v>
      </c>
      <c r="K35" s="195"/>
      <c r="L35" s="195"/>
      <c r="M35" s="195"/>
      <c r="N35" s="195"/>
      <c r="O35" s="195"/>
      <c r="P35" s="248"/>
      <c r="R35" s="414">
        <v>39508</v>
      </c>
      <c r="S35" s="123">
        <f t="shared" si="4"/>
        <v>2019</v>
      </c>
      <c r="T35" s="195">
        <f t="shared" si="5"/>
        <v>8395</v>
      </c>
      <c r="U35" s="195">
        <f t="shared" si="6"/>
        <v>636</v>
      </c>
      <c r="V35" s="195">
        <f t="shared" si="7"/>
        <v>429</v>
      </c>
      <c r="W35" s="195">
        <f t="shared" si="8"/>
        <v>325</v>
      </c>
      <c r="X35" s="195">
        <f t="shared" si="9"/>
        <v>11804</v>
      </c>
      <c r="Y35" s="195" t="e">
        <f t="shared" si="10"/>
        <v>#N/A</v>
      </c>
      <c r="Z35" s="195" t="e">
        <f t="shared" si="11"/>
        <v>#N/A</v>
      </c>
      <c r="AA35" s="195" t="e">
        <f t="shared" si="12"/>
        <v>#N/A</v>
      </c>
      <c r="AB35" s="195" t="e">
        <f t="shared" si="13"/>
        <v>#N/A</v>
      </c>
      <c r="AC35" s="195" t="e">
        <f t="shared" si="14"/>
        <v>#N/A</v>
      </c>
      <c r="AD35" s="248" t="e">
        <f t="shared" si="15"/>
        <v>#N/A</v>
      </c>
    </row>
    <row r="36" spans="1:30">
      <c r="A36" s="178">
        <v>37680</v>
      </c>
      <c r="B36" s="155">
        <f t="shared" si="0"/>
        <v>1</v>
      </c>
      <c r="C36" s="129" t="str">
        <f t="shared" si="1"/>
        <v>Mar2003</v>
      </c>
      <c r="D36" s="129">
        <f t="shared" si="2"/>
        <v>37681</v>
      </c>
      <c r="E36" s="172">
        <v>384</v>
      </c>
      <c r="F36" s="172">
        <v>2119</v>
      </c>
      <c r="J36" s="172">
        <f t="shared" ref="J36:J67" si="16">E36+F36+G36+H36+I36</f>
        <v>2503</v>
      </c>
      <c r="K36" s="195"/>
      <c r="L36" s="195"/>
      <c r="M36" s="195"/>
      <c r="N36" s="195"/>
      <c r="O36" s="195"/>
      <c r="P36" s="248"/>
      <c r="R36" s="414">
        <v>39600</v>
      </c>
      <c r="S36" s="123">
        <f t="shared" ref="S36:S67" si="17">IF(SUMIF($D$4:$D$304,R36,$E$4:$E$304)=0,NA(),SUMIF($D$4:$D$304,R36,$E$4:$E$304))</f>
        <v>2400</v>
      </c>
      <c r="T36" s="195">
        <f t="shared" ref="T36:T67" si="18">IF(SUMIF($D$4:$D$304,R36,$F$4:$F$304)=0,NA(),SUMIF($D$4:$D$304,R36,$F$4:$F$304))</f>
        <v>9882</v>
      </c>
      <c r="U36" s="195">
        <f t="shared" ref="U36:U67" si="19">IF(SUMIF($D$4:$D$304,R36,$G$4:$G$304)=0,NA(),SUMIF($D$4:$D$304,R36,$G$4:$G$304))</f>
        <v>812</v>
      </c>
      <c r="V36" s="195">
        <f t="shared" ref="V36:V67" si="20">IF(SUMIF($D$4:$D$304,R36,$H$4:$H$304)=0,NA(),SUMIF($D$4:$D$304,R36,$H$4:$H$304))</f>
        <v>647</v>
      </c>
      <c r="W36" s="195">
        <f t="shared" ref="W36:W67" si="21">IF(SUMIF($D$4:$D$304,R36,$I$4:$I$304)=0,NA(),SUMIF($D$4:$D$304,R36,$I$4:$I$304))</f>
        <v>531</v>
      </c>
      <c r="X36" s="195">
        <f t="shared" ref="X36:X67" si="22">IF(SUMIF($D$4:$D$304,R36,$J$4:$J$304)=0,NA(),SUMIF($D$4:$D$304,R36,$J$4:$J$304))</f>
        <v>14272</v>
      </c>
      <c r="Y36" s="195" t="e">
        <f t="shared" ref="Y36:Y67" si="23">IF(SUMIF($D$4:$D$304,R36,$K$4:$K$304)=0,NA(),SUMIF($D$4:$D$304,R36,$K$4:$K$304))</f>
        <v>#N/A</v>
      </c>
      <c r="Z36" s="195" t="e">
        <f t="shared" ref="Z36:Z67" si="24">IF(SUMIF($D$4:$D$304,R36,$L$4:$L$304)=0,NA(),SUMIF($D$4:$D$304,R36,$L$4:$L$304))</f>
        <v>#N/A</v>
      </c>
      <c r="AA36" s="195" t="e">
        <f t="shared" ref="AA36:AA67" si="25">IF(SUMIF($D$4:$D$304,R36,$M$4:$M$304)=0,NA(),SUMIF($D$4:$D$304,R36,$M$4:$M$304))</f>
        <v>#N/A</v>
      </c>
      <c r="AB36" s="195" t="e">
        <f t="shared" ref="AB36:AB67" si="26">IF(SUMIF($D$4:$D$304,R36,$N$4:$N$304)=0,NA(),SUMIF($D$4:$D$304,R36,$N$4:$N$304))</f>
        <v>#N/A</v>
      </c>
      <c r="AC36" s="195" t="e">
        <f t="shared" ref="AC36:AC67" si="27">IF(SUMIF($D$4:$D$304,R36,$O$4:$O$304)=0,NA(),SUMIF($D$4:$D$304,R36,$O$4:$O$304))</f>
        <v>#N/A</v>
      </c>
      <c r="AD36" s="248" t="e">
        <f t="shared" ref="AD36:AD67" si="28">IF(SUMIF($D$4:$D$304,R36,$P$4:$P$304)=0,NA(),SUMIF($D$4:$D$304,R36,$P$4:$P$304))</f>
        <v>#N/A</v>
      </c>
    </row>
    <row r="37" spans="1:30">
      <c r="A37" s="178">
        <v>37711</v>
      </c>
      <c r="B37" s="155">
        <f t="shared" si="0"/>
        <v>1</v>
      </c>
      <c r="C37" s="129" t="str">
        <f t="shared" si="1"/>
        <v>Mar2003</v>
      </c>
      <c r="D37" s="129">
        <f t="shared" si="2"/>
        <v>37681</v>
      </c>
      <c r="E37" s="172">
        <v>427</v>
      </c>
      <c r="F37" s="172">
        <v>2220</v>
      </c>
      <c r="J37" s="172">
        <f t="shared" si="16"/>
        <v>2647</v>
      </c>
      <c r="K37" s="195"/>
      <c r="L37" s="195"/>
      <c r="M37" s="195"/>
      <c r="N37" s="195"/>
      <c r="O37" s="195"/>
      <c r="P37" s="248"/>
      <c r="R37" s="414">
        <v>39692</v>
      </c>
      <c r="S37" s="123">
        <f t="shared" si="17"/>
        <v>2432</v>
      </c>
      <c r="T37" s="195">
        <f t="shared" si="18"/>
        <v>9966</v>
      </c>
      <c r="U37" s="195">
        <f t="shared" si="19"/>
        <v>900</v>
      </c>
      <c r="V37" s="195">
        <f t="shared" si="20"/>
        <v>826</v>
      </c>
      <c r="W37" s="195">
        <f t="shared" si="21"/>
        <v>602</v>
      </c>
      <c r="X37" s="195">
        <f t="shared" si="22"/>
        <v>14726</v>
      </c>
      <c r="Y37" s="195" t="e">
        <f t="shared" si="23"/>
        <v>#N/A</v>
      </c>
      <c r="Z37" s="195" t="e">
        <f t="shared" si="24"/>
        <v>#N/A</v>
      </c>
      <c r="AA37" s="195" t="e">
        <f t="shared" si="25"/>
        <v>#N/A</v>
      </c>
      <c r="AB37" s="195" t="e">
        <f t="shared" si="26"/>
        <v>#N/A</v>
      </c>
      <c r="AC37" s="195" t="e">
        <f t="shared" si="27"/>
        <v>#N/A</v>
      </c>
      <c r="AD37" s="248" t="e">
        <f t="shared" si="28"/>
        <v>#N/A</v>
      </c>
    </row>
    <row r="38" spans="1:30">
      <c r="A38" s="178">
        <v>37741</v>
      </c>
      <c r="B38" s="155">
        <f t="shared" si="0"/>
        <v>2</v>
      </c>
      <c r="C38" s="129" t="str">
        <f t="shared" si="1"/>
        <v>June2003</v>
      </c>
      <c r="D38" s="129">
        <f t="shared" si="2"/>
        <v>37773</v>
      </c>
      <c r="E38" s="172">
        <v>313</v>
      </c>
      <c r="F38" s="172">
        <v>2005</v>
      </c>
      <c r="J38" s="172">
        <f t="shared" si="16"/>
        <v>2318</v>
      </c>
      <c r="K38" s="195"/>
      <c r="L38" s="195"/>
      <c r="M38" s="195"/>
      <c r="N38" s="195"/>
      <c r="O38" s="195"/>
      <c r="P38" s="248"/>
      <c r="R38" s="414">
        <v>39783</v>
      </c>
      <c r="S38" s="123">
        <f t="shared" si="17"/>
        <v>2264</v>
      </c>
      <c r="T38" s="195">
        <f t="shared" si="18"/>
        <v>9408</v>
      </c>
      <c r="U38" s="195">
        <f t="shared" si="19"/>
        <v>747</v>
      </c>
      <c r="V38" s="195">
        <f t="shared" si="20"/>
        <v>760</v>
      </c>
      <c r="W38" s="195">
        <f t="shared" si="21"/>
        <v>629</v>
      </c>
      <c r="X38" s="195">
        <f t="shared" si="22"/>
        <v>13808</v>
      </c>
      <c r="Y38" s="195" t="e">
        <f t="shared" si="23"/>
        <v>#N/A</v>
      </c>
      <c r="Z38" s="195" t="e">
        <f t="shared" si="24"/>
        <v>#N/A</v>
      </c>
      <c r="AA38" s="195" t="e">
        <f t="shared" si="25"/>
        <v>#N/A</v>
      </c>
      <c r="AB38" s="195" t="e">
        <f t="shared" si="26"/>
        <v>#N/A</v>
      </c>
      <c r="AC38" s="195" t="e">
        <f t="shared" si="27"/>
        <v>#N/A</v>
      </c>
      <c r="AD38" s="248" t="e">
        <f t="shared" si="28"/>
        <v>#N/A</v>
      </c>
    </row>
    <row r="39" spans="1:30">
      <c r="A39" s="178">
        <v>37772</v>
      </c>
      <c r="B39" s="155">
        <f t="shared" si="0"/>
        <v>2</v>
      </c>
      <c r="C39" s="129" t="str">
        <f t="shared" si="1"/>
        <v>June2003</v>
      </c>
      <c r="D39" s="129">
        <f t="shared" si="2"/>
        <v>37773</v>
      </c>
      <c r="E39" s="172">
        <v>489</v>
      </c>
      <c r="F39" s="172">
        <v>2611</v>
      </c>
      <c r="J39" s="172">
        <f t="shared" si="16"/>
        <v>3100</v>
      </c>
      <c r="K39" s="195"/>
      <c r="L39" s="195"/>
      <c r="M39" s="195"/>
      <c r="N39" s="195"/>
      <c r="O39" s="195"/>
      <c r="P39" s="248"/>
      <c r="R39" s="414">
        <v>39873</v>
      </c>
      <c r="S39" s="123">
        <f t="shared" si="17"/>
        <v>2426</v>
      </c>
      <c r="T39" s="195">
        <f t="shared" si="18"/>
        <v>9832</v>
      </c>
      <c r="U39" s="195">
        <f t="shared" si="19"/>
        <v>684</v>
      </c>
      <c r="V39" s="195">
        <f t="shared" si="20"/>
        <v>661</v>
      </c>
      <c r="W39" s="195">
        <f t="shared" si="21"/>
        <v>526</v>
      </c>
      <c r="X39" s="195">
        <f t="shared" si="22"/>
        <v>14129</v>
      </c>
      <c r="Y39" s="195" t="e">
        <f t="shared" si="23"/>
        <v>#N/A</v>
      </c>
      <c r="Z39" s="195" t="e">
        <f t="shared" si="24"/>
        <v>#N/A</v>
      </c>
      <c r="AA39" s="195" t="e">
        <f t="shared" si="25"/>
        <v>#N/A</v>
      </c>
      <c r="AB39" s="195" t="e">
        <f t="shared" si="26"/>
        <v>#N/A</v>
      </c>
      <c r="AC39" s="195" t="e">
        <f t="shared" si="27"/>
        <v>#N/A</v>
      </c>
      <c r="AD39" s="248" t="e">
        <f t="shared" si="28"/>
        <v>#N/A</v>
      </c>
    </row>
    <row r="40" spans="1:30">
      <c r="A40" s="178">
        <v>37802</v>
      </c>
      <c r="B40" s="155">
        <f t="shared" si="0"/>
        <v>2</v>
      </c>
      <c r="C40" s="129" t="str">
        <f t="shared" si="1"/>
        <v>June2003</v>
      </c>
      <c r="D40" s="129">
        <f t="shared" si="2"/>
        <v>37773</v>
      </c>
      <c r="E40" s="172">
        <v>437</v>
      </c>
      <c r="F40" s="172">
        <v>2524</v>
      </c>
      <c r="J40" s="172">
        <f t="shared" si="16"/>
        <v>2961</v>
      </c>
      <c r="K40" s="195"/>
      <c r="L40" s="195"/>
      <c r="M40" s="195"/>
      <c r="N40" s="195"/>
      <c r="O40" s="195"/>
      <c r="P40" s="248"/>
      <c r="R40" s="414">
        <v>39965</v>
      </c>
      <c r="S40" s="123">
        <f t="shared" si="17"/>
        <v>2545</v>
      </c>
      <c r="T40" s="195">
        <f t="shared" si="18"/>
        <v>11176</v>
      </c>
      <c r="U40" s="195">
        <f t="shared" si="19"/>
        <v>824</v>
      </c>
      <c r="V40" s="195">
        <f t="shared" si="20"/>
        <v>946</v>
      </c>
      <c r="W40" s="195">
        <f t="shared" si="21"/>
        <v>702</v>
      </c>
      <c r="X40" s="195">
        <f t="shared" si="22"/>
        <v>16193</v>
      </c>
      <c r="Y40" s="195" t="e">
        <f t="shared" si="23"/>
        <v>#N/A</v>
      </c>
      <c r="Z40" s="195" t="e">
        <f t="shared" si="24"/>
        <v>#N/A</v>
      </c>
      <c r="AA40" s="195" t="e">
        <f t="shared" si="25"/>
        <v>#N/A</v>
      </c>
      <c r="AB40" s="195" t="e">
        <f t="shared" si="26"/>
        <v>#N/A</v>
      </c>
      <c r="AC40" s="195" t="e">
        <f t="shared" si="27"/>
        <v>#N/A</v>
      </c>
      <c r="AD40" s="248" t="e">
        <f t="shared" si="28"/>
        <v>#N/A</v>
      </c>
    </row>
    <row r="41" spans="1:30">
      <c r="A41" s="178">
        <v>37833</v>
      </c>
      <c r="B41" s="155">
        <f t="shared" si="0"/>
        <v>3</v>
      </c>
      <c r="C41" s="129" t="str">
        <f t="shared" si="1"/>
        <v>Sep2003</v>
      </c>
      <c r="D41" s="129">
        <f t="shared" si="2"/>
        <v>37865</v>
      </c>
      <c r="E41" s="172">
        <v>484</v>
      </c>
      <c r="F41" s="172">
        <v>2785</v>
      </c>
      <c r="J41" s="172">
        <f t="shared" si="16"/>
        <v>3269</v>
      </c>
      <c r="K41" s="195"/>
      <c r="L41" s="195"/>
      <c r="M41" s="195"/>
      <c r="N41" s="195"/>
      <c r="O41" s="195"/>
      <c r="P41" s="248"/>
      <c r="R41" s="414">
        <v>40057</v>
      </c>
      <c r="S41" s="123">
        <f t="shared" si="17"/>
        <v>2712</v>
      </c>
      <c r="T41" s="195">
        <f t="shared" si="18"/>
        <v>11752</v>
      </c>
      <c r="U41" s="195">
        <f t="shared" si="19"/>
        <v>855</v>
      </c>
      <c r="V41" s="195">
        <f t="shared" si="20"/>
        <v>1113</v>
      </c>
      <c r="W41" s="195">
        <f t="shared" si="21"/>
        <v>722</v>
      </c>
      <c r="X41" s="195">
        <f t="shared" si="22"/>
        <v>17154</v>
      </c>
      <c r="Y41" s="195" t="e">
        <f t="shared" si="23"/>
        <v>#N/A</v>
      </c>
      <c r="Z41" s="195" t="e">
        <f t="shared" si="24"/>
        <v>#N/A</v>
      </c>
      <c r="AA41" s="195" t="e">
        <f t="shared" si="25"/>
        <v>#N/A</v>
      </c>
      <c r="AB41" s="195" t="e">
        <f t="shared" si="26"/>
        <v>#N/A</v>
      </c>
      <c r="AC41" s="195" t="e">
        <f t="shared" si="27"/>
        <v>#N/A</v>
      </c>
      <c r="AD41" s="248" t="e">
        <f t="shared" si="28"/>
        <v>#N/A</v>
      </c>
    </row>
    <row r="42" spans="1:30">
      <c r="A42" s="178">
        <v>37864</v>
      </c>
      <c r="B42" s="155">
        <f t="shared" si="0"/>
        <v>3</v>
      </c>
      <c r="C42" s="129" t="str">
        <f t="shared" si="1"/>
        <v>Sep2003</v>
      </c>
      <c r="D42" s="129">
        <f t="shared" si="2"/>
        <v>37865</v>
      </c>
      <c r="E42" s="172">
        <v>415</v>
      </c>
      <c r="F42" s="172">
        <v>2493</v>
      </c>
      <c r="J42" s="172">
        <f t="shared" si="16"/>
        <v>2908</v>
      </c>
      <c r="K42" s="195"/>
      <c r="L42" s="195"/>
      <c r="M42" s="195"/>
      <c r="N42" s="195"/>
      <c r="O42" s="195"/>
      <c r="P42" s="248"/>
      <c r="R42" s="414">
        <v>40148</v>
      </c>
      <c r="S42" s="123">
        <f>IF(SUMIF($D$4:$D$304,R42,$E$4:$E$304)=0,NA(),SUMIF($D$4:$D$304,R42,$E$4:$E$304))</f>
        <v>2687</v>
      </c>
      <c r="T42" s="195">
        <f t="shared" si="18"/>
        <v>10757</v>
      </c>
      <c r="U42" s="195">
        <f t="shared" si="19"/>
        <v>859</v>
      </c>
      <c r="V42" s="195">
        <f t="shared" si="20"/>
        <v>1138</v>
      </c>
      <c r="W42" s="195">
        <f t="shared" si="21"/>
        <v>666</v>
      </c>
      <c r="X42" s="195">
        <f t="shared" si="22"/>
        <v>16107</v>
      </c>
      <c r="Y42" s="195" t="e">
        <f t="shared" si="23"/>
        <v>#N/A</v>
      </c>
      <c r="Z42" s="195" t="e">
        <f t="shared" si="24"/>
        <v>#N/A</v>
      </c>
      <c r="AA42" s="195" t="e">
        <f t="shared" si="25"/>
        <v>#N/A</v>
      </c>
      <c r="AB42" s="195" t="e">
        <f t="shared" si="26"/>
        <v>#N/A</v>
      </c>
      <c r="AC42" s="195" t="e">
        <f t="shared" si="27"/>
        <v>#N/A</v>
      </c>
      <c r="AD42" s="248" t="e">
        <f t="shared" si="28"/>
        <v>#N/A</v>
      </c>
    </row>
    <row r="43" spans="1:30">
      <c r="A43" s="178">
        <v>37894</v>
      </c>
      <c r="B43" s="155">
        <f t="shared" si="0"/>
        <v>3</v>
      </c>
      <c r="C43" s="129" t="str">
        <f t="shared" si="1"/>
        <v>Sep2003</v>
      </c>
      <c r="D43" s="129">
        <f t="shared" si="2"/>
        <v>37865</v>
      </c>
      <c r="E43" s="172">
        <v>440</v>
      </c>
      <c r="F43" s="172">
        <v>2626</v>
      </c>
      <c r="J43" s="172">
        <f t="shared" si="16"/>
        <v>3066</v>
      </c>
      <c r="K43" s="195"/>
      <c r="L43" s="195"/>
      <c r="M43" s="195"/>
      <c r="N43" s="195"/>
      <c r="O43" s="195"/>
      <c r="P43" s="248"/>
      <c r="R43" s="414">
        <v>40238</v>
      </c>
      <c r="S43" s="123">
        <f t="shared" si="17"/>
        <v>2597</v>
      </c>
      <c r="T43" s="195">
        <f t="shared" si="18"/>
        <v>10462</v>
      </c>
      <c r="U43" s="195">
        <f t="shared" si="19"/>
        <v>790</v>
      </c>
      <c r="V43" s="195">
        <f t="shared" si="20"/>
        <v>1068</v>
      </c>
      <c r="W43" s="195">
        <f t="shared" si="21"/>
        <v>617</v>
      </c>
      <c r="X43" s="195">
        <f t="shared" si="22"/>
        <v>15534</v>
      </c>
      <c r="Y43" s="195" t="e">
        <f t="shared" si="23"/>
        <v>#N/A</v>
      </c>
      <c r="Z43" s="195" t="e">
        <f t="shared" si="24"/>
        <v>#N/A</v>
      </c>
      <c r="AA43" s="195" t="e">
        <f t="shared" si="25"/>
        <v>#N/A</v>
      </c>
      <c r="AB43" s="195" t="e">
        <f t="shared" si="26"/>
        <v>#N/A</v>
      </c>
      <c r="AC43" s="195" t="e">
        <f t="shared" si="27"/>
        <v>#N/A</v>
      </c>
      <c r="AD43" s="248" t="e">
        <f t="shared" si="28"/>
        <v>#N/A</v>
      </c>
    </row>
    <row r="44" spans="1:30">
      <c r="A44" s="178">
        <v>37925</v>
      </c>
      <c r="B44" s="155">
        <f t="shared" si="0"/>
        <v>4</v>
      </c>
      <c r="C44" s="129" t="str">
        <f t="shared" si="1"/>
        <v>dec2003</v>
      </c>
      <c r="D44" s="129">
        <f t="shared" si="2"/>
        <v>37956</v>
      </c>
      <c r="E44" s="172">
        <v>425</v>
      </c>
      <c r="F44" s="172">
        <v>2435</v>
      </c>
      <c r="J44" s="172">
        <f t="shared" si="16"/>
        <v>2860</v>
      </c>
      <c r="K44" s="195"/>
      <c r="L44" s="195"/>
      <c r="M44" s="195"/>
      <c r="N44" s="195"/>
      <c r="O44" s="195"/>
      <c r="P44" s="248"/>
      <c r="R44" s="414">
        <v>40330</v>
      </c>
      <c r="S44" s="123">
        <f t="shared" si="17"/>
        <v>2810</v>
      </c>
      <c r="T44" s="195">
        <f t="shared" si="18"/>
        <v>10947</v>
      </c>
      <c r="U44" s="195">
        <f t="shared" si="19"/>
        <v>981</v>
      </c>
      <c r="V44" s="195">
        <f t="shared" si="20"/>
        <v>1371</v>
      </c>
      <c r="W44" s="195">
        <f t="shared" si="21"/>
        <v>727</v>
      </c>
      <c r="X44" s="195">
        <f t="shared" si="22"/>
        <v>16836</v>
      </c>
      <c r="Y44" s="195" t="e">
        <f t="shared" si="23"/>
        <v>#N/A</v>
      </c>
      <c r="Z44" s="195" t="e">
        <f t="shared" si="24"/>
        <v>#N/A</v>
      </c>
      <c r="AA44" s="195" t="e">
        <f t="shared" si="25"/>
        <v>#N/A</v>
      </c>
      <c r="AB44" s="195" t="e">
        <f t="shared" si="26"/>
        <v>#N/A</v>
      </c>
      <c r="AC44" s="195" t="e">
        <f t="shared" si="27"/>
        <v>#N/A</v>
      </c>
      <c r="AD44" s="248" t="e">
        <f t="shared" si="28"/>
        <v>#N/A</v>
      </c>
    </row>
    <row r="45" spans="1:30">
      <c r="A45" s="178">
        <v>37955</v>
      </c>
      <c r="B45" s="155">
        <f t="shared" si="0"/>
        <v>4</v>
      </c>
      <c r="C45" s="129" t="str">
        <f t="shared" si="1"/>
        <v>dec2003</v>
      </c>
      <c r="D45" s="129">
        <f t="shared" si="2"/>
        <v>37956</v>
      </c>
      <c r="E45" s="172">
        <v>360</v>
      </c>
      <c r="F45" s="172">
        <v>2105</v>
      </c>
      <c r="J45" s="172">
        <f t="shared" si="16"/>
        <v>2465</v>
      </c>
      <c r="K45" s="195"/>
      <c r="L45" s="195"/>
      <c r="M45" s="195"/>
      <c r="N45" s="195"/>
      <c r="O45" s="195"/>
      <c r="P45" s="248"/>
      <c r="R45" s="414">
        <v>40422</v>
      </c>
      <c r="S45" s="123">
        <f t="shared" si="17"/>
        <v>2880</v>
      </c>
      <c r="T45" s="195">
        <f t="shared" si="18"/>
        <v>11750</v>
      </c>
      <c r="U45" s="195">
        <f t="shared" si="19"/>
        <v>1118</v>
      </c>
      <c r="V45" s="195">
        <f t="shared" si="20"/>
        <v>1501</v>
      </c>
      <c r="W45" s="195">
        <f t="shared" si="21"/>
        <v>730</v>
      </c>
      <c r="X45" s="195">
        <f t="shared" si="22"/>
        <v>17979</v>
      </c>
      <c r="Y45" s="195" t="e">
        <f t="shared" si="23"/>
        <v>#N/A</v>
      </c>
      <c r="Z45" s="195" t="e">
        <f t="shared" si="24"/>
        <v>#N/A</v>
      </c>
      <c r="AA45" s="195" t="e">
        <f t="shared" si="25"/>
        <v>#N/A</v>
      </c>
      <c r="AB45" s="195" t="e">
        <f t="shared" si="26"/>
        <v>#N/A</v>
      </c>
      <c r="AC45" s="195" t="e">
        <f t="shared" si="27"/>
        <v>#N/A</v>
      </c>
      <c r="AD45" s="248" t="e">
        <f t="shared" si="28"/>
        <v>#N/A</v>
      </c>
    </row>
    <row r="46" spans="1:30">
      <c r="A46" s="178">
        <v>37986</v>
      </c>
      <c r="B46" s="155">
        <f t="shared" si="0"/>
        <v>4</v>
      </c>
      <c r="C46" s="129" t="str">
        <f t="shared" si="1"/>
        <v>dec2003</v>
      </c>
      <c r="D46" s="129">
        <f t="shared" si="2"/>
        <v>37956</v>
      </c>
      <c r="E46" s="172">
        <v>409</v>
      </c>
      <c r="F46" s="172">
        <v>2153</v>
      </c>
      <c r="J46" s="172">
        <f t="shared" si="16"/>
        <v>2562</v>
      </c>
      <c r="K46" s="195"/>
      <c r="L46" s="195"/>
      <c r="M46" s="195"/>
      <c r="N46" s="195"/>
      <c r="O46" s="195"/>
      <c r="P46" s="248"/>
      <c r="R46" s="414">
        <v>40513</v>
      </c>
      <c r="S46" s="123">
        <f t="shared" si="17"/>
        <v>2680</v>
      </c>
      <c r="T46" s="195">
        <f t="shared" si="18"/>
        <v>10034</v>
      </c>
      <c r="U46" s="195">
        <f t="shared" si="19"/>
        <v>996</v>
      </c>
      <c r="V46" s="195">
        <f t="shared" si="20"/>
        <v>1401</v>
      </c>
      <c r="W46" s="195">
        <f t="shared" si="21"/>
        <v>681</v>
      </c>
      <c r="X46" s="195">
        <f t="shared" si="22"/>
        <v>15792</v>
      </c>
      <c r="Y46" s="195" t="e">
        <f t="shared" si="23"/>
        <v>#N/A</v>
      </c>
      <c r="Z46" s="195" t="e">
        <f t="shared" si="24"/>
        <v>#N/A</v>
      </c>
      <c r="AA46" s="195" t="e">
        <f t="shared" si="25"/>
        <v>#N/A</v>
      </c>
      <c r="AB46" s="195" t="e">
        <f t="shared" si="26"/>
        <v>#N/A</v>
      </c>
      <c r="AC46" s="195" t="e">
        <f t="shared" si="27"/>
        <v>#N/A</v>
      </c>
      <c r="AD46" s="248" t="e">
        <f t="shared" si="28"/>
        <v>#N/A</v>
      </c>
    </row>
    <row r="47" spans="1:30">
      <c r="A47" s="178">
        <v>38017</v>
      </c>
      <c r="B47" s="155">
        <f t="shared" si="0"/>
        <v>1</v>
      </c>
      <c r="C47" s="129" t="str">
        <f t="shared" si="1"/>
        <v>Mar2004</v>
      </c>
      <c r="D47" s="129">
        <f t="shared" si="2"/>
        <v>38047</v>
      </c>
      <c r="E47" s="172">
        <v>301</v>
      </c>
      <c r="F47" s="172">
        <v>1747</v>
      </c>
      <c r="J47" s="172">
        <f t="shared" si="16"/>
        <v>2048</v>
      </c>
      <c r="K47" s="195"/>
      <c r="L47" s="195"/>
      <c r="M47" s="195"/>
      <c r="N47" s="195"/>
      <c r="O47" s="195"/>
      <c r="P47" s="248"/>
      <c r="R47" s="414">
        <v>40603</v>
      </c>
      <c r="S47" s="123">
        <f t="shared" si="17"/>
        <v>2686</v>
      </c>
      <c r="T47" s="195">
        <f t="shared" si="18"/>
        <v>9695</v>
      </c>
      <c r="U47" s="195">
        <f t="shared" si="19"/>
        <v>747</v>
      </c>
      <c r="V47" s="195">
        <f t="shared" si="20"/>
        <v>1212</v>
      </c>
      <c r="W47" s="195">
        <f t="shared" si="21"/>
        <v>589</v>
      </c>
      <c r="X47" s="195">
        <f t="shared" si="22"/>
        <v>14929</v>
      </c>
      <c r="Y47" s="195" t="e">
        <f t="shared" si="23"/>
        <v>#N/A</v>
      </c>
      <c r="Z47" s="195" t="e">
        <f t="shared" si="24"/>
        <v>#N/A</v>
      </c>
      <c r="AA47" s="195" t="e">
        <f t="shared" si="25"/>
        <v>#N/A</v>
      </c>
      <c r="AB47" s="195" t="e">
        <f t="shared" si="26"/>
        <v>#N/A</v>
      </c>
      <c r="AC47" s="195" t="e">
        <f t="shared" si="27"/>
        <v>#N/A</v>
      </c>
      <c r="AD47" s="248" t="e">
        <f t="shared" si="28"/>
        <v>#N/A</v>
      </c>
    </row>
    <row r="48" spans="1:30">
      <c r="A48" s="178">
        <v>38046</v>
      </c>
      <c r="B48" s="155">
        <f t="shared" si="0"/>
        <v>1</v>
      </c>
      <c r="C48" s="129" t="str">
        <f t="shared" si="1"/>
        <v>Mar2004</v>
      </c>
      <c r="D48" s="129">
        <f t="shared" si="2"/>
        <v>38047</v>
      </c>
      <c r="E48" s="172">
        <v>387</v>
      </c>
      <c r="F48" s="172">
        <v>2254</v>
      </c>
      <c r="J48" s="172">
        <f t="shared" si="16"/>
        <v>2641</v>
      </c>
      <c r="K48" s="195"/>
      <c r="L48" s="195"/>
      <c r="M48" s="195"/>
      <c r="N48" s="195"/>
      <c r="O48" s="195"/>
      <c r="P48" s="248"/>
      <c r="R48" s="414">
        <v>40695</v>
      </c>
      <c r="S48" s="123">
        <f t="shared" si="17"/>
        <v>2900</v>
      </c>
      <c r="T48" s="195">
        <f t="shared" si="18"/>
        <v>10026</v>
      </c>
      <c r="U48" s="195">
        <f t="shared" si="19"/>
        <v>780</v>
      </c>
      <c r="V48" s="195">
        <f t="shared" si="20"/>
        <v>1386</v>
      </c>
      <c r="W48" s="195">
        <f t="shared" si="21"/>
        <v>672</v>
      </c>
      <c r="X48" s="195">
        <f t="shared" si="22"/>
        <v>15764</v>
      </c>
      <c r="Y48" s="195" t="e">
        <f t="shared" si="23"/>
        <v>#N/A</v>
      </c>
      <c r="Z48" s="195" t="e">
        <f t="shared" si="24"/>
        <v>#N/A</v>
      </c>
      <c r="AA48" s="195" t="e">
        <f t="shared" si="25"/>
        <v>#N/A</v>
      </c>
      <c r="AB48" s="195" t="e">
        <f t="shared" si="26"/>
        <v>#N/A</v>
      </c>
      <c r="AC48" s="195" t="e">
        <f t="shared" si="27"/>
        <v>#N/A</v>
      </c>
      <c r="AD48" s="248" t="e">
        <f t="shared" si="28"/>
        <v>#N/A</v>
      </c>
    </row>
    <row r="49" spans="1:30">
      <c r="A49" s="178">
        <v>38077</v>
      </c>
      <c r="B49" s="155">
        <f t="shared" si="0"/>
        <v>1</v>
      </c>
      <c r="C49" s="129" t="str">
        <f t="shared" si="1"/>
        <v>Mar2004</v>
      </c>
      <c r="D49" s="129">
        <f t="shared" si="2"/>
        <v>38047</v>
      </c>
      <c r="E49" s="172">
        <v>480</v>
      </c>
      <c r="F49" s="172">
        <v>2549</v>
      </c>
      <c r="J49" s="172">
        <f t="shared" si="16"/>
        <v>3029</v>
      </c>
      <c r="K49" s="195"/>
      <c r="L49" s="195"/>
      <c r="M49" s="195"/>
      <c r="N49" s="195"/>
      <c r="O49" s="195"/>
      <c r="P49" s="248"/>
      <c r="R49" s="414">
        <v>40787</v>
      </c>
      <c r="S49" s="123">
        <f t="shared" si="17"/>
        <v>2957</v>
      </c>
      <c r="T49" s="195">
        <f t="shared" si="18"/>
        <v>10353</v>
      </c>
      <c r="U49" s="195">
        <f t="shared" si="19"/>
        <v>875</v>
      </c>
      <c r="V49" s="195">
        <f t="shared" si="20"/>
        <v>1510</v>
      </c>
      <c r="W49" s="195">
        <f t="shared" si="21"/>
        <v>646</v>
      </c>
      <c r="X49" s="195">
        <f t="shared" si="22"/>
        <v>16341</v>
      </c>
      <c r="Y49" s="195" t="e">
        <f t="shared" si="23"/>
        <v>#N/A</v>
      </c>
      <c r="Z49" s="195" t="e">
        <f t="shared" si="24"/>
        <v>#N/A</v>
      </c>
      <c r="AA49" s="195" t="e">
        <f t="shared" si="25"/>
        <v>#N/A</v>
      </c>
      <c r="AB49" s="195" t="e">
        <f t="shared" si="26"/>
        <v>#N/A</v>
      </c>
      <c r="AC49" s="195" t="e">
        <f t="shared" si="27"/>
        <v>#N/A</v>
      </c>
      <c r="AD49" s="248" t="e">
        <f t="shared" si="28"/>
        <v>#N/A</v>
      </c>
    </row>
    <row r="50" spans="1:30">
      <c r="A50" s="178">
        <v>38107</v>
      </c>
      <c r="B50" s="155">
        <f t="shared" si="0"/>
        <v>2</v>
      </c>
      <c r="C50" s="129" t="str">
        <f t="shared" si="1"/>
        <v>June2004</v>
      </c>
      <c r="D50" s="129">
        <f t="shared" si="2"/>
        <v>38139</v>
      </c>
      <c r="E50" s="172">
        <v>367</v>
      </c>
      <c r="F50" s="172">
        <v>2110</v>
      </c>
      <c r="J50" s="172">
        <f t="shared" si="16"/>
        <v>2477</v>
      </c>
      <c r="K50" s="195"/>
      <c r="L50" s="195"/>
      <c r="M50" s="195"/>
      <c r="N50" s="195"/>
      <c r="O50" s="195"/>
      <c r="P50" s="248"/>
      <c r="R50" s="414">
        <v>40878</v>
      </c>
      <c r="S50" s="123">
        <f t="shared" si="17"/>
        <v>2790</v>
      </c>
      <c r="T50" s="195">
        <f t="shared" si="18"/>
        <v>9261</v>
      </c>
      <c r="U50" s="195">
        <f t="shared" si="19"/>
        <v>854</v>
      </c>
      <c r="V50" s="195">
        <f t="shared" si="20"/>
        <v>1475</v>
      </c>
      <c r="W50" s="195">
        <f t="shared" si="21"/>
        <v>665</v>
      </c>
      <c r="X50" s="195">
        <f t="shared" si="22"/>
        <v>15045</v>
      </c>
      <c r="Y50" s="195" t="e">
        <f t="shared" si="23"/>
        <v>#N/A</v>
      </c>
      <c r="Z50" s="195" t="e">
        <f t="shared" si="24"/>
        <v>#N/A</v>
      </c>
      <c r="AA50" s="195" t="e">
        <f t="shared" si="25"/>
        <v>#N/A</v>
      </c>
      <c r="AB50" s="195" t="e">
        <f t="shared" si="26"/>
        <v>#N/A</v>
      </c>
      <c r="AC50" s="195" t="e">
        <f t="shared" si="27"/>
        <v>#N/A</v>
      </c>
      <c r="AD50" s="248" t="e">
        <f t="shared" si="28"/>
        <v>#N/A</v>
      </c>
    </row>
    <row r="51" spans="1:30">
      <c r="A51" s="178">
        <v>38138</v>
      </c>
      <c r="B51" s="155">
        <f t="shared" si="0"/>
        <v>2</v>
      </c>
      <c r="C51" s="129" t="str">
        <f t="shared" si="1"/>
        <v>June2004</v>
      </c>
      <c r="D51" s="129">
        <f t="shared" si="2"/>
        <v>38139</v>
      </c>
      <c r="E51" s="172">
        <v>427</v>
      </c>
      <c r="F51" s="172">
        <v>2366</v>
      </c>
      <c r="J51" s="172">
        <f t="shared" si="16"/>
        <v>2793</v>
      </c>
      <c r="K51" s="195"/>
      <c r="L51" s="195"/>
      <c r="M51" s="195"/>
      <c r="N51" s="195"/>
      <c r="O51" s="195"/>
      <c r="P51" s="248"/>
      <c r="R51" s="414">
        <v>40969</v>
      </c>
      <c r="S51" s="123">
        <f t="shared" si="17"/>
        <v>2882</v>
      </c>
      <c r="T51" s="195">
        <f t="shared" si="18"/>
        <v>9575</v>
      </c>
      <c r="U51" s="195">
        <f t="shared" si="19"/>
        <v>774</v>
      </c>
      <c r="V51" s="195">
        <f t="shared" si="20"/>
        <v>1379</v>
      </c>
      <c r="W51" s="195">
        <f t="shared" si="21"/>
        <v>576</v>
      </c>
      <c r="X51" s="195">
        <f t="shared" si="22"/>
        <v>15186</v>
      </c>
      <c r="Y51" s="195" t="e">
        <f t="shared" si="23"/>
        <v>#N/A</v>
      </c>
      <c r="Z51" s="195" t="e">
        <f t="shared" si="24"/>
        <v>#N/A</v>
      </c>
      <c r="AA51" s="195" t="e">
        <f t="shared" si="25"/>
        <v>#N/A</v>
      </c>
      <c r="AB51" s="195" t="e">
        <f t="shared" si="26"/>
        <v>#N/A</v>
      </c>
      <c r="AC51" s="195" t="e">
        <f t="shared" si="27"/>
        <v>#N/A</v>
      </c>
      <c r="AD51" s="248" t="e">
        <f t="shared" si="28"/>
        <v>#N/A</v>
      </c>
    </row>
    <row r="52" spans="1:30">
      <c r="A52" s="178">
        <v>38168</v>
      </c>
      <c r="B52" s="155">
        <f t="shared" si="0"/>
        <v>2</v>
      </c>
      <c r="C52" s="129" t="str">
        <f t="shared" si="1"/>
        <v>June2004</v>
      </c>
      <c r="D52" s="129">
        <f t="shared" si="2"/>
        <v>38139</v>
      </c>
      <c r="E52" s="172">
        <v>446</v>
      </c>
      <c r="F52" s="172">
        <v>2488</v>
      </c>
      <c r="J52" s="172">
        <f>E52+F52+G52+H52+I52</f>
        <v>2934</v>
      </c>
      <c r="K52" s="195"/>
      <c r="L52" s="195"/>
      <c r="M52" s="195"/>
      <c r="N52" s="195"/>
      <c r="O52" s="195"/>
      <c r="P52" s="248"/>
      <c r="R52" s="414">
        <v>41061</v>
      </c>
      <c r="S52" s="123">
        <f t="shared" si="17"/>
        <v>3039</v>
      </c>
      <c r="T52" s="195">
        <f t="shared" si="18"/>
        <v>9482</v>
      </c>
      <c r="U52" s="195">
        <f t="shared" si="19"/>
        <v>862</v>
      </c>
      <c r="V52" s="195">
        <f t="shared" si="20"/>
        <v>1611</v>
      </c>
      <c r="W52" s="195">
        <f t="shared" si="21"/>
        <v>609</v>
      </c>
      <c r="X52" s="195">
        <f t="shared" si="22"/>
        <v>15603</v>
      </c>
      <c r="Y52" s="195" t="e">
        <f t="shared" si="23"/>
        <v>#N/A</v>
      </c>
      <c r="Z52" s="195" t="e">
        <f t="shared" si="24"/>
        <v>#N/A</v>
      </c>
      <c r="AA52" s="195" t="e">
        <f t="shared" si="25"/>
        <v>#N/A</v>
      </c>
      <c r="AB52" s="195" t="e">
        <f t="shared" si="26"/>
        <v>#N/A</v>
      </c>
      <c r="AC52" s="195" t="e">
        <f t="shared" si="27"/>
        <v>#N/A</v>
      </c>
      <c r="AD52" s="248" t="e">
        <f t="shared" si="28"/>
        <v>#N/A</v>
      </c>
    </row>
    <row r="53" spans="1:30">
      <c r="A53" s="178">
        <v>38199</v>
      </c>
      <c r="B53" s="155">
        <f t="shared" si="0"/>
        <v>3</v>
      </c>
      <c r="C53" s="129" t="str">
        <f t="shared" si="1"/>
        <v>Sep2004</v>
      </c>
      <c r="D53" s="129">
        <f t="shared" si="2"/>
        <v>38231</v>
      </c>
      <c r="E53" s="172">
        <v>444</v>
      </c>
      <c r="F53" s="172">
        <v>2485</v>
      </c>
      <c r="J53" s="172">
        <f t="shared" si="16"/>
        <v>2929</v>
      </c>
      <c r="K53" s="195"/>
      <c r="L53" s="195"/>
      <c r="M53" s="195"/>
      <c r="N53" s="195"/>
      <c r="O53" s="195"/>
      <c r="P53" s="248"/>
      <c r="R53" s="414">
        <v>41153</v>
      </c>
      <c r="S53" s="123">
        <f t="shared" si="17"/>
        <v>3248</v>
      </c>
      <c r="T53" s="195">
        <f t="shared" si="18"/>
        <v>9689</v>
      </c>
      <c r="U53" s="195">
        <f t="shared" si="19"/>
        <v>933</v>
      </c>
      <c r="V53" s="195">
        <f t="shared" si="20"/>
        <v>1819</v>
      </c>
      <c r="W53" s="195">
        <f t="shared" si="21"/>
        <v>665</v>
      </c>
      <c r="X53" s="195">
        <f t="shared" si="22"/>
        <v>16354</v>
      </c>
      <c r="Y53" s="195" t="e">
        <f t="shared" si="23"/>
        <v>#N/A</v>
      </c>
      <c r="Z53" s="195" t="e">
        <f t="shared" si="24"/>
        <v>#N/A</v>
      </c>
      <c r="AA53" s="195" t="e">
        <f t="shared" si="25"/>
        <v>#N/A</v>
      </c>
      <c r="AB53" s="195" t="e">
        <f t="shared" si="26"/>
        <v>#N/A</v>
      </c>
      <c r="AC53" s="195" t="e">
        <f t="shared" si="27"/>
        <v>#N/A</v>
      </c>
      <c r="AD53" s="248" t="e">
        <f t="shared" si="28"/>
        <v>#N/A</v>
      </c>
    </row>
    <row r="54" spans="1:30">
      <c r="A54" s="178">
        <v>38230</v>
      </c>
      <c r="B54" s="155">
        <f t="shared" si="0"/>
        <v>3</v>
      </c>
      <c r="C54" s="129" t="str">
        <f t="shared" si="1"/>
        <v>Sep2004</v>
      </c>
      <c r="D54" s="129">
        <f t="shared" si="2"/>
        <v>38231</v>
      </c>
      <c r="E54" s="172">
        <v>426</v>
      </c>
      <c r="F54" s="172">
        <v>2492</v>
      </c>
      <c r="J54" s="172">
        <f t="shared" si="16"/>
        <v>2918</v>
      </c>
      <c r="K54" s="195"/>
      <c r="L54" s="195"/>
      <c r="M54" s="195"/>
      <c r="N54" s="195"/>
      <c r="O54" s="195"/>
      <c r="P54" s="248"/>
      <c r="R54" s="414">
        <v>41244</v>
      </c>
      <c r="S54" s="123">
        <f t="shared" si="17"/>
        <v>2881</v>
      </c>
      <c r="T54" s="195">
        <f t="shared" si="18"/>
        <v>8516</v>
      </c>
      <c r="U54" s="195">
        <f t="shared" si="19"/>
        <v>957</v>
      </c>
      <c r="V54" s="195">
        <f t="shared" si="20"/>
        <v>1551</v>
      </c>
      <c r="W54" s="195">
        <f t="shared" si="21"/>
        <v>617</v>
      </c>
      <c r="X54" s="195">
        <f t="shared" si="22"/>
        <v>14522</v>
      </c>
      <c r="Y54" s="195" t="e">
        <f t="shared" si="23"/>
        <v>#N/A</v>
      </c>
      <c r="Z54" s="195" t="e">
        <f t="shared" si="24"/>
        <v>#N/A</v>
      </c>
      <c r="AA54" s="195" t="e">
        <f t="shared" si="25"/>
        <v>#N/A</v>
      </c>
      <c r="AB54" s="195" t="e">
        <f t="shared" si="26"/>
        <v>#N/A</v>
      </c>
      <c r="AC54" s="195" t="e">
        <f t="shared" si="27"/>
        <v>#N/A</v>
      </c>
      <c r="AD54" s="248" t="e">
        <f t="shared" si="28"/>
        <v>#N/A</v>
      </c>
    </row>
    <row r="55" spans="1:30">
      <c r="A55" s="178">
        <v>38260</v>
      </c>
      <c r="B55" s="155">
        <f t="shared" si="0"/>
        <v>3</v>
      </c>
      <c r="C55" s="129" t="str">
        <f t="shared" si="1"/>
        <v>Sep2004</v>
      </c>
      <c r="D55" s="129">
        <f t="shared" si="2"/>
        <v>38231</v>
      </c>
      <c r="E55" s="172">
        <v>434</v>
      </c>
      <c r="F55" s="172">
        <v>2586</v>
      </c>
      <c r="J55" s="172">
        <f t="shared" si="16"/>
        <v>3020</v>
      </c>
      <c r="K55" s="195"/>
      <c r="L55" s="195"/>
      <c r="M55" s="195"/>
      <c r="N55" s="195"/>
      <c r="O55" s="195"/>
      <c r="P55" s="248"/>
      <c r="R55" s="414">
        <v>41334</v>
      </c>
      <c r="S55" s="123">
        <f t="shared" si="17"/>
        <v>2780</v>
      </c>
      <c r="T55" s="195">
        <f t="shared" si="18"/>
        <v>7829</v>
      </c>
      <c r="U55" s="195">
        <f t="shared" si="19"/>
        <v>734</v>
      </c>
      <c r="V55" s="195">
        <f t="shared" si="20"/>
        <v>1384</v>
      </c>
      <c r="W55" s="195">
        <f t="shared" si="21"/>
        <v>539</v>
      </c>
      <c r="X55" s="195">
        <f t="shared" si="22"/>
        <v>13266</v>
      </c>
      <c r="Y55" s="195" t="e">
        <f t="shared" si="23"/>
        <v>#N/A</v>
      </c>
      <c r="Z55" s="195" t="e">
        <f t="shared" si="24"/>
        <v>#N/A</v>
      </c>
      <c r="AA55" s="195" t="e">
        <f t="shared" si="25"/>
        <v>#N/A</v>
      </c>
      <c r="AB55" s="195" t="e">
        <f t="shared" si="26"/>
        <v>#N/A</v>
      </c>
      <c r="AC55" s="195" t="e">
        <f t="shared" si="27"/>
        <v>#N/A</v>
      </c>
      <c r="AD55" s="248" t="e">
        <f t="shared" si="28"/>
        <v>#N/A</v>
      </c>
    </row>
    <row r="56" spans="1:30">
      <c r="A56" s="178">
        <v>38291</v>
      </c>
      <c r="B56" s="155">
        <f t="shared" si="0"/>
        <v>4</v>
      </c>
      <c r="C56" s="129" t="str">
        <f t="shared" si="1"/>
        <v>dec2004</v>
      </c>
      <c r="D56" s="129">
        <f t="shared" si="2"/>
        <v>38322</v>
      </c>
      <c r="E56" s="172">
        <v>392</v>
      </c>
      <c r="F56" s="172">
        <v>2253</v>
      </c>
      <c r="J56" s="172">
        <f t="shared" si="16"/>
        <v>2645</v>
      </c>
      <c r="K56" s="195"/>
      <c r="L56" s="195"/>
      <c r="M56" s="195"/>
      <c r="N56" s="195"/>
      <c r="O56" s="195"/>
      <c r="P56" s="248"/>
      <c r="R56" s="414">
        <v>41426</v>
      </c>
      <c r="S56" s="123">
        <f t="shared" si="17"/>
        <v>3035</v>
      </c>
      <c r="T56" s="195">
        <f t="shared" si="18"/>
        <v>8087</v>
      </c>
      <c r="U56" s="195">
        <f t="shared" si="19"/>
        <v>910</v>
      </c>
      <c r="V56" s="195">
        <f t="shared" si="20"/>
        <v>1535</v>
      </c>
      <c r="W56" s="195">
        <f t="shared" si="21"/>
        <v>580</v>
      </c>
      <c r="X56" s="195">
        <f t="shared" si="22"/>
        <v>14147</v>
      </c>
      <c r="Y56" s="195" t="e">
        <f t="shared" si="23"/>
        <v>#N/A</v>
      </c>
      <c r="Z56" s="195" t="e">
        <f t="shared" si="24"/>
        <v>#N/A</v>
      </c>
      <c r="AA56" s="195" t="e">
        <f t="shared" si="25"/>
        <v>#N/A</v>
      </c>
      <c r="AB56" s="195" t="e">
        <f t="shared" si="26"/>
        <v>#N/A</v>
      </c>
      <c r="AC56" s="195" t="e">
        <f t="shared" si="27"/>
        <v>#N/A</v>
      </c>
      <c r="AD56" s="248" t="e">
        <f t="shared" si="28"/>
        <v>#N/A</v>
      </c>
    </row>
    <row r="57" spans="1:30">
      <c r="A57" s="178">
        <v>38321</v>
      </c>
      <c r="B57" s="155">
        <f t="shared" si="0"/>
        <v>4</v>
      </c>
      <c r="C57" s="129" t="str">
        <f t="shared" si="1"/>
        <v>dec2004</v>
      </c>
      <c r="D57" s="129">
        <f t="shared" si="2"/>
        <v>38322</v>
      </c>
      <c r="E57" s="172">
        <v>466</v>
      </c>
      <c r="F57" s="172">
        <v>2494</v>
      </c>
      <c r="J57" s="172">
        <f t="shared" si="16"/>
        <v>2960</v>
      </c>
      <c r="K57" s="195"/>
      <c r="L57" s="195"/>
      <c r="M57" s="195"/>
      <c r="N57" s="195"/>
      <c r="O57" s="195"/>
      <c r="P57" s="248"/>
      <c r="R57" s="414">
        <v>41518</v>
      </c>
      <c r="S57" s="123">
        <f t="shared" si="17"/>
        <v>2942</v>
      </c>
      <c r="T57" s="195">
        <f t="shared" si="18"/>
        <v>8326</v>
      </c>
      <c r="U57" s="195">
        <f t="shared" si="19"/>
        <v>912</v>
      </c>
      <c r="V57" s="195">
        <f t="shared" si="20"/>
        <v>1475</v>
      </c>
      <c r="W57" s="195">
        <f t="shared" si="21"/>
        <v>617</v>
      </c>
      <c r="X57" s="195">
        <f t="shared" si="22"/>
        <v>14272</v>
      </c>
      <c r="Y57" s="195" t="e">
        <f t="shared" si="23"/>
        <v>#N/A</v>
      </c>
      <c r="Z57" s="195" t="e">
        <f t="shared" si="24"/>
        <v>#N/A</v>
      </c>
      <c r="AA57" s="195" t="e">
        <f t="shared" si="25"/>
        <v>#N/A</v>
      </c>
      <c r="AB57" s="195" t="e">
        <f t="shared" si="26"/>
        <v>#N/A</v>
      </c>
      <c r="AC57" s="195" t="e">
        <f t="shared" si="27"/>
        <v>#N/A</v>
      </c>
      <c r="AD57" s="248" t="e">
        <f t="shared" si="28"/>
        <v>#N/A</v>
      </c>
    </row>
    <row r="58" spans="1:30">
      <c r="A58" s="178">
        <v>38352</v>
      </c>
      <c r="B58" s="155">
        <f t="shared" si="0"/>
        <v>4</v>
      </c>
      <c r="C58" s="129" t="str">
        <f t="shared" si="1"/>
        <v>dec2004</v>
      </c>
      <c r="D58" s="129">
        <f t="shared" si="2"/>
        <v>38322</v>
      </c>
      <c r="E58" s="172">
        <v>395</v>
      </c>
      <c r="F58" s="172">
        <v>2084</v>
      </c>
      <c r="J58" s="172">
        <f t="shared" si="16"/>
        <v>2479</v>
      </c>
      <c r="K58" s="195"/>
      <c r="L58" s="195"/>
      <c r="M58" s="195"/>
      <c r="N58" s="195"/>
      <c r="O58" s="195"/>
      <c r="P58" s="248"/>
      <c r="R58" s="414">
        <v>41609</v>
      </c>
      <c r="S58" s="123">
        <f t="shared" si="17"/>
        <v>2614</v>
      </c>
      <c r="T58" s="195">
        <f t="shared" si="18"/>
        <v>7522</v>
      </c>
      <c r="U58" s="195">
        <f t="shared" si="19"/>
        <v>929</v>
      </c>
      <c r="V58" s="195">
        <f t="shared" si="20"/>
        <v>1355</v>
      </c>
      <c r="W58" s="195">
        <f t="shared" si="21"/>
        <v>624</v>
      </c>
      <c r="X58" s="195">
        <f t="shared" si="22"/>
        <v>13044</v>
      </c>
      <c r="Y58" s="195" t="e">
        <f t="shared" si="23"/>
        <v>#N/A</v>
      </c>
      <c r="Z58" s="195" t="e">
        <f t="shared" si="24"/>
        <v>#N/A</v>
      </c>
      <c r="AA58" s="195" t="e">
        <f t="shared" si="25"/>
        <v>#N/A</v>
      </c>
      <c r="AB58" s="195" t="e">
        <f t="shared" si="26"/>
        <v>#N/A</v>
      </c>
      <c r="AC58" s="195" t="e">
        <f t="shared" si="27"/>
        <v>#N/A</v>
      </c>
      <c r="AD58" s="248" t="e">
        <f t="shared" si="28"/>
        <v>#N/A</v>
      </c>
    </row>
    <row r="59" spans="1:30">
      <c r="A59" s="178">
        <v>38383</v>
      </c>
      <c r="B59" s="155">
        <f t="shared" si="0"/>
        <v>1</v>
      </c>
      <c r="C59" s="129" t="str">
        <f t="shared" si="1"/>
        <v>Mar2005</v>
      </c>
      <c r="D59" s="129">
        <f t="shared" si="2"/>
        <v>38412</v>
      </c>
      <c r="E59" s="172">
        <v>304</v>
      </c>
      <c r="F59" s="172">
        <v>1726</v>
      </c>
      <c r="J59" s="172">
        <f t="shared" si="16"/>
        <v>2030</v>
      </c>
      <c r="K59" s="195"/>
      <c r="L59" s="195"/>
      <c r="M59" s="195"/>
      <c r="N59" s="195"/>
      <c r="O59" s="195"/>
      <c r="P59" s="248"/>
      <c r="R59" s="414">
        <v>41699</v>
      </c>
      <c r="S59" s="123">
        <f t="shared" si="17"/>
        <v>2488</v>
      </c>
      <c r="T59" s="195">
        <f t="shared" si="18"/>
        <v>7160</v>
      </c>
      <c r="U59" s="195">
        <f t="shared" si="19"/>
        <v>692</v>
      </c>
      <c r="V59" s="195">
        <f t="shared" si="20"/>
        <v>1204</v>
      </c>
      <c r="W59" s="195">
        <f t="shared" si="21"/>
        <v>460</v>
      </c>
      <c r="X59" s="195">
        <f t="shared" si="22"/>
        <v>12004</v>
      </c>
      <c r="Y59" s="195" t="e">
        <f t="shared" si="23"/>
        <v>#N/A</v>
      </c>
      <c r="Z59" s="195" t="e">
        <f t="shared" si="24"/>
        <v>#N/A</v>
      </c>
      <c r="AA59" s="195" t="e">
        <f t="shared" si="25"/>
        <v>#N/A</v>
      </c>
      <c r="AB59" s="195" t="e">
        <f t="shared" si="26"/>
        <v>#N/A</v>
      </c>
      <c r="AC59" s="195" t="e">
        <f t="shared" si="27"/>
        <v>#N/A</v>
      </c>
      <c r="AD59" s="248" t="e">
        <f t="shared" si="28"/>
        <v>#N/A</v>
      </c>
    </row>
    <row r="60" spans="1:30">
      <c r="A60" s="178">
        <v>38411</v>
      </c>
      <c r="B60" s="155">
        <f t="shared" si="0"/>
        <v>1</v>
      </c>
      <c r="C60" s="129" t="str">
        <f t="shared" si="1"/>
        <v>Mar2005</v>
      </c>
      <c r="D60" s="129">
        <f t="shared" si="2"/>
        <v>38412</v>
      </c>
      <c r="E60" s="172">
        <v>446</v>
      </c>
      <c r="F60" s="172">
        <v>2382</v>
      </c>
      <c r="J60" s="172">
        <f t="shared" si="16"/>
        <v>2828</v>
      </c>
      <c r="K60" s="195"/>
      <c r="L60" s="195"/>
      <c r="M60" s="195"/>
      <c r="N60" s="195"/>
      <c r="O60" s="195"/>
      <c r="P60" s="248"/>
      <c r="R60" s="414">
        <v>41791</v>
      </c>
      <c r="S60" s="123">
        <f t="shared" si="17"/>
        <v>2621</v>
      </c>
      <c r="T60" s="195">
        <f t="shared" si="18"/>
        <v>7697</v>
      </c>
      <c r="U60" s="195">
        <f t="shared" si="19"/>
        <v>800</v>
      </c>
      <c r="V60" s="195">
        <f t="shared" si="20"/>
        <v>1389</v>
      </c>
      <c r="W60" s="195">
        <f t="shared" si="21"/>
        <v>647</v>
      </c>
      <c r="X60" s="195">
        <f t="shared" si="22"/>
        <v>13154</v>
      </c>
      <c r="Y60" s="195" t="e">
        <f t="shared" si="23"/>
        <v>#N/A</v>
      </c>
      <c r="Z60" s="195" t="e">
        <f t="shared" si="24"/>
        <v>#N/A</v>
      </c>
      <c r="AA60" s="195" t="e">
        <f t="shared" si="25"/>
        <v>#N/A</v>
      </c>
      <c r="AB60" s="195" t="e">
        <f t="shared" si="26"/>
        <v>#N/A</v>
      </c>
      <c r="AC60" s="195" t="e">
        <f t="shared" si="27"/>
        <v>#N/A</v>
      </c>
      <c r="AD60" s="248" t="e">
        <f t="shared" si="28"/>
        <v>#N/A</v>
      </c>
    </row>
    <row r="61" spans="1:30">
      <c r="A61" s="178">
        <v>38442</v>
      </c>
      <c r="B61" s="155">
        <f t="shared" si="0"/>
        <v>1</v>
      </c>
      <c r="C61" s="129" t="str">
        <f t="shared" si="1"/>
        <v>Mar2005</v>
      </c>
      <c r="D61" s="129">
        <f t="shared" si="2"/>
        <v>38412</v>
      </c>
      <c r="E61" s="172">
        <v>484</v>
      </c>
      <c r="F61" s="172">
        <v>2382</v>
      </c>
      <c r="J61" s="172">
        <f t="shared" si="16"/>
        <v>2866</v>
      </c>
      <c r="K61" s="195"/>
      <c r="L61" s="195"/>
      <c r="M61" s="195"/>
      <c r="N61" s="195"/>
      <c r="O61" s="195"/>
      <c r="P61" s="248"/>
      <c r="R61" s="414">
        <v>41883</v>
      </c>
      <c r="S61" s="123">
        <f t="shared" si="17"/>
        <v>2882</v>
      </c>
      <c r="T61" s="195">
        <f t="shared" si="18"/>
        <v>8002</v>
      </c>
      <c r="U61" s="195">
        <f t="shared" si="19"/>
        <v>972</v>
      </c>
      <c r="V61" s="195">
        <f t="shared" si="20"/>
        <v>1517</v>
      </c>
      <c r="W61" s="195">
        <f t="shared" si="21"/>
        <v>733</v>
      </c>
      <c r="X61" s="195">
        <f t="shared" si="22"/>
        <v>14106</v>
      </c>
      <c r="Y61" s="195" t="e">
        <f t="shared" si="23"/>
        <v>#N/A</v>
      </c>
      <c r="Z61" s="195" t="e">
        <f t="shared" si="24"/>
        <v>#N/A</v>
      </c>
      <c r="AA61" s="195" t="e">
        <f t="shared" si="25"/>
        <v>#N/A</v>
      </c>
      <c r="AB61" s="195" t="e">
        <f t="shared" si="26"/>
        <v>#N/A</v>
      </c>
      <c r="AC61" s="195" t="e">
        <f t="shared" si="27"/>
        <v>#N/A</v>
      </c>
      <c r="AD61" s="248" t="e">
        <f t="shared" si="28"/>
        <v>#N/A</v>
      </c>
    </row>
    <row r="62" spans="1:30">
      <c r="A62" s="178">
        <v>38472</v>
      </c>
      <c r="B62" s="155">
        <f t="shared" si="0"/>
        <v>2</v>
      </c>
      <c r="C62" s="129" t="str">
        <f t="shared" si="1"/>
        <v>June2005</v>
      </c>
      <c r="D62" s="129">
        <f t="shared" si="2"/>
        <v>38504</v>
      </c>
      <c r="E62" s="172">
        <v>506</v>
      </c>
      <c r="F62" s="172">
        <v>2261</v>
      </c>
      <c r="J62" s="172">
        <f t="shared" si="16"/>
        <v>2767</v>
      </c>
      <c r="K62" s="195"/>
      <c r="L62" s="195"/>
      <c r="M62" s="195"/>
      <c r="N62" s="195"/>
      <c r="O62" s="195"/>
      <c r="P62" s="248"/>
      <c r="R62" s="414">
        <v>41974</v>
      </c>
      <c r="S62" s="123">
        <f t="shared" si="17"/>
        <v>2563</v>
      </c>
      <c r="T62" s="195">
        <f t="shared" si="18"/>
        <v>7210</v>
      </c>
      <c r="U62" s="195">
        <f t="shared" si="19"/>
        <v>864</v>
      </c>
      <c r="V62" s="195">
        <f t="shared" si="20"/>
        <v>1307</v>
      </c>
      <c r="W62" s="195">
        <f t="shared" si="21"/>
        <v>693</v>
      </c>
      <c r="X62" s="195">
        <f t="shared" si="22"/>
        <v>12637</v>
      </c>
      <c r="Y62" s="195" t="e">
        <f t="shared" si="23"/>
        <v>#N/A</v>
      </c>
      <c r="Z62" s="195" t="e">
        <f t="shared" si="24"/>
        <v>#N/A</v>
      </c>
      <c r="AA62" s="195" t="e">
        <f t="shared" si="25"/>
        <v>#N/A</v>
      </c>
      <c r="AB62" s="195" t="e">
        <f t="shared" si="26"/>
        <v>#N/A</v>
      </c>
      <c r="AC62" s="195" t="e">
        <f t="shared" si="27"/>
        <v>#N/A</v>
      </c>
      <c r="AD62" s="248" t="e">
        <f t="shared" si="28"/>
        <v>#N/A</v>
      </c>
    </row>
    <row r="63" spans="1:30">
      <c r="A63" s="178">
        <v>38503</v>
      </c>
      <c r="B63" s="155">
        <f t="shared" si="0"/>
        <v>2</v>
      </c>
      <c r="C63" s="129" t="str">
        <f t="shared" si="1"/>
        <v>June2005</v>
      </c>
      <c r="D63" s="129">
        <f t="shared" si="2"/>
        <v>38504</v>
      </c>
      <c r="E63" s="172">
        <v>499</v>
      </c>
      <c r="F63" s="172">
        <v>2530</v>
      </c>
      <c r="J63" s="172">
        <f t="shared" si="16"/>
        <v>3029</v>
      </c>
      <c r="K63" s="195"/>
      <c r="L63" s="195"/>
      <c r="M63" s="195"/>
      <c r="N63" s="195"/>
      <c r="O63" s="195"/>
      <c r="P63" s="248"/>
      <c r="R63" s="414">
        <v>42064</v>
      </c>
      <c r="S63" s="123">
        <f t="shared" si="17"/>
        <v>2388</v>
      </c>
      <c r="T63" s="195">
        <f t="shared" si="18"/>
        <v>6328</v>
      </c>
      <c r="U63" s="195">
        <f t="shared" si="19"/>
        <v>620</v>
      </c>
      <c r="V63" s="195">
        <f t="shared" si="20"/>
        <v>1095</v>
      </c>
      <c r="W63" s="195">
        <f t="shared" si="21"/>
        <v>559</v>
      </c>
      <c r="X63" s="195">
        <f t="shared" si="22"/>
        <v>10990</v>
      </c>
      <c r="Y63" s="195" t="e">
        <f t="shared" si="23"/>
        <v>#N/A</v>
      </c>
      <c r="Z63" s="195" t="e">
        <f t="shared" si="24"/>
        <v>#N/A</v>
      </c>
      <c r="AA63" s="195" t="e">
        <f t="shared" si="25"/>
        <v>#N/A</v>
      </c>
      <c r="AB63" s="195" t="e">
        <f t="shared" si="26"/>
        <v>#N/A</v>
      </c>
      <c r="AC63" s="195" t="e">
        <f t="shared" si="27"/>
        <v>#N/A</v>
      </c>
      <c r="AD63" s="248" t="e">
        <f t="shared" si="28"/>
        <v>#N/A</v>
      </c>
    </row>
    <row r="64" spans="1:30">
      <c r="A64" s="178">
        <v>38533</v>
      </c>
      <c r="B64" s="155">
        <f t="shared" si="0"/>
        <v>2</v>
      </c>
      <c r="C64" s="129" t="str">
        <f t="shared" si="1"/>
        <v>June2005</v>
      </c>
      <c r="D64" s="129">
        <f t="shared" si="2"/>
        <v>38504</v>
      </c>
      <c r="E64" s="172">
        <v>509</v>
      </c>
      <c r="F64" s="172">
        <v>2300</v>
      </c>
      <c r="J64" s="172">
        <f t="shared" si="16"/>
        <v>2809</v>
      </c>
      <c r="K64" s="195"/>
      <c r="L64" s="195"/>
      <c r="M64" s="195"/>
      <c r="N64" s="195"/>
      <c r="O64" s="195"/>
      <c r="P64" s="248"/>
      <c r="R64" s="414">
        <v>42156</v>
      </c>
      <c r="S64" s="123">
        <f t="shared" si="17"/>
        <v>2665</v>
      </c>
      <c r="T64" s="195">
        <f t="shared" si="18"/>
        <v>6588</v>
      </c>
      <c r="U64" s="195">
        <f t="shared" si="19"/>
        <v>800</v>
      </c>
      <c r="V64" s="195">
        <f t="shared" si="20"/>
        <v>1215</v>
      </c>
      <c r="W64" s="195">
        <f t="shared" si="21"/>
        <v>733</v>
      </c>
      <c r="X64" s="195">
        <f t="shared" si="22"/>
        <v>12001</v>
      </c>
      <c r="Y64" s="195" t="e">
        <f t="shared" si="23"/>
        <v>#N/A</v>
      </c>
      <c r="Z64" s="195" t="e">
        <f t="shared" si="24"/>
        <v>#N/A</v>
      </c>
      <c r="AA64" s="195" t="e">
        <f t="shared" si="25"/>
        <v>#N/A</v>
      </c>
      <c r="AB64" s="195" t="e">
        <f t="shared" si="26"/>
        <v>#N/A</v>
      </c>
      <c r="AC64" s="195" t="e">
        <f t="shared" si="27"/>
        <v>#N/A</v>
      </c>
      <c r="AD64" s="248" t="e">
        <f t="shared" si="28"/>
        <v>#N/A</v>
      </c>
    </row>
    <row r="65" spans="1:31">
      <c r="A65" s="178">
        <v>38564</v>
      </c>
      <c r="B65" s="155">
        <f t="shared" si="0"/>
        <v>3</v>
      </c>
      <c r="C65" s="129" t="str">
        <f t="shared" si="1"/>
        <v>Sep2005</v>
      </c>
      <c r="D65" s="129">
        <f t="shared" si="2"/>
        <v>38596</v>
      </c>
      <c r="E65" s="172">
        <v>490</v>
      </c>
      <c r="F65" s="172">
        <v>2298</v>
      </c>
      <c r="J65" s="172">
        <f t="shared" si="16"/>
        <v>2788</v>
      </c>
      <c r="K65" s="195"/>
      <c r="L65" s="195"/>
      <c r="M65" s="195"/>
      <c r="N65" s="195"/>
      <c r="O65" s="195"/>
      <c r="P65" s="248"/>
      <c r="R65" s="414">
        <v>42248</v>
      </c>
      <c r="S65" s="123">
        <f t="shared" si="17"/>
        <v>2912</v>
      </c>
      <c r="T65" s="195">
        <f t="shared" si="18"/>
        <v>6891</v>
      </c>
      <c r="U65" s="195">
        <f t="shared" si="19"/>
        <v>986</v>
      </c>
      <c r="V65" s="195">
        <f t="shared" si="20"/>
        <v>1481</v>
      </c>
      <c r="W65" s="195">
        <f t="shared" si="21"/>
        <v>790</v>
      </c>
      <c r="X65" s="195">
        <f t="shared" si="22"/>
        <v>13060</v>
      </c>
      <c r="Y65" s="195">
        <f t="shared" si="23"/>
        <v>2912</v>
      </c>
      <c r="Z65" s="195">
        <f t="shared" si="24"/>
        <v>6891</v>
      </c>
      <c r="AA65" s="195">
        <f t="shared" si="25"/>
        <v>986</v>
      </c>
      <c r="AB65" s="195">
        <f t="shared" si="26"/>
        <v>1481</v>
      </c>
      <c r="AC65" s="195">
        <f t="shared" si="27"/>
        <v>790</v>
      </c>
      <c r="AD65" s="248">
        <f t="shared" si="28"/>
        <v>13060</v>
      </c>
    </row>
    <row r="66" spans="1:31">
      <c r="A66" s="178">
        <v>38595</v>
      </c>
      <c r="B66" s="155">
        <f t="shared" si="0"/>
        <v>3</v>
      </c>
      <c r="C66" s="129" t="str">
        <f t="shared" si="1"/>
        <v>Sep2005</v>
      </c>
      <c r="D66" s="129">
        <f t="shared" si="2"/>
        <v>38596</v>
      </c>
      <c r="E66" s="172">
        <v>521</v>
      </c>
      <c r="F66" s="172">
        <v>2528</v>
      </c>
      <c r="J66" s="172">
        <f t="shared" si="16"/>
        <v>3049</v>
      </c>
      <c r="K66" s="195"/>
      <c r="L66" s="195"/>
      <c r="M66" s="195"/>
      <c r="N66" s="195"/>
      <c r="O66" s="195"/>
      <c r="P66" s="248"/>
      <c r="R66" s="414">
        <v>42339</v>
      </c>
      <c r="S66" s="123">
        <f t="shared" si="17"/>
        <v>2676</v>
      </c>
      <c r="T66" s="195">
        <f t="shared" si="18"/>
        <v>6105</v>
      </c>
      <c r="U66" s="195">
        <f t="shared" si="19"/>
        <v>859</v>
      </c>
      <c r="V66" s="195">
        <f t="shared" si="20"/>
        <v>1260</v>
      </c>
      <c r="W66" s="195">
        <f t="shared" si="21"/>
        <v>767</v>
      </c>
      <c r="X66" s="195">
        <f t="shared" si="22"/>
        <v>11667</v>
      </c>
      <c r="Y66" s="195">
        <f t="shared" si="23"/>
        <v>2613.8890598040762</v>
      </c>
      <c r="Z66" s="195">
        <f t="shared" si="24"/>
        <v>6318.5044189773034</v>
      </c>
      <c r="AA66" s="195">
        <f t="shared" si="25"/>
        <v>916.16621738206743</v>
      </c>
      <c r="AB66" s="195">
        <f t="shared" si="26"/>
        <v>1308.9418640382069</v>
      </c>
      <c r="AC66" s="195">
        <f t="shared" si="27"/>
        <v>735.09779461931953</v>
      </c>
      <c r="AD66" s="248">
        <f t="shared" si="28"/>
        <v>11892.599354820974</v>
      </c>
      <c r="AE66" s="120">
        <f>X66/X62-1</f>
        <v>-7.6758724380786569E-2</v>
      </c>
    </row>
    <row r="67" spans="1:31">
      <c r="A67" s="178">
        <v>38625</v>
      </c>
      <c r="B67" s="155">
        <f t="shared" si="0"/>
        <v>3</v>
      </c>
      <c r="C67" s="129" t="str">
        <f t="shared" si="1"/>
        <v>Sep2005</v>
      </c>
      <c r="D67" s="129">
        <f t="shared" si="2"/>
        <v>38596</v>
      </c>
      <c r="E67" s="172">
        <v>524</v>
      </c>
      <c r="F67" s="172">
        <v>2396</v>
      </c>
      <c r="J67" s="172">
        <f t="shared" si="16"/>
        <v>2920</v>
      </c>
      <c r="K67" s="195"/>
      <c r="L67" s="195"/>
      <c r="M67" s="195"/>
      <c r="N67" s="195"/>
      <c r="O67" s="195"/>
      <c r="P67" s="248"/>
      <c r="R67" s="414">
        <v>42430</v>
      </c>
      <c r="S67" s="123">
        <f t="shared" si="17"/>
        <v>2250</v>
      </c>
      <c r="T67" s="195">
        <f t="shared" si="18"/>
        <v>5024</v>
      </c>
      <c r="U67" s="195">
        <f t="shared" si="19"/>
        <v>588</v>
      </c>
      <c r="V67" s="195">
        <f t="shared" si="20"/>
        <v>917</v>
      </c>
      <c r="W67" s="195">
        <f t="shared" si="21"/>
        <v>529</v>
      </c>
      <c r="X67" s="195">
        <f t="shared" si="22"/>
        <v>9308</v>
      </c>
      <c r="Y67" s="195">
        <f t="shared" si="23"/>
        <v>2477.0388760985729</v>
      </c>
      <c r="Z67" s="195">
        <f t="shared" si="24"/>
        <v>6065.1660202689154</v>
      </c>
      <c r="AA67" s="195">
        <f t="shared" si="25"/>
        <v>705.17578124536328</v>
      </c>
      <c r="AB67" s="195">
        <f t="shared" si="26"/>
        <v>1150.4511174692122</v>
      </c>
      <c r="AC67" s="195">
        <f t="shared" si="27"/>
        <v>638.30476045578189</v>
      </c>
      <c r="AD67" s="248">
        <f t="shared" si="28"/>
        <v>11036.136555537847</v>
      </c>
      <c r="AE67" s="120">
        <f>X67/X63-1</f>
        <v>-0.15304822565969067</v>
      </c>
    </row>
    <row r="68" spans="1:31">
      <c r="A68" s="178">
        <v>38656</v>
      </c>
      <c r="B68" s="155">
        <f t="shared" ref="B68:B131" si="29">MONTH(MONTH(A68)&amp;0)</f>
        <v>4</v>
      </c>
      <c r="C68" s="129" t="str">
        <f t="shared" ref="C68:C131" si="30">IF(B68=4,"dec",IF(B68=1,"Mar", IF(B68=2,"June",IF(B68=3,"Sep",""))))&amp;YEAR(A68)</f>
        <v>dec2005</v>
      </c>
      <c r="D68" s="129">
        <f t="shared" ref="D68:D131" si="31">DATEVALUE(C68)</f>
        <v>38687</v>
      </c>
      <c r="E68" s="172">
        <v>413</v>
      </c>
      <c r="F68" s="172">
        <v>2217</v>
      </c>
      <c r="J68" s="172">
        <f t="shared" ref="J68:J99" si="32">E68+F68+G68+H68+I68</f>
        <v>2630</v>
      </c>
      <c r="K68" s="195"/>
      <c r="L68" s="195"/>
      <c r="M68" s="195"/>
      <c r="N68" s="195"/>
      <c r="O68" s="195"/>
      <c r="P68" s="248"/>
      <c r="R68" s="414">
        <v>42522</v>
      </c>
      <c r="S68" s="123" t="e">
        <f t="shared" ref="S68:S99" si="33">IF(SUMIF($D$4:$D$304,R68,$E$4:$E$304)=0,NA(),SUMIF($D$4:$D$304,R68,$E$4:$E$304))</f>
        <v>#N/A</v>
      </c>
      <c r="T68" s="195" t="e">
        <f t="shared" ref="T68:T99" si="34">IF(SUMIF($D$4:$D$304,R68,$F$4:$F$304)=0,NA(),SUMIF($D$4:$D$304,R68,$F$4:$F$304))</f>
        <v>#N/A</v>
      </c>
      <c r="U68" s="195" t="e">
        <f t="shared" ref="U68:U99" si="35">IF(SUMIF($D$4:$D$304,R68,$G$4:$G$304)=0,NA(),SUMIF($D$4:$D$304,R68,$G$4:$G$304))</f>
        <v>#N/A</v>
      </c>
      <c r="V68" s="195" t="e">
        <f t="shared" ref="V68:V99" si="36">IF(SUMIF($D$4:$D$304,R68,$H$4:$H$304)=0,NA(),SUMIF($D$4:$D$304,R68,$H$4:$H$304))</f>
        <v>#N/A</v>
      </c>
      <c r="W68" s="195" t="e">
        <f t="shared" ref="W68:W99" si="37">IF(SUMIF($D$4:$D$304,R68,$I$4:$I$304)=0,NA(),SUMIF($D$4:$D$304,R68,$I$4:$I$304))</f>
        <v>#N/A</v>
      </c>
      <c r="X68" s="195" t="e">
        <f t="shared" ref="X68:X99" si="38">IF(SUMIF($D$4:$D$304,R68,$J$4:$J$304)=0,NA(),SUMIF($D$4:$D$304,R68,$J$4:$J$304))</f>
        <v>#N/A</v>
      </c>
      <c r="Y68" s="195">
        <f t="shared" ref="Y68:Y99" si="39">IF(SUMIF($D$4:$D$304,R68,$K$4:$K$304)=0,NA(),SUMIF($D$4:$D$304,R68,$K$4:$K$304))</f>
        <v>2708.6589223617907</v>
      </c>
      <c r="Z68" s="195">
        <f t="shared" ref="Z68:Z99" si="40">IF(SUMIF($D$4:$D$304,R68,$L$4:$L$304)=0,NA(),SUMIF($D$4:$D$304,R68,$L$4:$L$304))</f>
        <v>6618.5558818419704</v>
      </c>
      <c r="AA68" s="195">
        <f t="shared" ref="AA68:AA99" si="41">IF(SUMIF($D$4:$D$304,R68,$M$4:$M$304)=0,NA(),SUMIF($D$4:$D$304,R68,$M$4:$M$304))</f>
        <v>840.19814153445213</v>
      </c>
      <c r="AB68" s="195">
        <f t="shared" ref="AB68:AB99" si="42">IF(SUMIF($D$4:$D$304,R68,$N$4:$N$304)=0,NA(),SUMIF($D$4:$D$304,R68,$N$4:$N$304))</f>
        <v>1317.453345851947</v>
      </c>
      <c r="AC68" s="195">
        <f t="shared" ref="AC68:AC99" si="43">IF(SUMIF($D$4:$D$304,R68,$O$4:$O$304)=0,NA(),SUMIF($D$4:$D$304,R68,$O$4:$O$304))</f>
        <v>774.05260600754252</v>
      </c>
      <c r="AD68" s="248">
        <f t="shared" ref="AD68:AD99" si="44">IF(SUMIF($D$4:$D$304,R68,$P$4:$P$304)=0,NA(),SUMIF($D$4:$D$304,R68,$P$4:$P$304))</f>
        <v>12258.918897597701</v>
      </c>
    </row>
    <row r="69" spans="1:31">
      <c r="A69" s="178">
        <v>38686</v>
      </c>
      <c r="B69" s="155">
        <f t="shared" si="29"/>
        <v>4</v>
      </c>
      <c r="C69" s="129" t="str">
        <f t="shared" si="30"/>
        <v>dec2005</v>
      </c>
      <c r="D69" s="129">
        <f t="shared" si="31"/>
        <v>38687</v>
      </c>
      <c r="E69" s="172">
        <v>490</v>
      </c>
      <c r="F69" s="172">
        <v>2546</v>
      </c>
      <c r="J69" s="172">
        <f t="shared" si="32"/>
        <v>3036</v>
      </c>
      <c r="K69" s="195"/>
      <c r="L69" s="195"/>
      <c r="M69" s="195"/>
      <c r="N69" s="195"/>
      <c r="O69" s="195"/>
      <c r="P69" s="248"/>
      <c r="R69" s="414">
        <v>42614</v>
      </c>
      <c r="S69" s="123" t="e">
        <f t="shared" si="33"/>
        <v>#N/A</v>
      </c>
      <c r="T69" s="195" t="e">
        <f t="shared" si="34"/>
        <v>#N/A</v>
      </c>
      <c r="U69" s="195" t="e">
        <f t="shared" si="35"/>
        <v>#N/A</v>
      </c>
      <c r="V69" s="195" t="e">
        <f t="shared" si="36"/>
        <v>#N/A</v>
      </c>
      <c r="W69" s="195" t="e">
        <f t="shared" si="37"/>
        <v>#N/A</v>
      </c>
      <c r="X69" s="195" t="e">
        <f t="shared" si="38"/>
        <v>#N/A</v>
      </c>
      <c r="Y69" s="195">
        <f t="shared" si="39"/>
        <v>2901.0307975987771</v>
      </c>
      <c r="Z69" s="195">
        <f t="shared" si="40"/>
        <v>6982.7472794872128</v>
      </c>
      <c r="AA69" s="195">
        <f t="shared" si="41"/>
        <v>959.90963866673678</v>
      </c>
      <c r="AB69" s="195">
        <f t="shared" si="42"/>
        <v>1479.3060641830241</v>
      </c>
      <c r="AC69" s="195">
        <f t="shared" si="43"/>
        <v>808.15808995624877</v>
      </c>
      <c r="AD69" s="248">
        <f t="shared" si="44"/>
        <v>13131.151869892001</v>
      </c>
    </row>
    <row r="70" spans="1:31">
      <c r="A70" s="178">
        <v>38717</v>
      </c>
      <c r="B70" s="155">
        <f t="shared" si="29"/>
        <v>4</v>
      </c>
      <c r="C70" s="129" t="str">
        <f t="shared" si="30"/>
        <v>dec2005</v>
      </c>
      <c r="D70" s="129">
        <f t="shared" si="31"/>
        <v>38687</v>
      </c>
      <c r="E70" s="172">
        <v>415</v>
      </c>
      <c r="F70" s="172">
        <v>1997</v>
      </c>
      <c r="J70" s="172">
        <f t="shared" si="32"/>
        <v>2412</v>
      </c>
      <c r="K70" s="195"/>
      <c r="L70" s="195"/>
      <c r="M70" s="195"/>
      <c r="N70" s="195"/>
      <c r="O70" s="195"/>
      <c r="P70" s="248"/>
      <c r="R70" s="414">
        <v>42705</v>
      </c>
      <c r="S70" s="123" t="e">
        <f t="shared" si="33"/>
        <v>#N/A</v>
      </c>
      <c r="T70" s="195" t="e">
        <f t="shared" si="34"/>
        <v>#N/A</v>
      </c>
      <c r="U70" s="195" t="e">
        <f t="shared" si="35"/>
        <v>#N/A</v>
      </c>
      <c r="V70" s="195" t="e">
        <f t="shared" si="36"/>
        <v>#N/A</v>
      </c>
      <c r="W70" s="195" t="e">
        <f t="shared" si="37"/>
        <v>#N/A</v>
      </c>
      <c r="X70" s="195" t="e">
        <f t="shared" si="38"/>
        <v>#N/A</v>
      </c>
      <c r="Y70" s="195">
        <f t="shared" si="39"/>
        <v>2593.2936816648926</v>
      </c>
      <c r="Z70" s="195">
        <f t="shared" si="40"/>
        <v>6133.7990205176075</v>
      </c>
      <c r="AA70" s="195">
        <f t="shared" si="41"/>
        <v>900.23717812124482</v>
      </c>
      <c r="AB70" s="195">
        <f t="shared" si="42"/>
        <v>1319.303155857976</v>
      </c>
      <c r="AC70" s="195">
        <f t="shared" si="43"/>
        <v>772.71807589512593</v>
      </c>
      <c r="AD70" s="248">
        <f t="shared" si="44"/>
        <v>11719.351112056847</v>
      </c>
    </row>
    <row r="71" spans="1:31">
      <c r="A71" s="178">
        <v>38748</v>
      </c>
      <c r="B71" s="155">
        <f t="shared" si="29"/>
        <v>1</v>
      </c>
      <c r="C71" s="129" t="str">
        <f t="shared" si="30"/>
        <v>Mar2006</v>
      </c>
      <c r="D71" s="129">
        <f t="shared" si="31"/>
        <v>38777</v>
      </c>
      <c r="E71" s="172">
        <v>272</v>
      </c>
      <c r="F71" s="172">
        <v>1886</v>
      </c>
      <c r="J71" s="172">
        <f t="shared" si="32"/>
        <v>2158</v>
      </c>
      <c r="K71" s="195"/>
      <c r="L71" s="195"/>
      <c r="M71" s="195"/>
      <c r="N71" s="195"/>
      <c r="O71" s="195"/>
      <c r="P71" s="248"/>
      <c r="R71" s="414">
        <v>42795</v>
      </c>
      <c r="S71" s="123" t="e">
        <f t="shared" si="33"/>
        <v>#N/A</v>
      </c>
      <c r="T71" s="195" t="e">
        <f t="shared" si="34"/>
        <v>#N/A</v>
      </c>
      <c r="U71" s="195" t="e">
        <f t="shared" si="35"/>
        <v>#N/A</v>
      </c>
      <c r="V71" s="195" t="e">
        <f t="shared" si="36"/>
        <v>#N/A</v>
      </c>
      <c r="W71" s="195" t="e">
        <f t="shared" si="37"/>
        <v>#N/A</v>
      </c>
      <c r="X71" s="195" t="e">
        <f t="shared" si="38"/>
        <v>#N/A</v>
      </c>
      <c r="Y71" s="195">
        <f t="shared" si="39"/>
        <v>2479.3426961564619</v>
      </c>
      <c r="Z71" s="195">
        <f t="shared" si="40"/>
        <v>5914.5400784241592</v>
      </c>
      <c r="AA71" s="195">
        <f t="shared" si="41"/>
        <v>696.50169287493145</v>
      </c>
      <c r="AB71" s="195">
        <f t="shared" si="42"/>
        <v>1151.7781915475298</v>
      </c>
      <c r="AC71" s="195">
        <f t="shared" si="43"/>
        <v>664.36594306870802</v>
      </c>
      <c r="AD71" s="248">
        <f t="shared" si="44"/>
        <v>10906.52860207179</v>
      </c>
    </row>
    <row r="72" spans="1:31">
      <c r="A72" s="178">
        <v>38776</v>
      </c>
      <c r="B72" s="155">
        <f t="shared" si="29"/>
        <v>1</v>
      </c>
      <c r="C72" s="129" t="str">
        <f t="shared" si="30"/>
        <v>Mar2006</v>
      </c>
      <c r="D72" s="129">
        <f t="shared" si="31"/>
        <v>38777</v>
      </c>
      <c r="E72" s="172">
        <v>461</v>
      </c>
      <c r="F72" s="172">
        <v>2490</v>
      </c>
      <c r="J72" s="172">
        <f t="shared" si="32"/>
        <v>2951</v>
      </c>
      <c r="K72" s="195"/>
      <c r="L72" s="195"/>
      <c r="M72" s="195"/>
      <c r="N72" s="195"/>
      <c r="O72" s="195"/>
      <c r="P72" s="248"/>
      <c r="R72" s="414">
        <v>42887</v>
      </c>
      <c r="S72" s="123" t="e">
        <f t="shared" si="33"/>
        <v>#N/A</v>
      </c>
      <c r="T72" s="195" t="e">
        <f t="shared" si="34"/>
        <v>#N/A</v>
      </c>
      <c r="U72" s="195" t="e">
        <f t="shared" si="35"/>
        <v>#N/A</v>
      </c>
      <c r="V72" s="195" t="e">
        <f t="shared" si="36"/>
        <v>#N/A</v>
      </c>
      <c r="W72" s="195" t="e">
        <f t="shared" si="37"/>
        <v>#N/A</v>
      </c>
      <c r="X72" s="195" t="e">
        <f t="shared" si="38"/>
        <v>#N/A</v>
      </c>
      <c r="Y72" s="195">
        <f t="shared" si="39"/>
        <v>2707.1921211595554</v>
      </c>
      <c r="Z72" s="195">
        <f t="shared" si="40"/>
        <v>6500.0513235339049</v>
      </c>
      <c r="AA72" s="195">
        <f t="shared" si="41"/>
        <v>834.95281572508213</v>
      </c>
      <c r="AB72" s="195">
        <f t="shared" si="42"/>
        <v>1318.5002131873457</v>
      </c>
      <c r="AC72" s="195">
        <f t="shared" si="43"/>
        <v>789.6703360254254</v>
      </c>
      <c r="AD72" s="248">
        <f t="shared" si="44"/>
        <v>12150.366809631312</v>
      </c>
    </row>
    <row r="73" spans="1:31">
      <c r="A73" s="178">
        <v>38807</v>
      </c>
      <c r="B73" s="155">
        <f t="shared" si="29"/>
        <v>1</v>
      </c>
      <c r="C73" s="129" t="str">
        <f t="shared" si="30"/>
        <v>Mar2006</v>
      </c>
      <c r="D73" s="129">
        <f t="shared" si="31"/>
        <v>38777</v>
      </c>
      <c r="E73" s="172">
        <v>498</v>
      </c>
      <c r="F73" s="172">
        <v>2381</v>
      </c>
      <c r="J73" s="172">
        <f t="shared" si="32"/>
        <v>2879</v>
      </c>
      <c r="K73" s="195"/>
      <c r="L73" s="195"/>
      <c r="M73" s="195"/>
      <c r="N73" s="195"/>
      <c r="O73" s="195"/>
      <c r="P73" s="248"/>
      <c r="R73" s="414">
        <v>42979</v>
      </c>
      <c r="S73" s="123" t="e">
        <f t="shared" si="33"/>
        <v>#N/A</v>
      </c>
      <c r="T73" s="195" t="e">
        <f t="shared" si="34"/>
        <v>#N/A</v>
      </c>
      <c r="U73" s="195" t="e">
        <f t="shared" si="35"/>
        <v>#N/A</v>
      </c>
      <c r="V73" s="195" t="e">
        <f t="shared" si="36"/>
        <v>#N/A</v>
      </c>
      <c r="W73" s="195" t="e">
        <f t="shared" si="37"/>
        <v>#N/A</v>
      </c>
      <c r="X73" s="195" t="e">
        <f t="shared" si="38"/>
        <v>#N/A</v>
      </c>
      <c r="Y73" s="195">
        <f t="shared" si="39"/>
        <v>2896.73201188854</v>
      </c>
      <c r="Z73" s="195">
        <f t="shared" si="40"/>
        <v>6880.2427237166075</v>
      </c>
      <c r="AA73" s="195">
        <f t="shared" si="41"/>
        <v>956.65874864543775</v>
      </c>
      <c r="AB73" s="195">
        <f t="shared" si="42"/>
        <v>1479.9919876363333</v>
      </c>
      <c r="AC73" s="195">
        <f t="shared" si="43"/>
        <v>816.9048554230834</v>
      </c>
      <c r="AD73" s="248">
        <f t="shared" si="44"/>
        <v>13030.530327310003</v>
      </c>
    </row>
    <row r="74" spans="1:31">
      <c r="A74" s="178">
        <v>38837</v>
      </c>
      <c r="B74" s="155">
        <f t="shared" si="29"/>
        <v>2</v>
      </c>
      <c r="C74" s="129" t="str">
        <f t="shared" si="30"/>
        <v>June2006</v>
      </c>
      <c r="D74" s="129">
        <f t="shared" si="31"/>
        <v>38869</v>
      </c>
      <c r="E74" s="172">
        <v>431</v>
      </c>
      <c r="F74" s="172">
        <v>2086</v>
      </c>
      <c r="J74" s="172">
        <f t="shared" si="32"/>
        <v>2517</v>
      </c>
      <c r="K74" s="195"/>
      <c r="L74" s="195"/>
      <c r="M74" s="195"/>
      <c r="N74" s="195"/>
      <c r="O74" s="195"/>
      <c r="P74" s="248"/>
      <c r="R74" s="414">
        <v>43070</v>
      </c>
      <c r="S74" s="123" t="e">
        <f t="shared" si="33"/>
        <v>#N/A</v>
      </c>
      <c r="T74" s="195" t="e">
        <f t="shared" si="34"/>
        <v>#N/A</v>
      </c>
      <c r="U74" s="195" t="e">
        <f t="shared" si="35"/>
        <v>#N/A</v>
      </c>
      <c r="V74" s="195" t="e">
        <f t="shared" si="36"/>
        <v>#N/A</v>
      </c>
      <c r="W74" s="195" t="e">
        <f t="shared" si="37"/>
        <v>#N/A</v>
      </c>
      <c r="X74" s="195" t="e">
        <f t="shared" si="38"/>
        <v>#N/A</v>
      </c>
      <c r="Y74" s="195">
        <f t="shared" si="39"/>
        <v>2587.7322405420327</v>
      </c>
      <c r="Z74" s="195">
        <f t="shared" si="40"/>
        <v>6084.219332866327</v>
      </c>
      <c r="AA74" s="195">
        <f t="shared" si="41"/>
        <v>898.18722555682393</v>
      </c>
      <c r="AB74" s="195">
        <f t="shared" si="42"/>
        <v>1319.7045209583862</v>
      </c>
      <c r="AC74" s="195">
        <f t="shared" si="43"/>
        <v>772.71807589512593</v>
      </c>
      <c r="AD74" s="248">
        <f t="shared" si="44"/>
        <v>11662.561395818695</v>
      </c>
    </row>
    <row r="75" spans="1:31">
      <c r="A75" s="178">
        <v>38868</v>
      </c>
      <c r="B75" s="155">
        <f t="shared" si="29"/>
        <v>2</v>
      </c>
      <c r="C75" s="129" t="str">
        <f t="shared" si="30"/>
        <v>June2006</v>
      </c>
      <c r="D75" s="129">
        <f t="shared" si="31"/>
        <v>38869</v>
      </c>
      <c r="E75" s="172">
        <v>576</v>
      </c>
      <c r="F75" s="172">
        <v>2906</v>
      </c>
      <c r="J75" s="172">
        <f t="shared" si="32"/>
        <v>3482</v>
      </c>
      <c r="K75" s="195"/>
      <c r="L75" s="195"/>
      <c r="M75" s="195"/>
      <c r="N75" s="195"/>
      <c r="O75" s="195"/>
      <c r="P75" s="248"/>
      <c r="R75" s="414">
        <v>43160</v>
      </c>
      <c r="S75" s="123" t="e">
        <f t="shared" si="33"/>
        <v>#N/A</v>
      </c>
      <c r="T75" s="195" t="e">
        <f t="shared" si="34"/>
        <v>#N/A</v>
      </c>
      <c r="U75" s="195" t="e">
        <f t="shared" si="35"/>
        <v>#N/A</v>
      </c>
      <c r="V75" s="195" t="e">
        <f t="shared" si="36"/>
        <v>#N/A</v>
      </c>
      <c r="W75" s="195" t="e">
        <f t="shared" si="37"/>
        <v>#N/A</v>
      </c>
      <c r="X75" s="195" t="e">
        <f t="shared" si="38"/>
        <v>#N/A</v>
      </c>
      <c r="Y75" s="195">
        <f t="shared" si="39"/>
        <v>2473.6958838701908</v>
      </c>
      <c r="Z75" s="195">
        <f t="shared" si="40"/>
        <v>5883.477581537747</v>
      </c>
      <c r="AA75" s="195">
        <f t="shared" si="41"/>
        <v>695.19472662268481</v>
      </c>
      <c r="AB75" s="195">
        <f t="shared" si="42"/>
        <v>1151.9971923168864</v>
      </c>
      <c r="AC75" s="195">
        <f t="shared" si="43"/>
        <v>664.36594306870802</v>
      </c>
      <c r="AD75" s="248">
        <f t="shared" si="44"/>
        <v>10868.731327416219</v>
      </c>
    </row>
    <row r="76" spans="1:31">
      <c r="A76" s="178">
        <v>38898</v>
      </c>
      <c r="B76" s="155">
        <f t="shared" si="29"/>
        <v>2</v>
      </c>
      <c r="C76" s="129" t="str">
        <f t="shared" si="30"/>
        <v>June2006</v>
      </c>
      <c r="D76" s="129">
        <f t="shared" si="31"/>
        <v>38869</v>
      </c>
      <c r="E76" s="172">
        <v>466</v>
      </c>
      <c r="F76" s="172">
        <v>2623</v>
      </c>
      <c r="J76" s="172">
        <f t="shared" si="32"/>
        <v>3089</v>
      </c>
      <c r="K76" s="195"/>
      <c r="L76" s="195"/>
      <c r="M76" s="195"/>
      <c r="N76" s="195"/>
      <c r="O76" s="195"/>
      <c r="P76" s="248"/>
      <c r="R76" s="414">
        <v>43252</v>
      </c>
      <c r="S76" s="123" t="e">
        <f t="shared" si="33"/>
        <v>#N/A</v>
      </c>
      <c r="T76" s="195" t="e">
        <f t="shared" si="34"/>
        <v>#N/A</v>
      </c>
      <c r="U76" s="195" t="e">
        <f t="shared" si="35"/>
        <v>#N/A</v>
      </c>
      <c r="V76" s="195" t="e">
        <f t="shared" si="36"/>
        <v>#N/A</v>
      </c>
      <c r="W76" s="195" t="e">
        <f t="shared" si="37"/>
        <v>#N/A</v>
      </c>
      <c r="X76" s="195" t="e">
        <f t="shared" si="38"/>
        <v>#N/A</v>
      </c>
      <c r="Y76" s="195">
        <f t="shared" si="39"/>
        <v>2701.9926599920109</v>
      </c>
      <c r="Z76" s="195">
        <f t="shared" si="40"/>
        <v>6463.7842758199658</v>
      </c>
      <c r="AA76" s="195">
        <f t="shared" si="41"/>
        <v>834.11420136364814</v>
      </c>
      <c r="AB76" s="195">
        <f t="shared" si="42"/>
        <v>1318.618162358666</v>
      </c>
      <c r="AC76" s="195">
        <f t="shared" si="43"/>
        <v>789.6703360254254</v>
      </c>
      <c r="AD76" s="248">
        <f t="shared" si="44"/>
        <v>12108.179635559718</v>
      </c>
    </row>
    <row r="77" spans="1:31">
      <c r="A77" s="178">
        <v>38929</v>
      </c>
      <c r="B77" s="155">
        <f t="shared" si="29"/>
        <v>3</v>
      </c>
      <c r="C77" s="129" t="str">
        <f t="shared" si="30"/>
        <v>Sep2006</v>
      </c>
      <c r="D77" s="129">
        <f t="shared" si="31"/>
        <v>38961</v>
      </c>
      <c r="E77" s="172">
        <v>454</v>
      </c>
      <c r="F77" s="172">
        <v>2568</v>
      </c>
      <c r="J77" s="172">
        <f t="shared" si="32"/>
        <v>3022</v>
      </c>
      <c r="K77" s="195"/>
      <c r="L77" s="195"/>
      <c r="M77" s="195"/>
      <c r="N77" s="195"/>
      <c r="O77" s="195"/>
      <c r="P77" s="248"/>
      <c r="R77" s="414">
        <v>43344</v>
      </c>
      <c r="S77" s="123" t="e">
        <f t="shared" si="33"/>
        <v>#N/A</v>
      </c>
      <c r="T77" s="195" t="e">
        <f t="shared" si="34"/>
        <v>#N/A</v>
      </c>
      <c r="U77" s="195" t="e">
        <f t="shared" si="35"/>
        <v>#N/A</v>
      </c>
      <c r="V77" s="195" t="e">
        <f t="shared" si="36"/>
        <v>#N/A</v>
      </c>
      <c r="W77" s="195" t="e">
        <f t="shared" si="37"/>
        <v>#N/A</v>
      </c>
      <c r="X77" s="195" t="e">
        <f t="shared" si="38"/>
        <v>#N/A</v>
      </c>
      <c r="Y77" s="195">
        <f t="shared" si="39"/>
        <v>2892.0586302499755</v>
      </c>
      <c r="Z77" s="195">
        <f t="shared" si="40"/>
        <v>6837.9467237792014</v>
      </c>
      <c r="AA77" s="195">
        <f t="shared" si="41"/>
        <v>956.11883117237903</v>
      </c>
      <c r="AB77" s="195">
        <f t="shared" si="42"/>
        <v>1480.0611430106678</v>
      </c>
      <c r="AC77" s="195">
        <f t="shared" si="43"/>
        <v>816.9048554230834</v>
      </c>
      <c r="AD77" s="248">
        <f t="shared" si="44"/>
        <v>12983.090183635308</v>
      </c>
    </row>
    <row r="78" spans="1:31">
      <c r="A78" s="178">
        <v>38960</v>
      </c>
      <c r="B78" s="155">
        <f t="shared" si="29"/>
        <v>3</v>
      </c>
      <c r="C78" s="129" t="str">
        <f t="shared" si="30"/>
        <v>Sep2006</v>
      </c>
      <c r="D78" s="129">
        <f t="shared" si="31"/>
        <v>38961</v>
      </c>
      <c r="E78" s="172">
        <v>589</v>
      </c>
      <c r="F78" s="172">
        <v>2946</v>
      </c>
      <c r="J78" s="172">
        <f t="shared" si="32"/>
        <v>3535</v>
      </c>
      <c r="K78" s="195"/>
      <c r="L78" s="195"/>
      <c r="M78" s="195"/>
      <c r="N78" s="195"/>
      <c r="O78" s="195"/>
      <c r="P78" s="248"/>
      <c r="R78" s="414">
        <v>43435</v>
      </c>
      <c r="S78" s="123" t="e">
        <f t="shared" si="33"/>
        <v>#N/A</v>
      </c>
      <c r="T78" s="195" t="e">
        <f t="shared" si="34"/>
        <v>#N/A</v>
      </c>
      <c r="U78" s="195" t="e">
        <f t="shared" si="35"/>
        <v>#N/A</v>
      </c>
      <c r="V78" s="195" t="e">
        <f t="shared" si="36"/>
        <v>#N/A</v>
      </c>
      <c r="W78" s="195" t="e">
        <f t="shared" si="37"/>
        <v>#N/A</v>
      </c>
      <c r="X78" s="195" t="e">
        <f t="shared" si="38"/>
        <v>#N/A</v>
      </c>
      <c r="Y78" s="195">
        <f t="shared" si="39"/>
        <v>2583.4672709089855</v>
      </c>
      <c r="Z78" s="195">
        <f t="shared" si="40"/>
        <v>6036.64283158745</v>
      </c>
      <c r="AA78" s="195">
        <f t="shared" si="41"/>
        <v>897.83906807592189</v>
      </c>
      <c r="AB78" s="195">
        <f t="shared" si="42"/>
        <v>1319.753775574271</v>
      </c>
      <c r="AC78" s="195">
        <f t="shared" si="43"/>
        <v>772.71807589512593</v>
      </c>
      <c r="AD78" s="248">
        <f t="shared" si="44"/>
        <v>11610.421022041754</v>
      </c>
    </row>
    <row r="79" spans="1:31">
      <c r="A79" s="178">
        <v>38990</v>
      </c>
      <c r="B79" s="155">
        <f t="shared" si="29"/>
        <v>3</v>
      </c>
      <c r="C79" s="129" t="str">
        <f t="shared" si="30"/>
        <v>Sep2006</v>
      </c>
      <c r="D79" s="129">
        <f t="shared" si="31"/>
        <v>38961</v>
      </c>
      <c r="E79" s="172">
        <v>532</v>
      </c>
      <c r="F79" s="172">
        <v>2477</v>
      </c>
      <c r="J79" s="172">
        <f t="shared" si="32"/>
        <v>3009</v>
      </c>
      <c r="K79" s="195"/>
      <c r="L79" s="195"/>
      <c r="M79" s="195"/>
      <c r="N79" s="195"/>
      <c r="O79" s="195"/>
      <c r="P79" s="248"/>
      <c r="R79" s="414">
        <v>43525</v>
      </c>
      <c r="S79" s="123" t="e">
        <f t="shared" si="33"/>
        <v>#N/A</v>
      </c>
      <c r="T79" s="195" t="e">
        <f t="shared" si="34"/>
        <v>#N/A</v>
      </c>
      <c r="U79" s="195" t="e">
        <f t="shared" si="35"/>
        <v>#N/A</v>
      </c>
      <c r="V79" s="195" t="e">
        <f t="shared" si="36"/>
        <v>#N/A</v>
      </c>
      <c r="W79" s="195" t="e">
        <f t="shared" si="37"/>
        <v>#N/A</v>
      </c>
      <c r="X79" s="195" t="e">
        <f t="shared" si="38"/>
        <v>#N/A</v>
      </c>
      <c r="Y79" s="195">
        <f t="shared" si="39"/>
        <v>2469.6985192526531</v>
      </c>
      <c r="Z79" s="195">
        <f t="shared" si="40"/>
        <v>5835.0900634894879</v>
      </c>
      <c r="AA79" s="195">
        <f t="shared" si="41"/>
        <v>694.97009190972358</v>
      </c>
      <c r="AB79" s="195">
        <f t="shared" si="42"/>
        <v>1152.040334551381</v>
      </c>
      <c r="AC79" s="195">
        <f t="shared" si="43"/>
        <v>664.36594306870802</v>
      </c>
      <c r="AD79" s="248">
        <f t="shared" si="44"/>
        <v>10816.164952271954</v>
      </c>
    </row>
    <row r="80" spans="1:31">
      <c r="A80" s="178">
        <v>39021</v>
      </c>
      <c r="B80" s="155">
        <f t="shared" si="29"/>
        <v>4</v>
      </c>
      <c r="C80" s="129" t="str">
        <f t="shared" si="30"/>
        <v>dec2006</v>
      </c>
      <c r="D80" s="129">
        <f t="shared" si="31"/>
        <v>39052</v>
      </c>
      <c r="E80" s="172">
        <v>526</v>
      </c>
      <c r="F80" s="172">
        <v>2561</v>
      </c>
      <c r="J80" s="172">
        <f t="shared" si="32"/>
        <v>3087</v>
      </c>
      <c r="K80" s="195"/>
      <c r="L80" s="195"/>
      <c r="M80" s="195"/>
      <c r="N80" s="195"/>
      <c r="O80" s="195"/>
      <c r="P80" s="248"/>
      <c r="R80" s="414">
        <v>43617</v>
      </c>
      <c r="S80" s="123" t="e">
        <f t="shared" si="33"/>
        <v>#N/A</v>
      </c>
      <c r="T80" s="195" t="e">
        <f t="shared" si="34"/>
        <v>#N/A</v>
      </c>
      <c r="U80" s="195" t="e">
        <f t="shared" si="35"/>
        <v>#N/A</v>
      </c>
      <c r="V80" s="195" t="e">
        <f t="shared" si="36"/>
        <v>#N/A</v>
      </c>
      <c r="W80" s="195" t="e">
        <f t="shared" si="37"/>
        <v>#N/A</v>
      </c>
      <c r="X80" s="195" t="e">
        <f t="shared" si="38"/>
        <v>#N/A</v>
      </c>
      <c r="Y80" s="195">
        <f t="shared" si="39"/>
        <v>2698.1699682501044</v>
      </c>
      <c r="Z80" s="195">
        <f t="shared" si="40"/>
        <v>6419.2937702674772</v>
      </c>
      <c r="AA80" s="195">
        <f t="shared" si="41"/>
        <v>833.96925165285347</v>
      </c>
      <c r="AB80" s="195">
        <f t="shared" si="42"/>
        <v>1318.6605921863952</v>
      </c>
      <c r="AC80" s="195">
        <f t="shared" si="43"/>
        <v>789.6703360254254</v>
      </c>
      <c r="AD80" s="248">
        <f t="shared" si="44"/>
        <v>12059.763918382254</v>
      </c>
    </row>
    <row r="81" spans="1:30">
      <c r="A81" s="178">
        <v>39051</v>
      </c>
      <c r="B81" s="155">
        <f t="shared" si="29"/>
        <v>4</v>
      </c>
      <c r="C81" s="129" t="str">
        <f t="shared" si="30"/>
        <v>dec2006</v>
      </c>
      <c r="D81" s="129">
        <f t="shared" si="31"/>
        <v>39052</v>
      </c>
      <c r="E81" s="172">
        <v>528</v>
      </c>
      <c r="F81" s="172">
        <v>2765</v>
      </c>
      <c r="J81" s="172">
        <f t="shared" si="32"/>
        <v>3293</v>
      </c>
      <c r="K81" s="195"/>
      <c r="L81" s="195"/>
      <c r="M81" s="195"/>
      <c r="N81" s="195"/>
      <c r="O81" s="195"/>
      <c r="P81" s="248"/>
      <c r="R81" s="414">
        <v>43709</v>
      </c>
      <c r="S81" s="123" t="e">
        <f t="shared" si="33"/>
        <v>#N/A</v>
      </c>
      <c r="T81" s="195" t="e">
        <f t="shared" si="34"/>
        <v>#N/A</v>
      </c>
      <c r="U81" s="195" t="e">
        <f t="shared" si="35"/>
        <v>#N/A</v>
      </c>
      <c r="V81" s="195" t="e">
        <f t="shared" si="36"/>
        <v>#N/A</v>
      </c>
      <c r="W81" s="195" t="e">
        <f t="shared" si="37"/>
        <v>#N/A</v>
      </c>
      <c r="X81" s="195" t="e">
        <f t="shared" si="38"/>
        <v>#N/A</v>
      </c>
      <c r="Y81" s="195">
        <f t="shared" si="39"/>
        <v>2888.3706803438672</v>
      </c>
      <c r="Z81" s="195">
        <f t="shared" si="40"/>
        <v>6796.756215690315</v>
      </c>
      <c r="AA81" s="195">
        <f t="shared" si="41"/>
        <v>956.02531064503091</v>
      </c>
      <c r="AB81" s="195">
        <f t="shared" si="42"/>
        <v>1480.1042413170155</v>
      </c>
      <c r="AC81" s="195">
        <f t="shared" si="43"/>
        <v>816.9048554230834</v>
      </c>
      <c r="AD81" s="248">
        <f t="shared" si="44"/>
        <v>12938.161303419311</v>
      </c>
    </row>
    <row r="82" spans="1:30">
      <c r="A82" s="178">
        <v>39082</v>
      </c>
      <c r="B82" s="155">
        <f t="shared" si="29"/>
        <v>4</v>
      </c>
      <c r="C82" s="129" t="str">
        <f t="shared" si="30"/>
        <v>dec2006</v>
      </c>
      <c r="D82" s="129">
        <f t="shared" si="31"/>
        <v>39052</v>
      </c>
      <c r="E82" s="172">
        <v>445</v>
      </c>
      <c r="F82" s="172">
        <v>2168</v>
      </c>
      <c r="J82" s="172">
        <f t="shared" si="32"/>
        <v>2613</v>
      </c>
      <c r="K82" s="195"/>
      <c r="L82" s="195"/>
      <c r="M82" s="195"/>
      <c r="N82" s="195"/>
      <c r="O82" s="195"/>
      <c r="P82" s="248"/>
      <c r="R82" s="414">
        <v>43800</v>
      </c>
      <c r="S82" s="123" t="e">
        <f t="shared" si="33"/>
        <v>#N/A</v>
      </c>
      <c r="T82" s="195" t="e">
        <f t="shared" si="34"/>
        <v>#N/A</v>
      </c>
      <c r="U82" s="195" t="e">
        <f t="shared" si="35"/>
        <v>#N/A</v>
      </c>
      <c r="V82" s="195" t="e">
        <f t="shared" si="36"/>
        <v>#N/A</v>
      </c>
      <c r="W82" s="195" t="e">
        <f t="shared" si="37"/>
        <v>#N/A</v>
      </c>
      <c r="X82" s="195" t="e">
        <f t="shared" si="38"/>
        <v>#N/A</v>
      </c>
      <c r="Y82" s="195">
        <f t="shared" si="39"/>
        <v>2579.9068433887587</v>
      </c>
      <c r="Z82" s="195">
        <f t="shared" si="40"/>
        <v>5999.0373038672533</v>
      </c>
      <c r="AA82" s="195">
        <f t="shared" si="41"/>
        <v>897.77873998473933</v>
      </c>
      <c r="AB82" s="195">
        <f t="shared" si="42"/>
        <v>1319.7973432748959</v>
      </c>
      <c r="AC82" s="195">
        <f t="shared" si="43"/>
        <v>772.71807589512593</v>
      </c>
      <c r="AD82" s="248">
        <f t="shared" si="44"/>
        <v>11569.238306410774</v>
      </c>
    </row>
    <row r="83" spans="1:30">
      <c r="A83" s="178">
        <v>39113</v>
      </c>
      <c r="B83" s="155">
        <f t="shared" si="29"/>
        <v>1</v>
      </c>
      <c r="C83" s="129" t="str">
        <f t="shared" si="30"/>
        <v>Mar2007</v>
      </c>
      <c r="D83" s="129">
        <f t="shared" si="31"/>
        <v>39142</v>
      </c>
      <c r="E83" s="172">
        <v>371</v>
      </c>
      <c r="F83" s="172">
        <v>2205</v>
      </c>
      <c r="G83" s="172">
        <v>1</v>
      </c>
      <c r="J83" s="172">
        <f t="shared" si="32"/>
        <v>2577</v>
      </c>
      <c r="K83" s="195"/>
      <c r="L83" s="195"/>
      <c r="M83" s="195"/>
      <c r="N83" s="195"/>
      <c r="O83" s="195"/>
      <c r="P83" s="248"/>
      <c r="R83" s="414">
        <v>43891</v>
      </c>
      <c r="S83" s="123" t="e">
        <f t="shared" si="33"/>
        <v>#N/A</v>
      </c>
      <c r="T83" s="195" t="e">
        <f t="shared" si="34"/>
        <v>#N/A</v>
      </c>
      <c r="U83" s="195" t="e">
        <f t="shared" si="35"/>
        <v>#N/A</v>
      </c>
      <c r="V83" s="195" t="e">
        <f t="shared" si="36"/>
        <v>#N/A</v>
      </c>
      <c r="W83" s="195" t="e">
        <f t="shared" si="37"/>
        <v>#N/A</v>
      </c>
      <c r="X83" s="195" t="e">
        <f t="shared" si="38"/>
        <v>#N/A</v>
      </c>
      <c r="Y83" s="195">
        <f t="shared" si="39"/>
        <v>2466.27034451799</v>
      </c>
      <c r="Z83" s="195">
        <f t="shared" si="40"/>
        <v>5791.8486394651773</v>
      </c>
      <c r="AA83" s="195">
        <f t="shared" si="41"/>
        <v>694.93118212388083</v>
      </c>
      <c r="AB83" s="195">
        <f t="shared" si="42"/>
        <v>1152.083767921896</v>
      </c>
      <c r="AC83" s="195">
        <f t="shared" si="43"/>
        <v>664.36594306870802</v>
      </c>
      <c r="AD83" s="248">
        <f t="shared" si="44"/>
        <v>10769.499877097653</v>
      </c>
    </row>
    <row r="84" spans="1:30">
      <c r="A84" s="178">
        <v>39141</v>
      </c>
      <c r="B84" s="155">
        <f t="shared" si="29"/>
        <v>1</v>
      </c>
      <c r="C84" s="129" t="str">
        <f t="shared" si="30"/>
        <v>Mar2007</v>
      </c>
      <c r="D84" s="129">
        <f t="shared" si="31"/>
        <v>39142</v>
      </c>
      <c r="E84" s="172">
        <v>496</v>
      </c>
      <c r="F84" s="172">
        <v>2458</v>
      </c>
      <c r="J84" s="172">
        <f t="shared" si="32"/>
        <v>2954</v>
      </c>
      <c r="K84" s="195"/>
      <c r="L84" s="195"/>
      <c r="M84" s="195"/>
      <c r="N84" s="195"/>
      <c r="O84" s="195"/>
      <c r="P84" s="248"/>
      <c r="R84" s="414">
        <v>43983</v>
      </c>
      <c r="S84" s="123" t="e">
        <f t="shared" si="33"/>
        <v>#N/A</v>
      </c>
      <c r="T84" s="195" t="e">
        <f t="shared" si="34"/>
        <v>#N/A</v>
      </c>
      <c r="U84" s="195" t="e">
        <f t="shared" si="35"/>
        <v>#N/A</v>
      </c>
      <c r="V84" s="195" t="e">
        <f t="shared" si="36"/>
        <v>#N/A</v>
      </c>
      <c r="W84" s="195" t="e">
        <f t="shared" si="37"/>
        <v>#N/A</v>
      </c>
      <c r="X84" s="195" t="e">
        <f t="shared" si="38"/>
        <v>#N/A</v>
      </c>
      <c r="Y84" s="195">
        <f t="shared" si="39"/>
        <v>2694.8784963702765</v>
      </c>
      <c r="Z84" s="195">
        <f t="shared" si="40"/>
        <v>6366.6698540070711</v>
      </c>
      <c r="AA84" s="195">
        <f t="shared" si="41"/>
        <v>833.94415942642536</v>
      </c>
      <c r="AB84" s="195">
        <f t="shared" si="42"/>
        <v>1318.7033489650717</v>
      </c>
      <c r="AC84" s="195">
        <f t="shared" si="43"/>
        <v>789.6703360254254</v>
      </c>
      <c r="AD84" s="248">
        <f t="shared" si="44"/>
        <v>12003.866194794269</v>
      </c>
    </row>
    <row r="85" spans="1:30">
      <c r="A85" s="178">
        <v>39172</v>
      </c>
      <c r="B85" s="155">
        <f t="shared" si="29"/>
        <v>1</v>
      </c>
      <c r="C85" s="129" t="str">
        <f t="shared" si="30"/>
        <v>Mar2007</v>
      </c>
      <c r="D85" s="129">
        <f t="shared" si="31"/>
        <v>39142</v>
      </c>
      <c r="E85" s="172">
        <v>617</v>
      </c>
      <c r="F85" s="172">
        <v>2891</v>
      </c>
      <c r="J85" s="172">
        <f t="shared" si="32"/>
        <v>3508</v>
      </c>
      <c r="K85" s="195"/>
      <c r="L85" s="195"/>
      <c r="M85" s="195"/>
      <c r="N85" s="195"/>
      <c r="O85" s="195"/>
      <c r="P85" s="248"/>
      <c r="R85" s="414">
        <v>44075</v>
      </c>
      <c r="S85" s="123" t="e">
        <f t="shared" si="33"/>
        <v>#N/A</v>
      </c>
      <c r="T85" s="195" t="e">
        <f t="shared" si="34"/>
        <v>#N/A</v>
      </c>
      <c r="U85" s="195" t="e">
        <f t="shared" si="35"/>
        <v>#N/A</v>
      </c>
      <c r="V85" s="195" t="e">
        <f t="shared" si="36"/>
        <v>#N/A</v>
      </c>
      <c r="W85" s="195" t="e">
        <f t="shared" si="37"/>
        <v>#N/A</v>
      </c>
      <c r="X85" s="195" t="e">
        <f t="shared" si="38"/>
        <v>#N/A</v>
      </c>
      <c r="Y85" s="195">
        <f t="shared" si="39"/>
        <v>2885.2159850642047</v>
      </c>
      <c r="Z85" s="195">
        <f t="shared" si="40"/>
        <v>6771.581349353457</v>
      </c>
      <c r="AA85" s="195">
        <f t="shared" si="41"/>
        <v>956.00913070877937</v>
      </c>
      <c r="AB85" s="195">
        <f t="shared" si="42"/>
        <v>1480.1459630514018</v>
      </c>
      <c r="AC85" s="195">
        <f t="shared" si="43"/>
        <v>816.9048554230834</v>
      </c>
      <c r="AD85" s="248">
        <f t="shared" si="44"/>
        <v>12909.857283600926</v>
      </c>
    </row>
    <row r="86" spans="1:30">
      <c r="A86" s="178">
        <v>39202</v>
      </c>
      <c r="B86" s="155">
        <f t="shared" si="29"/>
        <v>2</v>
      </c>
      <c r="C86" s="129" t="str">
        <f t="shared" si="30"/>
        <v>June2007</v>
      </c>
      <c r="D86" s="129">
        <f t="shared" si="31"/>
        <v>39234</v>
      </c>
      <c r="E86" s="172">
        <v>504</v>
      </c>
      <c r="F86" s="172">
        <v>2402</v>
      </c>
      <c r="J86" s="172">
        <f t="shared" si="32"/>
        <v>2906</v>
      </c>
      <c r="K86" s="195"/>
      <c r="L86" s="195"/>
      <c r="M86" s="195"/>
      <c r="N86" s="195"/>
      <c r="O86" s="195"/>
      <c r="P86" s="248"/>
      <c r="R86" s="414">
        <v>44166</v>
      </c>
      <c r="S86" s="123" t="e">
        <f t="shared" si="33"/>
        <v>#N/A</v>
      </c>
      <c r="T86" s="195" t="e">
        <f t="shared" si="34"/>
        <v>#N/A</v>
      </c>
      <c r="U86" s="195" t="e">
        <f t="shared" si="35"/>
        <v>#N/A</v>
      </c>
      <c r="V86" s="195" t="e">
        <f t="shared" si="36"/>
        <v>#N/A</v>
      </c>
      <c r="W86" s="195" t="e">
        <f t="shared" si="37"/>
        <v>#N/A</v>
      </c>
      <c r="X86" s="195" t="e">
        <f t="shared" si="38"/>
        <v>#N/A</v>
      </c>
      <c r="Y86" s="195">
        <f t="shared" si="39"/>
        <v>2576.8851104951086</v>
      </c>
      <c r="Z86" s="195">
        <f t="shared" si="40"/>
        <v>5939.8728985339367</v>
      </c>
      <c r="AA86" s="195">
        <f t="shared" si="41"/>
        <v>897.76830755214746</v>
      </c>
      <c r="AB86" s="195">
        <f t="shared" si="42"/>
        <v>1319.8378400995377</v>
      </c>
      <c r="AC86" s="195">
        <f t="shared" si="43"/>
        <v>772.71807589512593</v>
      </c>
      <c r="AD86" s="248">
        <f t="shared" si="44"/>
        <v>11507.082232575856</v>
      </c>
    </row>
    <row r="87" spans="1:30">
      <c r="A87" s="178">
        <v>39233</v>
      </c>
      <c r="B87" s="155">
        <f t="shared" si="29"/>
        <v>2</v>
      </c>
      <c r="C87" s="129" t="str">
        <f t="shared" si="30"/>
        <v>June2007</v>
      </c>
      <c r="D87" s="129">
        <f t="shared" si="31"/>
        <v>39234</v>
      </c>
      <c r="E87" s="172">
        <v>670</v>
      </c>
      <c r="F87" s="172">
        <v>3098</v>
      </c>
      <c r="J87" s="172">
        <f t="shared" si="32"/>
        <v>3768</v>
      </c>
      <c r="K87" s="195"/>
      <c r="L87" s="195"/>
      <c r="M87" s="195"/>
      <c r="N87" s="195"/>
      <c r="O87" s="195"/>
      <c r="P87" s="248"/>
      <c r="R87" s="414">
        <v>44256</v>
      </c>
      <c r="S87" s="123" t="e">
        <f t="shared" si="33"/>
        <v>#N/A</v>
      </c>
      <c r="T87" s="195" t="e">
        <f t="shared" si="34"/>
        <v>#N/A</v>
      </c>
      <c r="U87" s="195" t="e">
        <f t="shared" si="35"/>
        <v>#N/A</v>
      </c>
      <c r="V87" s="195" t="e">
        <f t="shared" si="36"/>
        <v>#N/A</v>
      </c>
      <c r="W87" s="195" t="e">
        <f t="shared" si="37"/>
        <v>#N/A</v>
      </c>
      <c r="X87" s="195" t="e">
        <f t="shared" si="38"/>
        <v>#N/A</v>
      </c>
      <c r="Y87" s="195">
        <f t="shared" si="39"/>
        <v>2463.3757698096497</v>
      </c>
      <c r="Z87" s="195">
        <f t="shared" si="40"/>
        <v>5729.287846427862</v>
      </c>
      <c r="AA87" s="195">
        <f t="shared" si="41"/>
        <v>694.92445582574419</v>
      </c>
      <c r="AB87" s="195">
        <f t="shared" si="42"/>
        <v>1152.1229662868211</v>
      </c>
      <c r="AC87" s="195">
        <f t="shared" si="43"/>
        <v>664.36594306870802</v>
      </c>
      <c r="AD87" s="248">
        <f t="shared" si="44"/>
        <v>10704.076981418784</v>
      </c>
    </row>
    <row r="88" spans="1:30">
      <c r="A88" s="178">
        <v>39263</v>
      </c>
      <c r="B88" s="155">
        <f t="shared" si="29"/>
        <v>2</v>
      </c>
      <c r="C88" s="129" t="str">
        <f t="shared" si="30"/>
        <v>June2007</v>
      </c>
      <c r="D88" s="129">
        <f t="shared" si="31"/>
        <v>39234</v>
      </c>
      <c r="E88" s="172">
        <v>621</v>
      </c>
      <c r="F88" s="172">
        <v>2704</v>
      </c>
      <c r="H88" s="172">
        <v>1</v>
      </c>
      <c r="J88" s="172">
        <f t="shared" si="32"/>
        <v>3326</v>
      </c>
      <c r="K88" s="195"/>
      <c r="L88" s="195"/>
      <c r="M88" s="195"/>
      <c r="N88" s="195"/>
      <c r="O88" s="195"/>
      <c r="P88" s="248"/>
      <c r="R88" s="414">
        <v>44348</v>
      </c>
      <c r="S88" s="123" t="e">
        <f t="shared" si="33"/>
        <v>#N/A</v>
      </c>
      <c r="T88" s="195" t="e">
        <f t="shared" si="34"/>
        <v>#N/A</v>
      </c>
      <c r="U88" s="195" t="e">
        <f t="shared" si="35"/>
        <v>#N/A</v>
      </c>
      <c r="V88" s="195" t="e">
        <f t="shared" si="36"/>
        <v>#N/A</v>
      </c>
      <c r="W88" s="195" t="e">
        <f t="shared" si="37"/>
        <v>#N/A</v>
      </c>
      <c r="X88" s="195" t="e">
        <f t="shared" si="38"/>
        <v>#N/A</v>
      </c>
      <c r="Y88" s="195">
        <f t="shared" si="39"/>
        <v>2692.1048817113019</v>
      </c>
      <c r="Z88" s="195">
        <f t="shared" si="40"/>
        <v>6316.2125278267058</v>
      </c>
      <c r="AA88" s="195">
        <f t="shared" si="41"/>
        <v>833.939822762527</v>
      </c>
      <c r="AB88" s="195">
        <f t="shared" si="42"/>
        <v>1318.7412429032995</v>
      </c>
      <c r="AC88" s="195">
        <f t="shared" si="43"/>
        <v>789.6703360254254</v>
      </c>
      <c r="AD88" s="248">
        <f t="shared" si="44"/>
        <v>11950.66881122926</v>
      </c>
    </row>
    <row r="89" spans="1:30">
      <c r="A89" s="178">
        <v>39294</v>
      </c>
      <c r="B89" s="155">
        <f t="shared" si="29"/>
        <v>3</v>
      </c>
      <c r="C89" s="129" t="str">
        <f t="shared" si="30"/>
        <v>Sep2007</v>
      </c>
      <c r="D89" s="129">
        <f t="shared" si="31"/>
        <v>39326</v>
      </c>
      <c r="E89" s="172">
        <v>619</v>
      </c>
      <c r="F89" s="172">
        <v>2990</v>
      </c>
      <c r="J89" s="172">
        <f t="shared" si="32"/>
        <v>3609</v>
      </c>
      <c r="K89" s="195"/>
      <c r="L89" s="195"/>
      <c r="M89" s="195"/>
      <c r="N89" s="195"/>
      <c r="O89" s="195"/>
      <c r="P89" s="248"/>
      <c r="R89" s="414">
        <v>44440</v>
      </c>
      <c r="S89" s="123" t="e">
        <f t="shared" si="33"/>
        <v>#N/A</v>
      </c>
      <c r="T89" s="195" t="e">
        <f t="shared" si="34"/>
        <v>#N/A</v>
      </c>
      <c r="U89" s="195" t="e">
        <f t="shared" si="35"/>
        <v>#N/A</v>
      </c>
      <c r="V89" s="195" t="e">
        <f t="shared" si="36"/>
        <v>#N/A</v>
      </c>
      <c r="W89" s="195" t="e">
        <f t="shared" si="37"/>
        <v>#N/A</v>
      </c>
      <c r="X89" s="195" t="e">
        <f t="shared" si="38"/>
        <v>#N/A</v>
      </c>
      <c r="Y89" s="195">
        <f t="shared" si="39"/>
        <v>2882.5575549993036</v>
      </c>
      <c r="Z89" s="195">
        <f t="shared" si="40"/>
        <v>6718.6529290877425</v>
      </c>
      <c r="AA89" s="195">
        <f t="shared" si="41"/>
        <v>956.00633475902987</v>
      </c>
      <c r="AB89" s="195">
        <f t="shared" si="42"/>
        <v>1480.1825801873304</v>
      </c>
      <c r="AC89" s="195">
        <f t="shared" si="43"/>
        <v>816.9048554230834</v>
      </c>
      <c r="AD89" s="248">
        <f t="shared" si="44"/>
        <v>12854.304254456489</v>
      </c>
    </row>
    <row r="90" spans="1:30">
      <c r="A90" s="178">
        <v>39325</v>
      </c>
      <c r="B90" s="155">
        <f t="shared" si="29"/>
        <v>3</v>
      </c>
      <c r="C90" s="129" t="str">
        <f t="shared" si="30"/>
        <v>Sep2007</v>
      </c>
      <c r="D90" s="129">
        <f t="shared" si="31"/>
        <v>39326</v>
      </c>
      <c r="E90" s="172">
        <v>711</v>
      </c>
      <c r="F90" s="172">
        <v>3237</v>
      </c>
      <c r="J90" s="172">
        <f t="shared" si="32"/>
        <v>3948</v>
      </c>
      <c r="K90" s="195"/>
      <c r="L90" s="195"/>
      <c r="M90" s="195"/>
      <c r="N90" s="195"/>
      <c r="O90" s="195"/>
      <c r="P90" s="248"/>
      <c r="R90" s="414">
        <v>44531</v>
      </c>
      <c r="S90" s="123" t="e">
        <f t="shared" si="33"/>
        <v>#N/A</v>
      </c>
      <c r="T90" s="195" t="e">
        <f t="shared" si="34"/>
        <v>#N/A</v>
      </c>
      <c r="U90" s="195" t="e">
        <f t="shared" si="35"/>
        <v>#N/A</v>
      </c>
      <c r="V90" s="195" t="e">
        <f t="shared" si="36"/>
        <v>#N/A</v>
      </c>
      <c r="W90" s="195" t="e">
        <f t="shared" si="37"/>
        <v>#N/A</v>
      </c>
      <c r="X90" s="195" t="e">
        <f t="shared" si="38"/>
        <v>#N/A</v>
      </c>
      <c r="Y90" s="195">
        <f t="shared" si="39"/>
        <v>2574.3367077337894</v>
      </c>
      <c r="Z90" s="195">
        <f t="shared" si="40"/>
        <v>5922.1687509319563</v>
      </c>
      <c r="AA90" s="195">
        <f t="shared" si="41"/>
        <v>897.76650495007652</v>
      </c>
      <c r="AB90" s="195">
        <f t="shared" si="42"/>
        <v>1319.8732216302151</v>
      </c>
      <c r="AC90" s="195">
        <f t="shared" si="43"/>
        <v>772.71807589512593</v>
      </c>
      <c r="AD90" s="248">
        <f t="shared" si="44"/>
        <v>11486.863261141163</v>
      </c>
    </row>
    <row r="91" spans="1:30">
      <c r="A91" s="178">
        <v>39355</v>
      </c>
      <c r="B91" s="155">
        <f t="shared" si="29"/>
        <v>3</v>
      </c>
      <c r="C91" s="129" t="str">
        <f t="shared" si="30"/>
        <v>Sep2007</v>
      </c>
      <c r="D91" s="129">
        <f t="shared" si="31"/>
        <v>39326</v>
      </c>
      <c r="E91" s="172">
        <v>583</v>
      </c>
      <c r="F91" s="172">
        <v>2736</v>
      </c>
      <c r="J91" s="172">
        <f t="shared" si="32"/>
        <v>3319</v>
      </c>
      <c r="K91" s="195"/>
      <c r="L91" s="195"/>
      <c r="M91" s="195"/>
      <c r="N91" s="195"/>
      <c r="O91" s="195"/>
      <c r="P91" s="248"/>
      <c r="R91" s="414">
        <v>44621</v>
      </c>
      <c r="S91" s="123" t="e">
        <f t="shared" si="33"/>
        <v>#N/A</v>
      </c>
      <c r="T91" s="195" t="e">
        <f t="shared" si="34"/>
        <v>#N/A</v>
      </c>
      <c r="U91" s="195" t="e">
        <f t="shared" si="35"/>
        <v>#N/A</v>
      </c>
      <c r="V91" s="195" t="e">
        <f t="shared" si="36"/>
        <v>#N/A</v>
      </c>
      <c r="W91" s="195" t="e">
        <f t="shared" si="37"/>
        <v>#N/A</v>
      </c>
      <c r="X91" s="195" t="e">
        <f t="shared" si="38"/>
        <v>#N/A</v>
      </c>
      <c r="Y91" s="195">
        <f t="shared" si="39"/>
        <v>2460.9327459864553</v>
      </c>
      <c r="Z91" s="195">
        <f t="shared" si="40"/>
        <v>5723.5922223692878</v>
      </c>
      <c r="AA91" s="195">
        <f t="shared" si="41"/>
        <v>694.92329365755404</v>
      </c>
      <c r="AB91" s="195">
        <f t="shared" si="42"/>
        <v>1152.1571567871656</v>
      </c>
      <c r="AC91" s="195">
        <f t="shared" si="43"/>
        <v>664.36594306870802</v>
      </c>
      <c r="AD91" s="248">
        <f t="shared" si="44"/>
        <v>10695.971361869171</v>
      </c>
    </row>
    <row r="92" spans="1:30">
      <c r="A92" s="178">
        <v>39386</v>
      </c>
      <c r="B92" s="155">
        <f t="shared" si="29"/>
        <v>4</v>
      </c>
      <c r="C92" s="129" t="str">
        <f t="shared" si="30"/>
        <v>dec2007</v>
      </c>
      <c r="D92" s="129">
        <f t="shared" si="31"/>
        <v>39417</v>
      </c>
      <c r="E92" s="172">
        <v>656</v>
      </c>
      <c r="F92" s="172">
        <v>3101</v>
      </c>
      <c r="G92" s="172">
        <v>51</v>
      </c>
      <c r="H92" s="172">
        <v>25</v>
      </c>
      <c r="I92" s="172">
        <v>75</v>
      </c>
      <c r="J92" s="172">
        <f t="shared" si="32"/>
        <v>3908</v>
      </c>
      <c r="K92" s="195"/>
      <c r="L92" s="195"/>
      <c r="M92" s="195"/>
      <c r="N92" s="195"/>
      <c r="O92" s="195"/>
      <c r="P92" s="248"/>
      <c r="R92" s="414">
        <v>44713</v>
      </c>
      <c r="S92" s="123" t="e">
        <f t="shared" si="33"/>
        <v>#N/A</v>
      </c>
      <c r="T92" s="195" t="e">
        <f t="shared" si="34"/>
        <v>#N/A</v>
      </c>
      <c r="U92" s="195" t="e">
        <f t="shared" si="35"/>
        <v>#N/A</v>
      </c>
      <c r="V92" s="195" t="e">
        <f t="shared" si="36"/>
        <v>#N/A</v>
      </c>
      <c r="W92" s="195" t="e">
        <f t="shared" si="37"/>
        <v>#N/A</v>
      </c>
      <c r="X92" s="195" t="e">
        <f t="shared" si="38"/>
        <v>#N/A</v>
      </c>
      <c r="Y92" s="195">
        <f t="shared" si="39"/>
        <v>2689.7629230074053</v>
      </c>
      <c r="Z92" s="195">
        <f t="shared" si="40"/>
        <v>6308.1878496579538</v>
      </c>
      <c r="AA92" s="195">
        <f t="shared" si="41"/>
        <v>833.93907349375797</v>
      </c>
      <c r="AB92" s="195">
        <f t="shared" si="42"/>
        <v>1318.7742859538371</v>
      </c>
      <c r="AC92" s="195">
        <f t="shared" si="43"/>
        <v>789.6703360254254</v>
      </c>
      <c r="AD92" s="248">
        <f t="shared" si="44"/>
        <v>11940.334468138379</v>
      </c>
    </row>
    <row r="93" spans="1:30">
      <c r="A93" s="178">
        <v>39416</v>
      </c>
      <c r="B93" s="155">
        <f t="shared" si="29"/>
        <v>4</v>
      </c>
      <c r="C93" s="129" t="str">
        <f t="shared" si="30"/>
        <v>dec2007</v>
      </c>
      <c r="D93" s="129">
        <f t="shared" si="31"/>
        <v>39417</v>
      </c>
      <c r="E93" s="172">
        <v>716</v>
      </c>
      <c r="F93" s="172">
        <v>2993</v>
      </c>
      <c r="G93" s="172">
        <v>188</v>
      </c>
      <c r="H93" s="172">
        <v>129</v>
      </c>
      <c r="I93" s="172">
        <v>150</v>
      </c>
      <c r="J93" s="172">
        <f t="shared" si="32"/>
        <v>4176</v>
      </c>
      <c r="K93" s="195"/>
      <c r="L93" s="195"/>
      <c r="M93" s="195"/>
      <c r="N93" s="195"/>
      <c r="O93" s="195"/>
      <c r="P93" s="248"/>
      <c r="R93" s="414">
        <v>44805</v>
      </c>
      <c r="S93" s="123" t="e">
        <f t="shared" si="33"/>
        <v>#N/A</v>
      </c>
      <c r="T93" s="195" t="e">
        <f t="shared" si="34"/>
        <v>#N/A</v>
      </c>
      <c r="U93" s="195" t="e">
        <f t="shared" si="35"/>
        <v>#N/A</v>
      </c>
      <c r="V93" s="195" t="e">
        <f t="shared" si="36"/>
        <v>#N/A</v>
      </c>
      <c r="W93" s="195" t="e">
        <f t="shared" si="37"/>
        <v>#N/A</v>
      </c>
      <c r="X93" s="195" t="e">
        <f t="shared" si="38"/>
        <v>#N/A</v>
      </c>
      <c r="Y93" s="195">
        <f t="shared" si="39"/>
        <v>2880.3125546527035</v>
      </c>
      <c r="Z93" s="195">
        <f t="shared" si="40"/>
        <v>6706.2351893045025</v>
      </c>
      <c r="AA93" s="195">
        <f t="shared" si="41"/>
        <v>956.00585169327962</v>
      </c>
      <c r="AB93" s="195">
        <f t="shared" si="42"/>
        <v>1480.214516989281</v>
      </c>
      <c r="AC93" s="195">
        <f t="shared" si="43"/>
        <v>816.9048554230834</v>
      </c>
      <c r="AD93" s="248">
        <f t="shared" si="44"/>
        <v>12839.67296806285</v>
      </c>
    </row>
    <row r="94" spans="1:30">
      <c r="A94" s="178">
        <v>39447</v>
      </c>
      <c r="B94" s="155">
        <f t="shared" si="29"/>
        <v>4</v>
      </c>
      <c r="C94" s="129" t="str">
        <f t="shared" si="30"/>
        <v>dec2007</v>
      </c>
      <c r="D94" s="129">
        <f t="shared" si="31"/>
        <v>39417</v>
      </c>
      <c r="E94" s="172">
        <v>596</v>
      </c>
      <c r="F94" s="172">
        <v>2315</v>
      </c>
      <c r="G94" s="172">
        <v>189</v>
      </c>
      <c r="H94" s="172">
        <v>145</v>
      </c>
      <c r="I94" s="172">
        <v>121</v>
      </c>
      <c r="J94" s="172">
        <f t="shared" si="32"/>
        <v>3366</v>
      </c>
      <c r="K94" s="195"/>
      <c r="L94" s="195"/>
      <c r="M94" s="195"/>
      <c r="N94" s="195"/>
      <c r="O94" s="195"/>
      <c r="P94" s="248"/>
      <c r="R94" s="414">
        <v>44896</v>
      </c>
      <c r="S94" s="123" t="e">
        <f t="shared" si="33"/>
        <v>#N/A</v>
      </c>
      <c r="T94" s="195" t="e">
        <f t="shared" si="34"/>
        <v>#N/A</v>
      </c>
      <c r="U94" s="195" t="e">
        <f t="shared" si="35"/>
        <v>#N/A</v>
      </c>
      <c r="V94" s="195" t="e">
        <f t="shared" si="36"/>
        <v>#N/A</v>
      </c>
      <c r="W94" s="195" t="e">
        <f t="shared" si="37"/>
        <v>#N/A</v>
      </c>
      <c r="X94" s="195" t="e">
        <f t="shared" si="38"/>
        <v>#N/A</v>
      </c>
      <c r="Y94" s="195">
        <f t="shared" si="39"/>
        <v>2572.1847054662935</v>
      </c>
      <c r="Z94" s="195">
        <f t="shared" si="40"/>
        <v>5906.2387133258453</v>
      </c>
      <c r="AA94" s="195">
        <f t="shared" si="41"/>
        <v>897.76619350963279</v>
      </c>
      <c r="AB94" s="195">
        <f t="shared" si="42"/>
        <v>1319.9040909181122</v>
      </c>
      <c r="AC94" s="195">
        <f t="shared" si="43"/>
        <v>772.71807589512593</v>
      </c>
      <c r="AD94" s="248">
        <f t="shared" si="44"/>
        <v>11468.811779115011</v>
      </c>
    </row>
    <row r="95" spans="1:30">
      <c r="A95" s="178">
        <v>39478</v>
      </c>
      <c r="B95" s="155">
        <f t="shared" si="29"/>
        <v>1</v>
      </c>
      <c r="C95" s="129" t="str">
        <f t="shared" si="30"/>
        <v>Mar2008</v>
      </c>
      <c r="D95" s="129">
        <f t="shared" si="31"/>
        <v>39508</v>
      </c>
      <c r="E95" s="172">
        <v>557</v>
      </c>
      <c r="F95" s="172">
        <v>2580</v>
      </c>
      <c r="G95" s="172">
        <v>172</v>
      </c>
      <c r="H95" s="172">
        <v>136</v>
      </c>
      <c r="I95" s="172">
        <v>100</v>
      </c>
      <c r="J95" s="172">
        <f t="shared" si="32"/>
        <v>3545</v>
      </c>
      <c r="K95" s="195"/>
      <c r="L95" s="195"/>
      <c r="M95" s="195"/>
      <c r="N95" s="195"/>
      <c r="O95" s="195"/>
      <c r="P95" s="248"/>
      <c r="R95" s="414">
        <v>44986</v>
      </c>
      <c r="S95" s="123" t="e">
        <f t="shared" si="33"/>
        <v>#N/A</v>
      </c>
      <c r="T95" s="195" t="e">
        <f t="shared" si="34"/>
        <v>#N/A</v>
      </c>
      <c r="U95" s="195" t="e">
        <f t="shared" si="35"/>
        <v>#N/A</v>
      </c>
      <c r="V95" s="195" t="e">
        <f t="shared" si="36"/>
        <v>#N/A</v>
      </c>
      <c r="W95" s="195" t="e">
        <f t="shared" si="37"/>
        <v>#N/A</v>
      </c>
      <c r="X95" s="195" t="e">
        <f t="shared" si="38"/>
        <v>#N/A</v>
      </c>
      <c r="Y95" s="195">
        <f t="shared" si="39"/>
        <v>2458.8699134952381</v>
      </c>
      <c r="Z95" s="195">
        <f t="shared" si="40"/>
        <v>5706.5507526782785</v>
      </c>
      <c r="AA95" s="195">
        <f t="shared" si="41"/>
        <v>694.92309286668365</v>
      </c>
      <c r="AB95" s="195">
        <f t="shared" si="42"/>
        <v>1152.1869951671063</v>
      </c>
      <c r="AC95" s="195">
        <f t="shared" si="43"/>
        <v>664.36594306870802</v>
      </c>
      <c r="AD95" s="248">
        <f t="shared" si="44"/>
        <v>10676.896697276014</v>
      </c>
    </row>
    <row r="96" spans="1:30">
      <c r="A96" s="178">
        <v>39507</v>
      </c>
      <c r="B96" s="155">
        <f t="shared" si="29"/>
        <v>1</v>
      </c>
      <c r="C96" s="129" t="str">
        <f t="shared" si="30"/>
        <v>Mar2008</v>
      </c>
      <c r="D96" s="129">
        <f t="shared" si="31"/>
        <v>39508</v>
      </c>
      <c r="E96" s="172">
        <v>731</v>
      </c>
      <c r="F96" s="172">
        <v>2920</v>
      </c>
      <c r="G96" s="172">
        <v>237</v>
      </c>
      <c r="H96" s="172">
        <v>152</v>
      </c>
      <c r="I96" s="172">
        <v>111</v>
      </c>
      <c r="J96" s="172">
        <f t="shared" si="32"/>
        <v>4151</v>
      </c>
      <c r="K96" s="195"/>
      <c r="L96" s="195"/>
      <c r="M96" s="195"/>
      <c r="N96" s="195"/>
      <c r="O96" s="195"/>
      <c r="P96" s="248"/>
      <c r="R96" s="414">
        <v>45078</v>
      </c>
      <c r="S96" s="123" t="e">
        <f t="shared" si="33"/>
        <v>#N/A</v>
      </c>
      <c r="T96" s="195" t="e">
        <f t="shared" si="34"/>
        <v>#N/A</v>
      </c>
      <c r="U96" s="195" t="e">
        <f t="shared" si="35"/>
        <v>#N/A</v>
      </c>
      <c r="V96" s="195" t="e">
        <f t="shared" si="36"/>
        <v>#N/A</v>
      </c>
      <c r="W96" s="195" t="e">
        <f t="shared" si="37"/>
        <v>#N/A</v>
      </c>
      <c r="X96" s="195" t="e">
        <f t="shared" si="38"/>
        <v>#N/A</v>
      </c>
      <c r="Y96" s="195">
        <f t="shared" si="39"/>
        <v>2687.7855689721414</v>
      </c>
      <c r="Z96" s="195">
        <f t="shared" si="40"/>
        <v>6292.803244551129</v>
      </c>
      <c r="AA96" s="195">
        <f t="shared" si="41"/>
        <v>833.93894404046887</v>
      </c>
      <c r="AB96" s="195">
        <f t="shared" si="42"/>
        <v>1318.8031282856934</v>
      </c>
      <c r="AC96" s="195">
        <f t="shared" si="43"/>
        <v>789.6703360254254</v>
      </c>
      <c r="AD96" s="248">
        <f t="shared" si="44"/>
        <v>11923.001221874858</v>
      </c>
    </row>
    <row r="97" spans="1:30">
      <c r="A97" s="178">
        <v>39538</v>
      </c>
      <c r="B97" s="155">
        <f t="shared" si="29"/>
        <v>1</v>
      </c>
      <c r="C97" s="129" t="str">
        <f t="shared" si="30"/>
        <v>Mar2008</v>
      </c>
      <c r="D97" s="129">
        <f t="shared" si="31"/>
        <v>39508</v>
      </c>
      <c r="E97" s="172">
        <v>731</v>
      </c>
      <c r="F97" s="172">
        <v>2895</v>
      </c>
      <c r="G97" s="172">
        <v>227</v>
      </c>
      <c r="H97" s="172">
        <v>141</v>
      </c>
      <c r="I97" s="172">
        <v>114</v>
      </c>
      <c r="J97" s="172">
        <f t="shared" si="32"/>
        <v>4108</v>
      </c>
      <c r="K97" s="195"/>
      <c r="L97" s="195"/>
      <c r="M97" s="195"/>
      <c r="N97" s="195"/>
      <c r="O97" s="195"/>
      <c r="P97" s="248"/>
      <c r="R97" s="414">
        <v>45170</v>
      </c>
      <c r="S97" s="123" t="e">
        <f t="shared" si="33"/>
        <v>#N/A</v>
      </c>
      <c r="T97" s="195" t="e">
        <f t="shared" si="34"/>
        <v>#N/A</v>
      </c>
      <c r="U97" s="195" t="e">
        <f t="shared" si="35"/>
        <v>#N/A</v>
      </c>
      <c r="V97" s="195" t="e">
        <f t="shared" si="36"/>
        <v>#N/A</v>
      </c>
      <c r="W97" s="195" t="e">
        <f t="shared" si="37"/>
        <v>#N/A</v>
      </c>
      <c r="X97" s="195" t="e">
        <f t="shared" si="38"/>
        <v>#N/A</v>
      </c>
      <c r="Y97" s="195">
        <f t="shared" si="39"/>
        <v>2878.4171318219674</v>
      </c>
      <c r="Z97" s="195">
        <f t="shared" si="40"/>
        <v>6696.9810872241469</v>
      </c>
      <c r="AA97" s="195">
        <f t="shared" si="41"/>
        <v>956.00576823251663</v>
      </c>
      <c r="AB97" s="195">
        <f t="shared" si="42"/>
        <v>1480.2423966855069</v>
      </c>
      <c r="AC97" s="195">
        <f t="shared" si="43"/>
        <v>816.9048554230834</v>
      </c>
      <c r="AD97" s="248">
        <f t="shared" si="44"/>
        <v>12828.551239387221</v>
      </c>
    </row>
    <row r="98" spans="1:30">
      <c r="A98" s="178">
        <v>39568</v>
      </c>
      <c r="B98" s="155">
        <f t="shared" si="29"/>
        <v>2</v>
      </c>
      <c r="C98" s="129" t="str">
        <f t="shared" si="30"/>
        <v>June2008</v>
      </c>
      <c r="D98" s="129">
        <f t="shared" si="31"/>
        <v>39600</v>
      </c>
      <c r="E98" s="172">
        <v>837</v>
      </c>
      <c r="F98" s="172">
        <v>3288</v>
      </c>
      <c r="G98" s="172">
        <v>276</v>
      </c>
      <c r="H98" s="172">
        <v>209</v>
      </c>
      <c r="I98" s="172">
        <v>154</v>
      </c>
      <c r="J98" s="172">
        <f t="shared" si="32"/>
        <v>4764</v>
      </c>
      <c r="K98" s="195"/>
      <c r="L98" s="195"/>
      <c r="M98" s="195"/>
      <c r="N98" s="195"/>
      <c r="O98" s="195"/>
      <c r="P98" s="248"/>
      <c r="R98" s="414">
        <v>45261</v>
      </c>
      <c r="S98" s="123" t="e">
        <f t="shared" si="33"/>
        <v>#N/A</v>
      </c>
      <c r="T98" s="195" t="e">
        <f t="shared" si="34"/>
        <v>#N/A</v>
      </c>
      <c r="U98" s="195" t="e">
        <f t="shared" si="35"/>
        <v>#N/A</v>
      </c>
      <c r="V98" s="195" t="e">
        <f t="shared" si="36"/>
        <v>#N/A</v>
      </c>
      <c r="W98" s="195" t="e">
        <f t="shared" si="37"/>
        <v>#N/A</v>
      </c>
      <c r="X98" s="195" t="e">
        <f t="shared" si="38"/>
        <v>#N/A</v>
      </c>
      <c r="Y98" s="195">
        <f t="shared" si="39"/>
        <v>2570.3678129082427</v>
      </c>
      <c r="Z98" s="195">
        <f t="shared" si="40"/>
        <v>5899.102517143675</v>
      </c>
      <c r="AA98" s="195">
        <f t="shared" si="41"/>
        <v>897.76613970103051</v>
      </c>
      <c r="AB98" s="195">
        <f t="shared" si="42"/>
        <v>1319.9310401439116</v>
      </c>
      <c r="AC98" s="195">
        <f t="shared" si="43"/>
        <v>772.71807589512593</v>
      </c>
      <c r="AD98" s="248">
        <f t="shared" si="44"/>
        <v>11459.885585791986</v>
      </c>
    </row>
    <row r="99" spans="1:30">
      <c r="A99" s="178">
        <v>39599</v>
      </c>
      <c r="B99" s="155">
        <f t="shared" si="29"/>
        <v>2</v>
      </c>
      <c r="C99" s="129" t="str">
        <f t="shared" si="30"/>
        <v>June2008</v>
      </c>
      <c r="D99" s="129">
        <f t="shared" si="31"/>
        <v>39600</v>
      </c>
      <c r="E99" s="172">
        <v>764</v>
      </c>
      <c r="F99" s="172">
        <v>3305</v>
      </c>
      <c r="G99" s="172">
        <v>264</v>
      </c>
      <c r="H99" s="172">
        <v>214</v>
      </c>
      <c r="I99" s="172">
        <v>175</v>
      </c>
      <c r="J99" s="172">
        <f t="shared" si="32"/>
        <v>4722</v>
      </c>
      <c r="K99" s="195"/>
      <c r="L99" s="195"/>
      <c r="M99" s="195"/>
      <c r="N99" s="195"/>
      <c r="O99" s="195"/>
      <c r="P99" s="248"/>
      <c r="R99" s="414">
        <v>45352</v>
      </c>
      <c r="S99" s="123" t="e">
        <f t="shared" si="33"/>
        <v>#N/A</v>
      </c>
      <c r="T99" s="195" t="e">
        <f t="shared" si="34"/>
        <v>#N/A</v>
      </c>
      <c r="U99" s="195" t="e">
        <f t="shared" si="35"/>
        <v>#N/A</v>
      </c>
      <c r="V99" s="195" t="e">
        <f t="shared" si="36"/>
        <v>#N/A</v>
      </c>
      <c r="W99" s="195" t="e">
        <f t="shared" si="37"/>
        <v>#N/A</v>
      </c>
      <c r="X99" s="195" t="e">
        <f t="shared" si="38"/>
        <v>#N/A</v>
      </c>
      <c r="Y99" s="195">
        <f t="shared" si="39"/>
        <v>2457.1282937060619</v>
      </c>
      <c r="Z99" s="195">
        <f t="shared" si="40"/>
        <v>5693.4480074754447</v>
      </c>
      <c r="AA99" s="195">
        <f t="shared" si="41"/>
        <v>694.92305817533907</v>
      </c>
      <c r="AB99" s="195">
        <f t="shared" si="42"/>
        <v>1152.2130449647054</v>
      </c>
      <c r="AC99" s="195">
        <f t="shared" si="43"/>
        <v>664.36594306870802</v>
      </c>
      <c r="AD99" s="248">
        <f t="shared" si="44"/>
        <v>10662.078347390259</v>
      </c>
    </row>
    <row r="100" spans="1:30">
      <c r="A100" s="178">
        <v>39629</v>
      </c>
      <c r="B100" s="155">
        <f t="shared" si="29"/>
        <v>2</v>
      </c>
      <c r="C100" s="129" t="str">
        <f t="shared" si="30"/>
        <v>June2008</v>
      </c>
      <c r="D100" s="129">
        <f t="shared" si="31"/>
        <v>39600</v>
      </c>
      <c r="E100" s="172">
        <v>799</v>
      </c>
      <c r="F100" s="172">
        <v>3289</v>
      </c>
      <c r="G100" s="172">
        <v>272</v>
      </c>
      <c r="H100" s="172">
        <v>224</v>
      </c>
      <c r="I100" s="172">
        <v>202</v>
      </c>
      <c r="J100" s="172">
        <f t="shared" ref="J100:J131" si="45">E100+F100+G100+H100+I100</f>
        <v>4786</v>
      </c>
      <c r="K100" s="195"/>
      <c r="L100" s="195"/>
      <c r="M100" s="195"/>
      <c r="N100" s="195"/>
      <c r="O100" s="195"/>
      <c r="P100" s="248"/>
      <c r="R100" s="414">
        <v>45444</v>
      </c>
      <c r="S100" s="123" t="e">
        <f t="shared" ref="S100:S105" si="46">IF(SUMIF($D$4:$D$304,R100,$E$4:$E$304)=0,NA(),SUMIF($D$4:$D$304,R100,$E$4:$E$304))</f>
        <v>#N/A</v>
      </c>
      <c r="T100" s="195" t="e">
        <f t="shared" ref="T100:T105" si="47">IF(SUMIF($D$4:$D$304,R100,$F$4:$F$304)=0,NA(),SUMIF($D$4:$D$304,R100,$F$4:$F$304))</f>
        <v>#N/A</v>
      </c>
      <c r="U100" s="195" t="e">
        <f t="shared" ref="U100:U105" si="48">IF(SUMIF($D$4:$D$304,R100,$G$4:$G$304)=0,NA(),SUMIF($D$4:$D$304,R100,$G$4:$G$304))</f>
        <v>#N/A</v>
      </c>
      <c r="V100" s="195" t="e">
        <f t="shared" ref="V100:V105" si="49">IF(SUMIF($D$4:$D$304,R100,$H$4:$H$304)=0,NA(),SUMIF($D$4:$D$304,R100,$H$4:$H$304))</f>
        <v>#N/A</v>
      </c>
      <c r="W100" s="195" t="e">
        <f t="shared" ref="W100:W105" si="50">IF(SUMIF($D$4:$D$304,R100,$I$4:$I$304)=0,NA(),SUMIF($D$4:$D$304,R100,$I$4:$I$304))</f>
        <v>#N/A</v>
      </c>
      <c r="X100" s="195" t="e">
        <f t="shared" ref="X100:X105" si="51">IF(SUMIF($D$4:$D$304,R100,$J$4:$J$304)=0,NA(),SUMIF($D$4:$D$304,R100,$J$4:$J$304))</f>
        <v>#N/A</v>
      </c>
      <c r="Y100" s="195">
        <f t="shared" ref="Y100:Y105" si="52">IF(SUMIF($D$4:$D$304,R100,$K$4:$K$304)=0,NA(),SUMIF($D$4:$D$304,R100,$K$4:$K$304))</f>
        <v>2686.1161019928336</v>
      </c>
      <c r="Z100" s="195">
        <f t="shared" ref="Z100:Z105" si="53">IF(SUMIF($D$4:$D$304,R100,$L$4:$L$304)=0,NA(),SUMIF($D$4:$D$304,R100,$L$4:$L$304))</f>
        <v>6273.3501392002227</v>
      </c>
      <c r="AA100" s="195">
        <f t="shared" ref="AA100:AA105" si="54">IF(SUMIF($D$4:$D$304,R100,$M$4:$M$304)=0,NA(),SUMIF($D$4:$D$304,R100,$M$4:$M$304))</f>
        <v>833.93892167435183</v>
      </c>
      <c r="AB100" s="195">
        <f t="shared" ref="AB100:AB105" si="55">IF(SUMIF($D$4:$D$304,R100,$N$4:$N$304)=0,NA(),SUMIF($D$4:$D$304,R100,$N$4:$N$304))</f>
        <v>1318.8283086504971</v>
      </c>
      <c r="AC100" s="195">
        <f t="shared" ref="AC100:AC105" si="56">IF(SUMIF($D$4:$D$304,R100,$O$4:$O$304)=0,NA(),SUMIF($D$4:$D$304,R100,$O$4:$O$304))</f>
        <v>789.6703360254254</v>
      </c>
      <c r="AD100" s="248">
        <f t="shared" ref="AD100:AD105" si="57">IF(SUMIF($D$4:$D$304,R100,$P$4:$P$304)=0,NA(),SUMIF($D$4:$D$304,R100,$P$4:$P$304))</f>
        <v>11901.903807543331</v>
      </c>
    </row>
    <row r="101" spans="1:30">
      <c r="A101" s="178">
        <v>39660</v>
      </c>
      <c r="B101" s="155">
        <f t="shared" si="29"/>
        <v>3</v>
      </c>
      <c r="C101" s="129" t="str">
        <f t="shared" si="30"/>
        <v>Sep2008</v>
      </c>
      <c r="D101" s="129">
        <f t="shared" si="31"/>
        <v>39692</v>
      </c>
      <c r="E101" s="172">
        <v>883</v>
      </c>
      <c r="F101" s="172">
        <v>3547</v>
      </c>
      <c r="G101" s="172">
        <v>318</v>
      </c>
      <c r="H101" s="172">
        <v>287</v>
      </c>
      <c r="I101" s="172">
        <v>214</v>
      </c>
      <c r="J101" s="172">
        <f t="shared" si="45"/>
        <v>5249</v>
      </c>
      <c r="K101" s="195"/>
      <c r="L101" s="195"/>
      <c r="M101" s="195"/>
      <c r="N101" s="195"/>
      <c r="O101" s="195"/>
      <c r="P101" s="248"/>
      <c r="R101" s="414">
        <v>45536</v>
      </c>
      <c r="S101" s="123" t="e">
        <f t="shared" si="46"/>
        <v>#N/A</v>
      </c>
      <c r="T101" s="195" t="e">
        <f t="shared" si="47"/>
        <v>#N/A</v>
      </c>
      <c r="U101" s="195" t="e">
        <f t="shared" si="48"/>
        <v>#N/A</v>
      </c>
      <c r="V101" s="195" t="e">
        <f t="shared" si="49"/>
        <v>#N/A</v>
      </c>
      <c r="W101" s="195" t="e">
        <f t="shared" si="50"/>
        <v>#N/A</v>
      </c>
      <c r="X101" s="195" t="e">
        <f t="shared" si="51"/>
        <v>#N/A</v>
      </c>
      <c r="Y101" s="195">
        <f t="shared" si="52"/>
        <v>2876.8168284756666</v>
      </c>
      <c r="Z101" s="195">
        <f t="shared" si="53"/>
        <v>6683.1984848726497</v>
      </c>
      <c r="AA101" s="195">
        <f t="shared" si="54"/>
        <v>956.00575381268868</v>
      </c>
      <c r="AB101" s="195">
        <f t="shared" si="55"/>
        <v>1480.2667366156586</v>
      </c>
      <c r="AC101" s="195">
        <f t="shared" si="56"/>
        <v>816.9048554230834</v>
      </c>
      <c r="AD101" s="248">
        <f t="shared" si="57"/>
        <v>12813.192659199747</v>
      </c>
    </row>
    <row r="102" spans="1:30">
      <c r="A102" s="178">
        <v>39691</v>
      </c>
      <c r="B102" s="155">
        <f t="shared" si="29"/>
        <v>3</v>
      </c>
      <c r="C102" s="129" t="str">
        <f t="shared" si="30"/>
        <v>Sep2008</v>
      </c>
      <c r="D102" s="129">
        <f t="shared" si="31"/>
        <v>39692</v>
      </c>
      <c r="E102" s="172">
        <v>742</v>
      </c>
      <c r="F102" s="172">
        <v>3075</v>
      </c>
      <c r="G102" s="172">
        <v>261</v>
      </c>
      <c r="H102" s="172">
        <v>267</v>
      </c>
      <c r="I102" s="172">
        <v>194</v>
      </c>
      <c r="J102" s="172">
        <f t="shared" si="45"/>
        <v>4539</v>
      </c>
      <c r="K102" s="195"/>
      <c r="L102" s="195"/>
      <c r="M102" s="195"/>
      <c r="N102" s="195"/>
      <c r="O102" s="195"/>
      <c r="P102" s="248"/>
      <c r="R102" s="414">
        <v>45627</v>
      </c>
      <c r="S102" s="123" t="e">
        <f t="shared" si="46"/>
        <v>#N/A</v>
      </c>
      <c r="T102" s="195" t="e">
        <f t="shared" si="47"/>
        <v>#N/A</v>
      </c>
      <c r="U102" s="195" t="e">
        <f t="shared" si="48"/>
        <v>#N/A</v>
      </c>
      <c r="V102" s="195" t="e">
        <f t="shared" si="49"/>
        <v>#N/A</v>
      </c>
      <c r="W102" s="195" t="e">
        <f t="shared" si="50"/>
        <v>#N/A</v>
      </c>
      <c r="X102" s="195" t="e">
        <f t="shared" si="51"/>
        <v>#N/A</v>
      </c>
      <c r="Y102" s="195">
        <f t="shared" si="52"/>
        <v>2568.8338083673511</v>
      </c>
      <c r="Z102" s="195">
        <f t="shared" si="53"/>
        <v>5856.6313028920049</v>
      </c>
      <c r="AA102" s="195">
        <f t="shared" si="54"/>
        <v>897.76613040431425</v>
      </c>
      <c r="AB102" s="195">
        <f t="shared" si="55"/>
        <v>1319.9545676768748</v>
      </c>
      <c r="AC102" s="195">
        <f t="shared" si="56"/>
        <v>772.71807589512593</v>
      </c>
      <c r="AD102" s="248">
        <f t="shared" si="57"/>
        <v>11415.903885235672</v>
      </c>
    </row>
    <row r="103" spans="1:30">
      <c r="A103" s="178">
        <v>39721</v>
      </c>
      <c r="B103" s="155">
        <f t="shared" si="29"/>
        <v>3</v>
      </c>
      <c r="C103" s="129" t="str">
        <f t="shared" si="30"/>
        <v>Sep2008</v>
      </c>
      <c r="D103" s="129">
        <f t="shared" si="31"/>
        <v>39692</v>
      </c>
      <c r="E103" s="172">
        <v>807</v>
      </c>
      <c r="F103" s="172">
        <v>3344</v>
      </c>
      <c r="G103" s="172">
        <v>321</v>
      </c>
      <c r="H103" s="172">
        <v>272</v>
      </c>
      <c r="I103" s="172">
        <v>194</v>
      </c>
      <c r="J103" s="172">
        <f t="shared" si="45"/>
        <v>4938</v>
      </c>
      <c r="K103" s="195"/>
      <c r="L103" s="195"/>
      <c r="M103" s="195"/>
      <c r="N103" s="195"/>
      <c r="O103" s="195"/>
      <c r="P103" s="248"/>
      <c r="R103" s="414">
        <v>45717</v>
      </c>
      <c r="S103" s="123" t="e">
        <f t="shared" si="46"/>
        <v>#N/A</v>
      </c>
      <c r="T103" s="195" t="e">
        <f t="shared" si="47"/>
        <v>#N/A</v>
      </c>
      <c r="U103" s="195" t="e">
        <f t="shared" si="48"/>
        <v>#N/A</v>
      </c>
      <c r="V103" s="195" t="e">
        <f t="shared" si="49"/>
        <v>#N/A</v>
      </c>
      <c r="W103" s="195" t="e">
        <f t="shared" si="50"/>
        <v>#N/A</v>
      </c>
      <c r="X103" s="195" t="e">
        <f t="shared" si="51"/>
        <v>#N/A</v>
      </c>
      <c r="Y103" s="195">
        <f t="shared" si="52"/>
        <v>2455.6578417687115</v>
      </c>
      <c r="Z103" s="195">
        <f t="shared" si="53"/>
        <v>5642.9253123489043</v>
      </c>
      <c r="AA103" s="195">
        <f t="shared" si="54"/>
        <v>694.92305218158253</v>
      </c>
      <c r="AB103" s="195">
        <f t="shared" si="55"/>
        <v>1152.2357872082969</v>
      </c>
      <c r="AC103" s="195">
        <f t="shared" si="56"/>
        <v>664.36594306870802</v>
      </c>
      <c r="AD103" s="248">
        <f t="shared" si="57"/>
        <v>10610.107936576203</v>
      </c>
    </row>
    <row r="104" spans="1:30">
      <c r="A104" s="178">
        <v>39752</v>
      </c>
      <c r="B104" s="155">
        <f t="shared" si="29"/>
        <v>4</v>
      </c>
      <c r="C104" s="129" t="str">
        <f t="shared" si="30"/>
        <v>dec2008</v>
      </c>
      <c r="D104" s="129">
        <f t="shared" si="31"/>
        <v>39783</v>
      </c>
      <c r="E104" s="172">
        <v>766</v>
      </c>
      <c r="F104" s="172">
        <v>3294</v>
      </c>
      <c r="G104" s="172">
        <v>237</v>
      </c>
      <c r="H104" s="172">
        <v>264</v>
      </c>
      <c r="I104" s="172">
        <v>205</v>
      </c>
      <c r="J104" s="172">
        <f t="shared" si="45"/>
        <v>4766</v>
      </c>
      <c r="K104" s="195"/>
      <c r="L104" s="195"/>
      <c r="M104" s="195"/>
      <c r="N104" s="195"/>
      <c r="O104" s="195"/>
      <c r="P104" s="248"/>
      <c r="R104" s="414">
        <v>45809</v>
      </c>
      <c r="S104" s="123" t="e">
        <f t="shared" si="46"/>
        <v>#N/A</v>
      </c>
      <c r="T104" s="195" t="e">
        <f t="shared" si="47"/>
        <v>#N/A</v>
      </c>
      <c r="U104" s="195" t="e">
        <f t="shared" si="48"/>
        <v>#N/A</v>
      </c>
      <c r="V104" s="195" t="e">
        <f t="shared" si="49"/>
        <v>#N/A</v>
      </c>
      <c r="W104" s="195" t="e">
        <f t="shared" si="50"/>
        <v>#N/A</v>
      </c>
      <c r="X104" s="195" t="e">
        <f t="shared" si="51"/>
        <v>#N/A</v>
      </c>
      <c r="Y104" s="195">
        <f t="shared" si="52"/>
        <v>2684.7065699925188</v>
      </c>
      <c r="Z104" s="195">
        <f t="shared" si="53"/>
        <v>6221.2007080864669</v>
      </c>
      <c r="AA104" s="195">
        <f t="shared" si="54"/>
        <v>833.93891781007164</v>
      </c>
      <c r="AB104" s="195">
        <f t="shared" si="55"/>
        <v>1318.8502918118734</v>
      </c>
      <c r="AC104" s="195">
        <f t="shared" si="56"/>
        <v>789.6703360254254</v>
      </c>
      <c r="AD104" s="248">
        <f t="shared" si="57"/>
        <v>11848.366823726356</v>
      </c>
    </row>
    <row r="105" spans="1:30" ht="13.5" thickBot="1">
      <c r="A105" s="178">
        <v>39782</v>
      </c>
      <c r="B105" s="155">
        <f t="shared" si="29"/>
        <v>4</v>
      </c>
      <c r="C105" s="129" t="str">
        <f t="shared" si="30"/>
        <v>dec2008</v>
      </c>
      <c r="D105" s="129">
        <f t="shared" si="31"/>
        <v>39783</v>
      </c>
      <c r="E105" s="172">
        <v>753</v>
      </c>
      <c r="F105" s="172">
        <v>3083</v>
      </c>
      <c r="G105" s="172">
        <v>244</v>
      </c>
      <c r="H105" s="172">
        <v>237</v>
      </c>
      <c r="I105" s="172">
        <v>211</v>
      </c>
      <c r="J105" s="172">
        <f t="shared" si="45"/>
        <v>4528</v>
      </c>
      <c r="K105" s="195"/>
      <c r="L105" s="195"/>
      <c r="M105" s="195"/>
      <c r="N105" s="195"/>
      <c r="O105" s="195"/>
      <c r="P105" s="248"/>
      <c r="R105" s="265">
        <v>45809</v>
      </c>
      <c r="S105" s="175" t="e">
        <f t="shared" si="46"/>
        <v>#N/A</v>
      </c>
      <c r="T105" s="255" t="e">
        <f t="shared" si="47"/>
        <v>#N/A</v>
      </c>
      <c r="U105" s="255" t="e">
        <f t="shared" si="48"/>
        <v>#N/A</v>
      </c>
      <c r="V105" s="255" t="e">
        <f t="shared" si="49"/>
        <v>#N/A</v>
      </c>
      <c r="W105" s="255" t="e">
        <f t="shared" si="50"/>
        <v>#N/A</v>
      </c>
      <c r="X105" s="255" t="e">
        <f t="shared" si="51"/>
        <v>#N/A</v>
      </c>
      <c r="Y105" s="255">
        <f t="shared" si="52"/>
        <v>2684.7065699925188</v>
      </c>
      <c r="Z105" s="255">
        <f t="shared" si="53"/>
        <v>6221.2007080864669</v>
      </c>
      <c r="AA105" s="255">
        <f t="shared" si="54"/>
        <v>833.93891781007164</v>
      </c>
      <c r="AB105" s="255">
        <f t="shared" si="55"/>
        <v>1318.8502918118734</v>
      </c>
      <c r="AC105" s="255">
        <f t="shared" si="56"/>
        <v>789.6703360254254</v>
      </c>
      <c r="AD105" s="256">
        <f t="shared" si="57"/>
        <v>11848.366823726356</v>
      </c>
    </row>
    <row r="106" spans="1:30">
      <c r="A106" s="178">
        <v>39813</v>
      </c>
      <c r="B106" s="155">
        <f t="shared" si="29"/>
        <v>4</v>
      </c>
      <c r="C106" s="129" t="str">
        <f t="shared" si="30"/>
        <v>dec2008</v>
      </c>
      <c r="D106" s="129">
        <f t="shared" si="31"/>
        <v>39783</v>
      </c>
      <c r="E106" s="172">
        <v>745</v>
      </c>
      <c r="F106" s="172">
        <v>3031</v>
      </c>
      <c r="G106" s="172">
        <v>266</v>
      </c>
      <c r="H106" s="172">
        <v>259</v>
      </c>
      <c r="I106" s="172">
        <v>213</v>
      </c>
      <c r="J106" s="172">
        <f t="shared" si="45"/>
        <v>4514</v>
      </c>
      <c r="K106" s="195"/>
      <c r="L106" s="195"/>
      <c r="M106" s="195"/>
      <c r="N106" s="195"/>
      <c r="O106" s="195"/>
      <c r="P106" s="248"/>
    </row>
    <row r="107" spans="1:30">
      <c r="A107" s="178">
        <v>39844</v>
      </c>
      <c r="B107" s="155">
        <f t="shared" si="29"/>
        <v>1</v>
      </c>
      <c r="C107" s="129" t="str">
        <f t="shared" si="30"/>
        <v>Mar2009</v>
      </c>
      <c r="D107" s="129">
        <f t="shared" si="31"/>
        <v>39873</v>
      </c>
      <c r="E107" s="172">
        <v>697</v>
      </c>
      <c r="F107" s="172">
        <v>2784</v>
      </c>
      <c r="G107" s="172">
        <v>166</v>
      </c>
      <c r="H107" s="172">
        <v>182</v>
      </c>
      <c r="I107" s="172">
        <v>127</v>
      </c>
      <c r="J107" s="172">
        <f t="shared" si="45"/>
        <v>3956</v>
      </c>
      <c r="K107" s="195"/>
      <c r="L107" s="195"/>
      <c r="M107" s="195"/>
      <c r="N107" s="195"/>
      <c r="O107" s="195"/>
      <c r="P107" s="248"/>
    </row>
    <row r="108" spans="1:30">
      <c r="A108" s="178">
        <v>39872</v>
      </c>
      <c r="B108" s="155">
        <f t="shared" si="29"/>
        <v>1</v>
      </c>
      <c r="C108" s="129" t="str">
        <f t="shared" si="30"/>
        <v>Mar2009</v>
      </c>
      <c r="D108" s="129">
        <f t="shared" si="31"/>
        <v>39873</v>
      </c>
      <c r="E108" s="172">
        <v>845</v>
      </c>
      <c r="F108" s="172">
        <v>3498</v>
      </c>
      <c r="G108" s="172">
        <v>270</v>
      </c>
      <c r="H108" s="172">
        <v>225</v>
      </c>
      <c r="I108" s="172">
        <v>186</v>
      </c>
      <c r="J108" s="172">
        <f t="shared" si="45"/>
        <v>5024</v>
      </c>
      <c r="K108" s="195"/>
      <c r="L108" s="195"/>
      <c r="M108" s="195"/>
      <c r="N108" s="195"/>
      <c r="O108" s="195"/>
      <c r="P108" s="248"/>
    </row>
    <row r="109" spans="1:30">
      <c r="A109" s="178">
        <v>39903</v>
      </c>
      <c r="B109" s="155">
        <f t="shared" si="29"/>
        <v>1</v>
      </c>
      <c r="C109" s="129" t="str">
        <f t="shared" si="30"/>
        <v>Mar2009</v>
      </c>
      <c r="D109" s="129">
        <f t="shared" si="31"/>
        <v>39873</v>
      </c>
      <c r="E109" s="172">
        <v>884</v>
      </c>
      <c r="F109" s="172">
        <v>3550</v>
      </c>
      <c r="G109" s="172">
        <v>248</v>
      </c>
      <c r="H109" s="172">
        <v>254</v>
      </c>
      <c r="I109" s="172">
        <v>213</v>
      </c>
      <c r="J109" s="172">
        <f t="shared" si="45"/>
        <v>5149</v>
      </c>
      <c r="K109" s="195"/>
      <c r="L109" s="195"/>
      <c r="M109" s="195"/>
      <c r="N109" s="195"/>
      <c r="O109" s="195"/>
      <c r="P109" s="248"/>
    </row>
    <row r="110" spans="1:30">
      <c r="A110" s="178">
        <v>39933</v>
      </c>
      <c r="B110" s="155">
        <f t="shared" si="29"/>
        <v>2</v>
      </c>
      <c r="C110" s="129" t="str">
        <f t="shared" si="30"/>
        <v>June2009</v>
      </c>
      <c r="D110" s="129">
        <f t="shared" si="31"/>
        <v>39965</v>
      </c>
      <c r="E110" s="172">
        <v>790</v>
      </c>
      <c r="F110" s="172">
        <v>3684</v>
      </c>
      <c r="G110" s="172">
        <v>229</v>
      </c>
      <c r="H110" s="172">
        <v>286</v>
      </c>
      <c r="I110" s="172">
        <v>242</v>
      </c>
      <c r="J110" s="172">
        <f t="shared" si="45"/>
        <v>5231</v>
      </c>
      <c r="K110" s="195"/>
      <c r="L110" s="195"/>
      <c r="M110" s="195"/>
      <c r="N110" s="195"/>
      <c r="O110" s="195"/>
      <c r="P110" s="248"/>
    </row>
    <row r="111" spans="1:30">
      <c r="A111" s="178">
        <v>39964</v>
      </c>
      <c r="B111" s="155">
        <f t="shared" si="29"/>
        <v>2</v>
      </c>
      <c r="C111" s="129" t="str">
        <f t="shared" si="30"/>
        <v>June2009</v>
      </c>
      <c r="D111" s="129">
        <f t="shared" si="31"/>
        <v>39965</v>
      </c>
      <c r="E111" s="172">
        <v>892</v>
      </c>
      <c r="F111" s="172">
        <v>3724</v>
      </c>
      <c r="G111" s="172">
        <v>292</v>
      </c>
      <c r="H111" s="172">
        <v>295</v>
      </c>
      <c r="I111" s="172">
        <v>218</v>
      </c>
      <c r="J111" s="172">
        <f t="shared" si="45"/>
        <v>5421</v>
      </c>
      <c r="K111" s="195"/>
      <c r="L111" s="195"/>
      <c r="M111" s="195"/>
      <c r="N111" s="195"/>
      <c r="O111" s="195"/>
      <c r="P111" s="248"/>
      <c r="S111" s="667"/>
      <c r="T111" s="667"/>
      <c r="U111" s="667"/>
      <c r="V111" s="667"/>
      <c r="W111" s="667"/>
      <c r="X111" s="667"/>
      <c r="Y111" s="667"/>
    </row>
    <row r="112" spans="1:30">
      <c r="A112" s="178">
        <v>39994</v>
      </c>
      <c r="B112" s="155">
        <f t="shared" si="29"/>
        <v>2</v>
      </c>
      <c r="C112" s="129" t="str">
        <f t="shared" si="30"/>
        <v>June2009</v>
      </c>
      <c r="D112" s="129">
        <f t="shared" si="31"/>
        <v>39965</v>
      </c>
      <c r="E112" s="172">
        <v>863</v>
      </c>
      <c r="F112" s="172">
        <v>3768</v>
      </c>
      <c r="G112" s="172">
        <v>303</v>
      </c>
      <c r="H112" s="172">
        <v>365</v>
      </c>
      <c r="I112" s="172">
        <v>242</v>
      </c>
      <c r="J112" s="172">
        <f t="shared" si="45"/>
        <v>5541</v>
      </c>
      <c r="K112" s="195"/>
      <c r="L112" s="195"/>
      <c r="M112" s="195"/>
      <c r="N112" s="195"/>
      <c r="O112" s="195"/>
      <c r="P112" s="248"/>
    </row>
    <row r="113" spans="1:16">
      <c r="A113" s="178">
        <v>40025</v>
      </c>
      <c r="B113" s="155">
        <f t="shared" si="29"/>
        <v>3</v>
      </c>
      <c r="C113" s="129" t="str">
        <f t="shared" si="30"/>
        <v>Sep2009</v>
      </c>
      <c r="D113" s="129">
        <f t="shared" si="31"/>
        <v>40057</v>
      </c>
      <c r="E113" s="172">
        <v>976</v>
      </c>
      <c r="F113" s="172">
        <v>3984</v>
      </c>
      <c r="G113" s="172">
        <v>298</v>
      </c>
      <c r="H113" s="172">
        <v>365</v>
      </c>
      <c r="I113" s="172">
        <v>257</v>
      </c>
      <c r="J113" s="172">
        <f t="shared" si="45"/>
        <v>5880</v>
      </c>
      <c r="K113" s="195"/>
      <c r="L113" s="195"/>
      <c r="M113" s="195"/>
      <c r="N113" s="195"/>
      <c r="O113" s="195"/>
      <c r="P113" s="248"/>
    </row>
    <row r="114" spans="1:16">
      <c r="A114" s="178">
        <v>40056</v>
      </c>
      <c r="B114" s="155">
        <f t="shared" si="29"/>
        <v>3</v>
      </c>
      <c r="C114" s="129" t="str">
        <f t="shared" si="30"/>
        <v>Sep2009</v>
      </c>
      <c r="D114" s="129">
        <f t="shared" si="31"/>
        <v>40057</v>
      </c>
      <c r="E114" s="172">
        <v>830</v>
      </c>
      <c r="F114" s="172">
        <v>3828</v>
      </c>
      <c r="G114" s="172">
        <v>271</v>
      </c>
      <c r="H114" s="172">
        <v>381</v>
      </c>
      <c r="I114" s="172">
        <v>230</v>
      </c>
      <c r="J114" s="172">
        <f t="shared" si="45"/>
        <v>5540</v>
      </c>
      <c r="K114" s="195"/>
      <c r="L114" s="195"/>
      <c r="M114" s="195"/>
      <c r="N114" s="195"/>
      <c r="O114" s="195"/>
      <c r="P114" s="248"/>
    </row>
    <row r="115" spans="1:16">
      <c r="A115" s="178">
        <v>40086</v>
      </c>
      <c r="B115" s="155">
        <f t="shared" si="29"/>
        <v>3</v>
      </c>
      <c r="C115" s="129" t="str">
        <f t="shared" si="30"/>
        <v>Sep2009</v>
      </c>
      <c r="D115" s="129">
        <f t="shared" si="31"/>
        <v>40057</v>
      </c>
      <c r="E115" s="172">
        <v>906</v>
      </c>
      <c r="F115" s="172">
        <v>3940</v>
      </c>
      <c r="G115" s="172">
        <v>286</v>
      </c>
      <c r="H115" s="172">
        <v>367</v>
      </c>
      <c r="I115" s="172">
        <v>235</v>
      </c>
      <c r="J115" s="172">
        <f t="shared" si="45"/>
        <v>5734</v>
      </c>
      <c r="K115" s="195"/>
      <c r="L115" s="195"/>
      <c r="M115" s="195"/>
      <c r="N115" s="195"/>
      <c r="O115" s="195"/>
      <c r="P115" s="248"/>
    </row>
    <row r="116" spans="1:16">
      <c r="A116" s="178">
        <v>40117</v>
      </c>
      <c r="B116" s="155">
        <f t="shared" si="29"/>
        <v>4</v>
      </c>
      <c r="C116" s="129" t="str">
        <f t="shared" si="30"/>
        <v>dec2009</v>
      </c>
      <c r="D116" s="129">
        <f t="shared" si="31"/>
        <v>40148</v>
      </c>
      <c r="E116" s="172">
        <v>904</v>
      </c>
      <c r="F116" s="172">
        <v>3643</v>
      </c>
      <c r="G116" s="172">
        <v>274</v>
      </c>
      <c r="H116" s="172">
        <v>353</v>
      </c>
      <c r="I116" s="172">
        <v>211</v>
      </c>
      <c r="J116" s="172">
        <f t="shared" si="45"/>
        <v>5385</v>
      </c>
      <c r="K116" s="195"/>
      <c r="L116" s="195"/>
      <c r="M116" s="195"/>
      <c r="N116" s="195"/>
      <c r="O116" s="195"/>
      <c r="P116" s="248"/>
    </row>
    <row r="117" spans="1:16">
      <c r="A117" s="178">
        <v>40147</v>
      </c>
      <c r="B117" s="155">
        <f t="shared" si="29"/>
        <v>4</v>
      </c>
      <c r="C117" s="129" t="str">
        <f t="shared" si="30"/>
        <v>dec2009</v>
      </c>
      <c r="D117" s="129">
        <f t="shared" si="31"/>
        <v>40148</v>
      </c>
      <c r="E117" s="172">
        <v>965</v>
      </c>
      <c r="F117" s="172">
        <v>3796</v>
      </c>
      <c r="G117" s="172">
        <v>303</v>
      </c>
      <c r="H117" s="172">
        <v>393</v>
      </c>
      <c r="I117" s="172">
        <v>223</v>
      </c>
      <c r="J117" s="172">
        <f t="shared" si="45"/>
        <v>5680</v>
      </c>
      <c r="K117" s="195"/>
      <c r="L117" s="195"/>
      <c r="M117" s="195"/>
      <c r="N117" s="195"/>
      <c r="O117" s="195"/>
      <c r="P117" s="248"/>
    </row>
    <row r="118" spans="1:16">
      <c r="A118" s="178">
        <v>40178</v>
      </c>
      <c r="B118" s="155">
        <f t="shared" si="29"/>
        <v>4</v>
      </c>
      <c r="C118" s="129" t="str">
        <f t="shared" si="30"/>
        <v>dec2009</v>
      </c>
      <c r="D118" s="129">
        <f t="shared" si="31"/>
        <v>40148</v>
      </c>
      <c r="E118" s="172">
        <v>818</v>
      </c>
      <c r="F118" s="172">
        <v>3318</v>
      </c>
      <c r="G118" s="172">
        <v>282</v>
      </c>
      <c r="H118" s="172">
        <v>392</v>
      </c>
      <c r="I118" s="172">
        <v>232</v>
      </c>
      <c r="J118" s="172">
        <f t="shared" si="45"/>
        <v>5042</v>
      </c>
      <c r="K118" s="195"/>
      <c r="L118" s="195"/>
      <c r="M118" s="195"/>
      <c r="N118" s="195"/>
      <c r="O118" s="195"/>
      <c r="P118" s="248"/>
    </row>
    <row r="119" spans="1:16">
      <c r="A119" s="178">
        <v>40209</v>
      </c>
      <c r="B119" s="155">
        <f t="shared" si="29"/>
        <v>1</v>
      </c>
      <c r="C119" s="129" t="str">
        <f t="shared" si="30"/>
        <v>Mar2010</v>
      </c>
      <c r="D119" s="129">
        <f t="shared" si="31"/>
        <v>40238</v>
      </c>
      <c r="E119" s="172">
        <v>666</v>
      </c>
      <c r="F119" s="172">
        <v>2753</v>
      </c>
      <c r="G119" s="172">
        <v>192</v>
      </c>
      <c r="H119" s="172">
        <v>265</v>
      </c>
      <c r="I119" s="172">
        <v>169</v>
      </c>
      <c r="J119" s="172">
        <f t="shared" si="45"/>
        <v>4045</v>
      </c>
      <c r="K119" s="195"/>
      <c r="L119" s="195"/>
      <c r="M119" s="195"/>
      <c r="N119" s="195"/>
      <c r="O119" s="195"/>
      <c r="P119" s="248"/>
    </row>
    <row r="120" spans="1:16">
      <c r="A120" s="178">
        <v>40237</v>
      </c>
      <c r="B120" s="155">
        <f t="shared" si="29"/>
        <v>1</v>
      </c>
      <c r="C120" s="129" t="str">
        <f t="shared" si="30"/>
        <v>Mar2010</v>
      </c>
      <c r="D120" s="129">
        <f t="shared" si="31"/>
        <v>40238</v>
      </c>
      <c r="E120" s="172">
        <v>880</v>
      </c>
      <c r="F120" s="172">
        <v>3456</v>
      </c>
      <c r="G120" s="172">
        <v>258</v>
      </c>
      <c r="H120" s="172">
        <v>335</v>
      </c>
      <c r="I120" s="172">
        <v>183</v>
      </c>
      <c r="J120" s="172">
        <f t="shared" si="45"/>
        <v>5112</v>
      </c>
      <c r="K120" s="195"/>
      <c r="L120" s="195"/>
      <c r="M120" s="195"/>
      <c r="N120" s="195"/>
      <c r="O120" s="195"/>
      <c r="P120" s="248"/>
    </row>
    <row r="121" spans="1:16">
      <c r="A121" s="178">
        <v>40268</v>
      </c>
      <c r="B121" s="155">
        <f t="shared" si="29"/>
        <v>1</v>
      </c>
      <c r="C121" s="129" t="str">
        <f t="shared" si="30"/>
        <v>Mar2010</v>
      </c>
      <c r="D121" s="129">
        <f t="shared" si="31"/>
        <v>40238</v>
      </c>
      <c r="E121" s="172">
        <v>1051</v>
      </c>
      <c r="F121" s="172">
        <v>4253</v>
      </c>
      <c r="G121" s="172">
        <v>340</v>
      </c>
      <c r="H121" s="172">
        <v>468</v>
      </c>
      <c r="I121" s="172">
        <v>265</v>
      </c>
      <c r="J121" s="172">
        <f t="shared" si="45"/>
        <v>6377</v>
      </c>
      <c r="K121" s="195"/>
      <c r="L121" s="195"/>
      <c r="M121" s="195"/>
      <c r="N121" s="195"/>
      <c r="O121" s="195"/>
      <c r="P121" s="248"/>
    </row>
    <row r="122" spans="1:16">
      <c r="A122" s="178">
        <v>40298</v>
      </c>
      <c r="B122" s="155">
        <f t="shared" si="29"/>
        <v>2</v>
      </c>
      <c r="C122" s="129" t="str">
        <f t="shared" si="30"/>
        <v>June2010</v>
      </c>
      <c r="D122" s="129">
        <f t="shared" si="31"/>
        <v>40330</v>
      </c>
      <c r="E122" s="172">
        <v>896</v>
      </c>
      <c r="F122" s="172">
        <v>3391</v>
      </c>
      <c r="G122" s="172">
        <v>283</v>
      </c>
      <c r="H122" s="172">
        <v>386</v>
      </c>
      <c r="I122" s="172">
        <v>220</v>
      </c>
      <c r="J122" s="172">
        <f t="shared" si="45"/>
        <v>5176</v>
      </c>
      <c r="K122" s="195"/>
      <c r="L122" s="195"/>
      <c r="M122" s="195"/>
      <c r="N122" s="195"/>
      <c r="O122" s="195"/>
      <c r="P122" s="248"/>
    </row>
    <row r="123" spans="1:16">
      <c r="A123" s="178">
        <v>40329</v>
      </c>
      <c r="B123" s="155">
        <f t="shared" si="29"/>
        <v>2</v>
      </c>
      <c r="C123" s="129" t="str">
        <f t="shared" si="30"/>
        <v>June2010</v>
      </c>
      <c r="D123" s="129">
        <f t="shared" si="31"/>
        <v>40330</v>
      </c>
      <c r="E123" s="172">
        <v>944</v>
      </c>
      <c r="F123" s="172">
        <v>3586</v>
      </c>
      <c r="G123" s="172">
        <v>337</v>
      </c>
      <c r="H123" s="172">
        <v>489</v>
      </c>
      <c r="I123" s="172">
        <v>261</v>
      </c>
      <c r="J123" s="172">
        <f t="shared" si="45"/>
        <v>5617</v>
      </c>
      <c r="K123" s="195"/>
      <c r="L123" s="195"/>
      <c r="M123" s="195"/>
      <c r="N123" s="195"/>
      <c r="O123" s="195"/>
      <c r="P123" s="248"/>
    </row>
    <row r="124" spans="1:16">
      <c r="A124" s="178">
        <v>40359</v>
      </c>
      <c r="B124" s="155">
        <f t="shared" si="29"/>
        <v>2</v>
      </c>
      <c r="C124" s="129" t="str">
        <f t="shared" si="30"/>
        <v>June2010</v>
      </c>
      <c r="D124" s="129">
        <f t="shared" si="31"/>
        <v>40330</v>
      </c>
      <c r="E124" s="172">
        <v>970</v>
      </c>
      <c r="F124" s="172">
        <v>3970</v>
      </c>
      <c r="G124" s="172">
        <v>361</v>
      </c>
      <c r="H124" s="172">
        <v>496</v>
      </c>
      <c r="I124" s="172">
        <v>246</v>
      </c>
      <c r="J124" s="172">
        <f t="shared" si="45"/>
        <v>6043</v>
      </c>
      <c r="K124" s="195"/>
      <c r="L124" s="195"/>
      <c r="M124" s="195"/>
      <c r="N124" s="195"/>
      <c r="O124" s="195"/>
      <c r="P124" s="248"/>
    </row>
    <row r="125" spans="1:16">
      <c r="A125" s="178">
        <v>40390</v>
      </c>
      <c r="B125" s="155">
        <f t="shared" si="29"/>
        <v>3</v>
      </c>
      <c r="C125" s="129" t="str">
        <f t="shared" si="30"/>
        <v>Sep2010</v>
      </c>
      <c r="D125" s="129">
        <f t="shared" si="31"/>
        <v>40422</v>
      </c>
      <c r="E125" s="172">
        <v>980</v>
      </c>
      <c r="F125" s="172">
        <v>3932</v>
      </c>
      <c r="G125" s="172">
        <v>402</v>
      </c>
      <c r="H125" s="172">
        <v>524</v>
      </c>
      <c r="I125" s="172">
        <v>268</v>
      </c>
      <c r="J125" s="172">
        <f t="shared" si="45"/>
        <v>6106</v>
      </c>
      <c r="K125" s="195"/>
      <c r="L125" s="195"/>
      <c r="M125" s="195"/>
      <c r="N125" s="195"/>
      <c r="O125" s="195"/>
      <c r="P125" s="248"/>
    </row>
    <row r="126" spans="1:16">
      <c r="A126" s="178">
        <v>40421</v>
      </c>
      <c r="B126" s="155">
        <f t="shared" si="29"/>
        <v>3</v>
      </c>
      <c r="C126" s="129" t="str">
        <f t="shared" si="30"/>
        <v>Sep2010</v>
      </c>
      <c r="D126" s="129">
        <f t="shared" si="31"/>
        <v>40422</v>
      </c>
      <c r="E126" s="172">
        <v>931</v>
      </c>
      <c r="F126" s="172">
        <v>4061</v>
      </c>
      <c r="G126" s="172">
        <v>378</v>
      </c>
      <c r="H126" s="172">
        <v>498</v>
      </c>
      <c r="I126" s="172">
        <v>252</v>
      </c>
      <c r="J126" s="172">
        <f t="shared" si="45"/>
        <v>6120</v>
      </c>
      <c r="K126" s="195"/>
      <c r="L126" s="195"/>
      <c r="M126" s="195"/>
      <c r="N126" s="195"/>
      <c r="O126" s="195"/>
      <c r="P126" s="248"/>
    </row>
    <row r="127" spans="1:16">
      <c r="A127" s="178">
        <v>40451</v>
      </c>
      <c r="B127" s="155">
        <f t="shared" si="29"/>
        <v>3</v>
      </c>
      <c r="C127" s="129" t="str">
        <f t="shared" si="30"/>
        <v>Sep2010</v>
      </c>
      <c r="D127" s="129">
        <f t="shared" si="31"/>
        <v>40422</v>
      </c>
      <c r="E127" s="172">
        <v>969</v>
      </c>
      <c r="F127" s="172">
        <v>3757</v>
      </c>
      <c r="G127" s="172">
        <v>338</v>
      </c>
      <c r="H127" s="172">
        <v>479</v>
      </c>
      <c r="I127" s="172">
        <v>210</v>
      </c>
      <c r="J127" s="172">
        <f t="shared" si="45"/>
        <v>5753</v>
      </c>
      <c r="K127" s="195"/>
      <c r="L127" s="195"/>
      <c r="M127" s="195"/>
      <c r="N127" s="195"/>
      <c r="O127" s="195"/>
      <c r="P127" s="248"/>
    </row>
    <row r="128" spans="1:16">
      <c r="A128" s="178">
        <v>40482</v>
      </c>
      <c r="B128" s="155">
        <f t="shared" si="29"/>
        <v>4</v>
      </c>
      <c r="C128" s="129" t="str">
        <f t="shared" si="30"/>
        <v>dec2010</v>
      </c>
      <c r="D128" s="129">
        <f t="shared" si="31"/>
        <v>40513</v>
      </c>
      <c r="E128" s="172">
        <v>845</v>
      </c>
      <c r="F128" s="172">
        <v>3335</v>
      </c>
      <c r="G128" s="172">
        <v>324</v>
      </c>
      <c r="H128" s="172">
        <v>410</v>
      </c>
      <c r="I128" s="172">
        <v>185</v>
      </c>
      <c r="J128" s="172">
        <f t="shared" si="45"/>
        <v>5099</v>
      </c>
      <c r="K128" s="195"/>
      <c r="L128" s="195"/>
      <c r="M128" s="195"/>
      <c r="N128" s="195"/>
      <c r="O128" s="195"/>
      <c r="P128" s="248"/>
    </row>
    <row r="129" spans="1:16">
      <c r="A129" s="178">
        <v>40512</v>
      </c>
      <c r="B129" s="155">
        <f t="shared" si="29"/>
        <v>4</v>
      </c>
      <c r="C129" s="129" t="str">
        <f t="shared" si="30"/>
        <v>dec2010</v>
      </c>
      <c r="D129" s="129">
        <f t="shared" si="31"/>
        <v>40513</v>
      </c>
      <c r="E129" s="172">
        <v>981</v>
      </c>
      <c r="F129" s="172">
        <v>3655</v>
      </c>
      <c r="G129" s="172">
        <v>329</v>
      </c>
      <c r="H129" s="172">
        <v>520</v>
      </c>
      <c r="I129" s="172">
        <v>261</v>
      </c>
      <c r="J129" s="172">
        <f t="shared" si="45"/>
        <v>5746</v>
      </c>
      <c r="K129" s="195"/>
      <c r="L129" s="195"/>
      <c r="M129" s="195"/>
      <c r="N129" s="195"/>
      <c r="O129" s="195"/>
      <c r="P129" s="248"/>
    </row>
    <row r="130" spans="1:16">
      <c r="A130" s="178">
        <v>40543</v>
      </c>
      <c r="B130" s="155">
        <f t="shared" si="29"/>
        <v>4</v>
      </c>
      <c r="C130" s="129" t="str">
        <f t="shared" si="30"/>
        <v>dec2010</v>
      </c>
      <c r="D130" s="129">
        <f t="shared" si="31"/>
        <v>40513</v>
      </c>
      <c r="E130" s="172">
        <v>854</v>
      </c>
      <c r="F130" s="172">
        <v>3044</v>
      </c>
      <c r="G130" s="172">
        <v>343</v>
      </c>
      <c r="H130" s="172">
        <v>471</v>
      </c>
      <c r="I130" s="172">
        <v>235</v>
      </c>
      <c r="J130" s="172">
        <f t="shared" si="45"/>
        <v>4947</v>
      </c>
      <c r="K130" s="195"/>
      <c r="L130" s="195"/>
      <c r="M130" s="195"/>
      <c r="N130" s="195"/>
      <c r="O130" s="195"/>
      <c r="P130" s="248"/>
    </row>
    <row r="131" spans="1:16">
      <c r="A131" s="178">
        <v>40574</v>
      </c>
      <c r="B131" s="155">
        <f t="shared" si="29"/>
        <v>1</v>
      </c>
      <c r="C131" s="129" t="str">
        <f t="shared" si="30"/>
        <v>Mar2011</v>
      </c>
      <c r="D131" s="129">
        <f t="shared" si="31"/>
        <v>40603</v>
      </c>
      <c r="E131" s="172">
        <v>648</v>
      </c>
      <c r="F131" s="172">
        <v>2639</v>
      </c>
      <c r="G131" s="172">
        <v>167</v>
      </c>
      <c r="H131" s="172">
        <v>285</v>
      </c>
      <c r="I131" s="172">
        <v>154</v>
      </c>
      <c r="J131" s="172">
        <f t="shared" si="45"/>
        <v>3893</v>
      </c>
      <c r="K131" s="195"/>
      <c r="L131" s="195"/>
      <c r="M131" s="195"/>
      <c r="N131" s="195"/>
      <c r="O131" s="195"/>
      <c r="P131" s="248"/>
    </row>
    <row r="132" spans="1:16">
      <c r="A132" s="178">
        <v>40602</v>
      </c>
      <c r="B132" s="155">
        <f t="shared" ref="B132:B195" si="58">MONTH(MONTH(A132)&amp;0)</f>
        <v>1</v>
      </c>
      <c r="C132" s="129" t="str">
        <f t="shared" ref="C132:C195" si="59">IF(B132=4,"dec",IF(B132=1,"Mar", IF(B132=2,"June",IF(B132=3,"Sep",""))))&amp;YEAR(A132)</f>
        <v>Mar2011</v>
      </c>
      <c r="D132" s="129">
        <f t="shared" ref="D132:D195" si="60">DATEVALUE(C132)</f>
        <v>40603</v>
      </c>
      <c r="E132" s="172">
        <v>926</v>
      </c>
      <c r="F132" s="172">
        <v>3421</v>
      </c>
      <c r="G132" s="172">
        <v>277</v>
      </c>
      <c r="H132" s="172">
        <v>447</v>
      </c>
      <c r="I132" s="172">
        <v>203</v>
      </c>
      <c r="J132" s="172">
        <f t="shared" ref="J132:J163" si="61">E132+F132+G132+H132+I132</f>
        <v>5274</v>
      </c>
      <c r="K132" s="195"/>
      <c r="L132" s="195"/>
      <c r="M132" s="195"/>
      <c r="N132" s="195"/>
      <c r="O132" s="195"/>
      <c r="P132" s="248"/>
    </row>
    <row r="133" spans="1:16">
      <c r="A133" s="178">
        <v>40633</v>
      </c>
      <c r="B133" s="155">
        <f t="shared" si="58"/>
        <v>1</v>
      </c>
      <c r="C133" s="129" t="str">
        <f t="shared" si="59"/>
        <v>Mar2011</v>
      </c>
      <c r="D133" s="129">
        <f t="shared" si="60"/>
        <v>40603</v>
      </c>
      <c r="E133" s="172">
        <v>1112</v>
      </c>
      <c r="F133" s="172">
        <v>3635</v>
      </c>
      <c r="G133" s="172">
        <v>303</v>
      </c>
      <c r="H133" s="172">
        <v>480</v>
      </c>
      <c r="I133" s="172">
        <v>232</v>
      </c>
      <c r="J133" s="172">
        <f t="shared" si="61"/>
        <v>5762</v>
      </c>
      <c r="K133" s="195"/>
      <c r="L133" s="195"/>
      <c r="M133" s="195"/>
      <c r="N133" s="195"/>
      <c r="O133" s="195"/>
      <c r="P133" s="248"/>
    </row>
    <row r="134" spans="1:16">
      <c r="A134" s="178">
        <v>40663</v>
      </c>
      <c r="B134" s="155">
        <f t="shared" si="58"/>
        <v>2</v>
      </c>
      <c r="C134" s="129" t="str">
        <f t="shared" si="59"/>
        <v>June2011</v>
      </c>
      <c r="D134" s="129">
        <f t="shared" si="60"/>
        <v>40695</v>
      </c>
      <c r="E134" s="172">
        <v>880</v>
      </c>
      <c r="F134" s="172">
        <v>2940</v>
      </c>
      <c r="G134" s="172">
        <v>245</v>
      </c>
      <c r="H134" s="172">
        <v>405</v>
      </c>
      <c r="I134" s="172">
        <v>205</v>
      </c>
      <c r="J134" s="172">
        <f t="shared" si="61"/>
        <v>4675</v>
      </c>
      <c r="K134" s="195"/>
      <c r="L134" s="195"/>
      <c r="M134" s="195"/>
      <c r="N134" s="195"/>
      <c r="O134" s="195"/>
      <c r="P134" s="248"/>
    </row>
    <row r="135" spans="1:16">
      <c r="A135" s="178">
        <v>40694</v>
      </c>
      <c r="B135" s="155">
        <f t="shared" si="58"/>
        <v>2</v>
      </c>
      <c r="C135" s="129" t="str">
        <f t="shared" si="59"/>
        <v>June2011</v>
      </c>
      <c r="D135" s="129">
        <f t="shared" si="60"/>
        <v>40695</v>
      </c>
      <c r="E135" s="172">
        <v>1089</v>
      </c>
      <c r="F135" s="172">
        <v>3697</v>
      </c>
      <c r="G135" s="172">
        <v>285</v>
      </c>
      <c r="H135" s="172">
        <v>519</v>
      </c>
      <c r="I135" s="172">
        <v>245</v>
      </c>
      <c r="J135" s="172">
        <f t="shared" si="61"/>
        <v>5835</v>
      </c>
      <c r="K135" s="195"/>
      <c r="L135" s="195"/>
      <c r="M135" s="195"/>
      <c r="N135" s="195"/>
      <c r="O135" s="195"/>
      <c r="P135" s="248"/>
    </row>
    <row r="136" spans="1:16">
      <c r="A136" s="178">
        <v>40724</v>
      </c>
      <c r="B136" s="155">
        <f t="shared" si="58"/>
        <v>2</v>
      </c>
      <c r="C136" s="129" t="str">
        <f t="shared" si="59"/>
        <v>June2011</v>
      </c>
      <c r="D136" s="129">
        <f t="shared" si="60"/>
        <v>40695</v>
      </c>
      <c r="E136" s="172">
        <v>931</v>
      </c>
      <c r="F136" s="172">
        <v>3389</v>
      </c>
      <c r="G136" s="172">
        <v>250</v>
      </c>
      <c r="H136" s="172">
        <v>462</v>
      </c>
      <c r="I136" s="172">
        <v>222</v>
      </c>
      <c r="J136" s="172">
        <f t="shared" si="61"/>
        <v>5254</v>
      </c>
      <c r="K136" s="195"/>
      <c r="L136" s="195"/>
      <c r="M136" s="195"/>
      <c r="N136" s="195"/>
      <c r="O136" s="195"/>
      <c r="P136" s="248"/>
    </row>
    <row r="137" spans="1:16">
      <c r="A137" s="178">
        <v>40755</v>
      </c>
      <c r="B137" s="155">
        <f t="shared" si="58"/>
        <v>3</v>
      </c>
      <c r="C137" s="129" t="str">
        <f t="shared" si="59"/>
        <v>Sep2011</v>
      </c>
      <c r="D137" s="129">
        <f t="shared" si="60"/>
        <v>40787</v>
      </c>
      <c r="E137" s="172">
        <v>967</v>
      </c>
      <c r="F137" s="172">
        <v>3258</v>
      </c>
      <c r="G137" s="172">
        <v>271</v>
      </c>
      <c r="H137" s="172">
        <v>472</v>
      </c>
      <c r="I137" s="172">
        <v>188</v>
      </c>
      <c r="J137" s="172">
        <f t="shared" si="61"/>
        <v>5156</v>
      </c>
      <c r="K137" s="195"/>
      <c r="L137" s="195"/>
      <c r="M137" s="195"/>
      <c r="N137" s="195"/>
      <c r="O137" s="195"/>
      <c r="P137" s="248"/>
    </row>
    <row r="138" spans="1:16">
      <c r="A138" s="178">
        <v>40786</v>
      </c>
      <c r="B138" s="155">
        <f t="shared" si="58"/>
        <v>3</v>
      </c>
      <c r="C138" s="129" t="str">
        <f t="shared" si="59"/>
        <v>Sep2011</v>
      </c>
      <c r="D138" s="129">
        <f t="shared" si="60"/>
        <v>40787</v>
      </c>
      <c r="E138" s="172">
        <v>1030</v>
      </c>
      <c r="F138" s="172">
        <v>3544</v>
      </c>
      <c r="G138" s="172">
        <v>318</v>
      </c>
      <c r="H138" s="172">
        <v>502</v>
      </c>
      <c r="I138" s="172">
        <v>223</v>
      </c>
      <c r="J138" s="172">
        <f t="shared" si="61"/>
        <v>5617</v>
      </c>
      <c r="K138" s="195"/>
      <c r="L138" s="195"/>
      <c r="M138" s="195"/>
      <c r="N138" s="195"/>
      <c r="O138" s="195"/>
      <c r="P138" s="248"/>
    </row>
    <row r="139" spans="1:16">
      <c r="A139" s="178">
        <v>40816</v>
      </c>
      <c r="B139" s="155">
        <f t="shared" si="58"/>
        <v>3</v>
      </c>
      <c r="C139" s="129" t="str">
        <f t="shared" si="59"/>
        <v>Sep2011</v>
      </c>
      <c r="D139" s="129">
        <f t="shared" si="60"/>
        <v>40787</v>
      </c>
      <c r="E139" s="172">
        <v>960</v>
      </c>
      <c r="F139" s="172">
        <v>3551</v>
      </c>
      <c r="G139" s="172">
        <v>286</v>
      </c>
      <c r="H139" s="172">
        <v>536</v>
      </c>
      <c r="I139" s="172">
        <v>235</v>
      </c>
      <c r="J139" s="172">
        <f t="shared" si="61"/>
        <v>5568</v>
      </c>
      <c r="K139" s="195"/>
      <c r="L139" s="195"/>
      <c r="M139" s="195"/>
      <c r="N139" s="195"/>
      <c r="O139" s="195"/>
      <c r="P139" s="248"/>
    </row>
    <row r="140" spans="1:16">
      <c r="A140" s="178">
        <v>40847</v>
      </c>
      <c r="B140" s="155">
        <f t="shared" si="58"/>
        <v>4</v>
      </c>
      <c r="C140" s="129" t="str">
        <f t="shared" si="59"/>
        <v>dec2011</v>
      </c>
      <c r="D140" s="129">
        <f t="shared" si="60"/>
        <v>40878</v>
      </c>
      <c r="E140" s="172">
        <v>974</v>
      </c>
      <c r="F140" s="172">
        <v>3177</v>
      </c>
      <c r="G140" s="172">
        <v>281</v>
      </c>
      <c r="H140" s="172">
        <v>502</v>
      </c>
      <c r="I140" s="172">
        <v>221</v>
      </c>
      <c r="J140" s="172">
        <f t="shared" si="61"/>
        <v>5155</v>
      </c>
      <c r="K140" s="195"/>
      <c r="L140" s="195"/>
      <c r="M140" s="195"/>
      <c r="N140" s="195"/>
      <c r="O140" s="195"/>
      <c r="P140" s="248"/>
    </row>
    <row r="141" spans="1:16">
      <c r="A141" s="178">
        <v>40877</v>
      </c>
      <c r="B141" s="155">
        <f t="shared" si="58"/>
        <v>4</v>
      </c>
      <c r="C141" s="129" t="str">
        <f t="shared" si="59"/>
        <v>dec2011</v>
      </c>
      <c r="D141" s="129">
        <f t="shared" si="60"/>
        <v>40878</v>
      </c>
      <c r="E141" s="172">
        <v>1011</v>
      </c>
      <c r="F141" s="172">
        <v>3384</v>
      </c>
      <c r="G141" s="172">
        <v>299</v>
      </c>
      <c r="H141" s="172">
        <v>561</v>
      </c>
      <c r="I141" s="172">
        <v>253</v>
      </c>
      <c r="J141" s="172">
        <f t="shared" si="61"/>
        <v>5508</v>
      </c>
      <c r="K141" s="195"/>
      <c r="L141" s="195"/>
      <c r="M141" s="195"/>
      <c r="N141" s="195"/>
      <c r="O141" s="195"/>
      <c r="P141" s="248"/>
    </row>
    <row r="142" spans="1:16">
      <c r="A142" s="178">
        <v>40908</v>
      </c>
      <c r="B142" s="155">
        <f t="shared" si="58"/>
        <v>4</v>
      </c>
      <c r="C142" s="129" t="str">
        <f t="shared" si="59"/>
        <v>dec2011</v>
      </c>
      <c r="D142" s="129">
        <f t="shared" si="60"/>
        <v>40878</v>
      </c>
      <c r="E142" s="172">
        <v>805</v>
      </c>
      <c r="F142" s="172">
        <v>2700</v>
      </c>
      <c r="G142" s="172">
        <v>274</v>
      </c>
      <c r="H142" s="172">
        <v>412</v>
      </c>
      <c r="I142" s="172">
        <v>191</v>
      </c>
      <c r="J142" s="172">
        <f t="shared" si="61"/>
        <v>4382</v>
      </c>
      <c r="K142" s="195"/>
      <c r="L142" s="195"/>
      <c r="M142" s="195"/>
      <c r="N142" s="195"/>
      <c r="O142" s="195"/>
      <c r="P142" s="248"/>
    </row>
    <row r="143" spans="1:16">
      <c r="A143" s="178">
        <v>40939</v>
      </c>
      <c r="B143" s="155">
        <f t="shared" si="58"/>
        <v>1</v>
      </c>
      <c r="C143" s="129" t="str">
        <f t="shared" si="59"/>
        <v>Mar2012</v>
      </c>
      <c r="D143" s="129">
        <f t="shared" si="60"/>
        <v>40969</v>
      </c>
      <c r="E143" s="172">
        <v>746</v>
      </c>
      <c r="F143" s="172">
        <v>2604</v>
      </c>
      <c r="G143" s="172">
        <v>186</v>
      </c>
      <c r="H143" s="172">
        <v>354</v>
      </c>
      <c r="I143" s="172">
        <v>164</v>
      </c>
      <c r="J143" s="172">
        <f t="shared" si="61"/>
        <v>4054</v>
      </c>
      <c r="K143" s="195"/>
      <c r="L143" s="195"/>
      <c r="M143" s="195"/>
      <c r="N143" s="195"/>
      <c r="O143" s="195"/>
      <c r="P143" s="248"/>
    </row>
    <row r="144" spans="1:16">
      <c r="A144" s="178">
        <v>40968</v>
      </c>
      <c r="B144" s="155">
        <f t="shared" si="58"/>
        <v>1</v>
      </c>
      <c r="C144" s="129" t="str">
        <f t="shared" si="59"/>
        <v>Mar2012</v>
      </c>
      <c r="D144" s="129">
        <f t="shared" si="60"/>
        <v>40969</v>
      </c>
      <c r="E144" s="172">
        <v>981</v>
      </c>
      <c r="F144" s="172">
        <v>3409</v>
      </c>
      <c r="G144" s="172">
        <v>290</v>
      </c>
      <c r="H144" s="172">
        <v>481</v>
      </c>
      <c r="I144" s="172">
        <v>190</v>
      </c>
      <c r="J144" s="172">
        <f t="shared" si="61"/>
        <v>5351</v>
      </c>
      <c r="K144" s="195"/>
      <c r="L144" s="195"/>
      <c r="M144" s="195"/>
      <c r="N144" s="195"/>
      <c r="O144" s="195"/>
      <c r="P144" s="248"/>
    </row>
    <row r="145" spans="1:16">
      <c r="A145" s="178">
        <v>40999</v>
      </c>
      <c r="B145" s="155">
        <f t="shared" si="58"/>
        <v>1</v>
      </c>
      <c r="C145" s="129" t="str">
        <f t="shared" si="59"/>
        <v>Mar2012</v>
      </c>
      <c r="D145" s="129">
        <f t="shared" si="60"/>
        <v>40969</v>
      </c>
      <c r="E145" s="172">
        <v>1155</v>
      </c>
      <c r="F145" s="172">
        <v>3562</v>
      </c>
      <c r="G145" s="172">
        <v>298</v>
      </c>
      <c r="H145" s="172">
        <v>544</v>
      </c>
      <c r="I145" s="172">
        <v>222</v>
      </c>
      <c r="J145" s="172">
        <f t="shared" si="61"/>
        <v>5781</v>
      </c>
      <c r="K145" s="195"/>
      <c r="L145" s="195"/>
      <c r="M145" s="195"/>
      <c r="N145" s="195"/>
      <c r="O145" s="195"/>
      <c r="P145" s="248"/>
    </row>
    <row r="146" spans="1:16">
      <c r="A146" s="178">
        <v>41029</v>
      </c>
      <c r="B146" s="155">
        <f t="shared" si="58"/>
        <v>2</v>
      </c>
      <c r="C146" s="129" t="str">
        <f t="shared" si="59"/>
        <v>June2012</v>
      </c>
      <c r="D146" s="129">
        <f t="shared" si="60"/>
        <v>41061</v>
      </c>
      <c r="E146" s="172">
        <v>813</v>
      </c>
      <c r="F146" s="172">
        <v>2565</v>
      </c>
      <c r="G146" s="172">
        <v>220</v>
      </c>
      <c r="H146" s="172">
        <v>397</v>
      </c>
      <c r="I146" s="172">
        <v>145</v>
      </c>
      <c r="J146" s="172">
        <f t="shared" si="61"/>
        <v>4140</v>
      </c>
      <c r="K146" s="195"/>
      <c r="L146" s="195"/>
      <c r="M146" s="195"/>
      <c r="N146" s="195"/>
      <c r="O146" s="195"/>
      <c r="P146" s="248"/>
    </row>
    <row r="147" spans="1:16">
      <c r="A147" s="178">
        <v>41060</v>
      </c>
      <c r="B147" s="155">
        <f t="shared" si="58"/>
        <v>2</v>
      </c>
      <c r="C147" s="129" t="str">
        <f t="shared" si="59"/>
        <v>June2012</v>
      </c>
      <c r="D147" s="129">
        <f t="shared" si="60"/>
        <v>41061</v>
      </c>
      <c r="E147" s="172">
        <v>1242</v>
      </c>
      <c r="F147" s="172">
        <v>3864</v>
      </c>
      <c r="G147" s="172">
        <v>345</v>
      </c>
      <c r="H147" s="172">
        <v>708</v>
      </c>
      <c r="I147" s="172">
        <v>252</v>
      </c>
      <c r="J147" s="172">
        <f t="shared" si="61"/>
        <v>6411</v>
      </c>
      <c r="K147" s="195"/>
      <c r="L147" s="195"/>
      <c r="M147" s="195"/>
      <c r="N147" s="195"/>
      <c r="O147" s="195"/>
      <c r="P147" s="248"/>
    </row>
    <row r="148" spans="1:16">
      <c r="A148" s="178">
        <v>41090</v>
      </c>
      <c r="B148" s="155">
        <f t="shared" si="58"/>
        <v>2</v>
      </c>
      <c r="C148" s="129" t="str">
        <f t="shared" si="59"/>
        <v>June2012</v>
      </c>
      <c r="D148" s="129">
        <f t="shared" si="60"/>
        <v>41061</v>
      </c>
      <c r="E148" s="172">
        <v>984</v>
      </c>
      <c r="F148" s="172">
        <v>3053</v>
      </c>
      <c r="G148" s="172">
        <v>297</v>
      </c>
      <c r="H148" s="172">
        <v>506</v>
      </c>
      <c r="I148" s="172">
        <v>212</v>
      </c>
      <c r="J148" s="172">
        <f t="shared" si="61"/>
        <v>5052</v>
      </c>
      <c r="K148" s="195"/>
      <c r="L148" s="195"/>
      <c r="M148" s="195"/>
      <c r="N148" s="195"/>
      <c r="O148" s="195"/>
      <c r="P148" s="248"/>
    </row>
    <row r="149" spans="1:16">
      <c r="A149" s="178">
        <v>41121</v>
      </c>
      <c r="B149" s="155">
        <f t="shared" si="58"/>
        <v>3</v>
      </c>
      <c r="C149" s="129" t="str">
        <f t="shared" si="59"/>
        <v>Sep2012</v>
      </c>
      <c r="D149" s="129">
        <f t="shared" si="60"/>
        <v>41153</v>
      </c>
      <c r="E149" s="172">
        <v>992</v>
      </c>
      <c r="F149" s="172">
        <v>2996</v>
      </c>
      <c r="G149" s="172">
        <v>292</v>
      </c>
      <c r="H149" s="172">
        <v>568</v>
      </c>
      <c r="I149" s="172">
        <v>248</v>
      </c>
      <c r="J149" s="172">
        <f t="shared" si="61"/>
        <v>5096</v>
      </c>
      <c r="K149" s="195"/>
      <c r="L149" s="195"/>
      <c r="M149" s="195"/>
      <c r="N149" s="195"/>
      <c r="O149" s="195"/>
      <c r="P149" s="248"/>
    </row>
    <row r="150" spans="1:16">
      <c r="A150" s="178">
        <v>41152</v>
      </c>
      <c r="B150" s="155">
        <f t="shared" si="58"/>
        <v>3</v>
      </c>
      <c r="C150" s="129" t="str">
        <f t="shared" si="59"/>
        <v>Sep2012</v>
      </c>
      <c r="D150" s="129">
        <f t="shared" si="60"/>
        <v>41153</v>
      </c>
      <c r="E150" s="172">
        <v>1244</v>
      </c>
      <c r="F150" s="172">
        <v>3532</v>
      </c>
      <c r="G150" s="172">
        <v>334</v>
      </c>
      <c r="H150" s="172">
        <v>710</v>
      </c>
      <c r="I150" s="172">
        <v>243</v>
      </c>
      <c r="J150" s="172">
        <f t="shared" si="61"/>
        <v>6063</v>
      </c>
      <c r="K150" s="195"/>
      <c r="L150" s="195"/>
      <c r="M150" s="195"/>
      <c r="N150" s="195"/>
      <c r="O150" s="195"/>
      <c r="P150" s="248"/>
    </row>
    <row r="151" spans="1:16">
      <c r="A151" s="178">
        <v>41182</v>
      </c>
      <c r="B151" s="155">
        <f t="shared" si="58"/>
        <v>3</v>
      </c>
      <c r="C151" s="129" t="str">
        <f t="shared" si="59"/>
        <v>Sep2012</v>
      </c>
      <c r="D151" s="129">
        <f t="shared" si="60"/>
        <v>41153</v>
      </c>
      <c r="E151" s="172">
        <v>1012</v>
      </c>
      <c r="F151" s="172">
        <v>3161</v>
      </c>
      <c r="G151" s="172">
        <v>307</v>
      </c>
      <c r="H151" s="172">
        <v>541</v>
      </c>
      <c r="I151" s="172">
        <v>174</v>
      </c>
      <c r="J151" s="172">
        <f t="shared" si="61"/>
        <v>5195</v>
      </c>
      <c r="K151" s="195"/>
      <c r="L151" s="195"/>
      <c r="M151" s="195"/>
      <c r="N151" s="195"/>
      <c r="O151" s="195"/>
      <c r="P151" s="248"/>
    </row>
    <row r="152" spans="1:16">
      <c r="A152" s="178">
        <v>41213</v>
      </c>
      <c r="B152" s="155">
        <f t="shared" si="58"/>
        <v>4</v>
      </c>
      <c r="C152" s="129" t="str">
        <f t="shared" si="59"/>
        <v>dec2012</v>
      </c>
      <c r="D152" s="129">
        <f t="shared" si="60"/>
        <v>41244</v>
      </c>
      <c r="E152" s="172">
        <v>1034</v>
      </c>
      <c r="F152" s="172">
        <v>3087</v>
      </c>
      <c r="G152" s="172">
        <v>329</v>
      </c>
      <c r="H152" s="172">
        <v>547</v>
      </c>
      <c r="I152" s="172">
        <v>221</v>
      </c>
      <c r="J152" s="172">
        <f t="shared" si="61"/>
        <v>5218</v>
      </c>
      <c r="K152" s="195"/>
      <c r="L152" s="195"/>
      <c r="M152" s="195"/>
      <c r="N152" s="195"/>
      <c r="O152" s="195"/>
      <c r="P152" s="248"/>
    </row>
    <row r="153" spans="1:16">
      <c r="A153" s="178">
        <v>41243</v>
      </c>
      <c r="B153" s="155">
        <f t="shared" si="58"/>
        <v>4</v>
      </c>
      <c r="C153" s="129" t="str">
        <f t="shared" si="59"/>
        <v>dec2012</v>
      </c>
      <c r="D153" s="129">
        <f t="shared" si="60"/>
        <v>41244</v>
      </c>
      <c r="E153" s="172">
        <v>1059</v>
      </c>
      <c r="F153" s="172">
        <v>3183</v>
      </c>
      <c r="G153" s="172">
        <v>352</v>
      </c>
      <c r="H153" s="172">
        <v>579</v>
      </c>
      <c r="I153" s="172">
        <v>224</v>
      </c>
      <c r="J153" s="172">
        <f t="shared" si="61"/>
        <v>5397</v>
      </c>
      <c r="K153" s="195"/>
      <c r="L153" s="195"/>
      <c r="M153" s="195"/>
      <c r="N153" s="195"/>
      <c r="O153" s="195"/>
      <c r="P153" s="248"/>
    </row>
    <row r="154" spans="1:16">
      <c r="A154" s="178">
        <v>41274</v>
      </c>
      <c r="B154" s="155">
        <f t="shared" si="58"/>
        <v>4</v>
      </c>
      <c r="C154" s="129" t="str">
        <f t="shared" si="59"/>
        <v>dec2012</v>
      </c>
      <c r="D154" s="129">
        <f t="shared" si="60"/>
        <v>41244</v>
      </c>
      <c r="E154" s="172">
        <v>788</v>
      </c>
      <c r="F154" s="172">
        <v>2246</v>
      </c>
      <c r="G154" s="172">
        <v>276</v>
      </c>
      <c r="H154" s="172">
        <v>425</v>
      </c>
      <c r="I154" s="172">
        <v>172</v>
      </c>
      <c r="J154" s="172">
        <f t="shared" si="61"/>
        <v>3907</v>
      </c>
      <c r="K154" s="195"/>
      <c r="L154" s="195"/>
      <c r="M154" s="195"/>
      <c r="N154" s="195"/>
      <c r="O154" s="195"/>
      <c r="P154" s="248"/>
    </row>
    <row r="155" spans="1:16">
      <c r="A155" s="178">
        <v>41305</v>
      </c>
      <c r="B155" s="155">
        <f t="shared" si="58"/>
        <v>1</v>
      </c>
      <c r="C155" s="129" t="str">
        <f t="shared" si="59"/>
        <v>Mar2013</v>
      </c>
      <c r="D155" s="129">
        <f t="shared" si="60"/>
        <v>41334</v>
      </c>
      <c r="E155" s="172">
        <v>834</v>
      </c>
      <c r="F155" s="172">
        <v>2425</v>
      </c>
      <c r="G155" s="172">
        <v>208</v>
      </c>
      <c r="H155" s="172">
        <v>405</v>
      </c>
      <c r="I155" s="172">
        <v>145</v>
      </c>
      <c r="J155" s="172">
        <f t="shared" si="61"/>
        <v>4017</v>
      </c>
      <c r="K155" s="195"/>
      <c r="L155" s="195"/>
      <c r="M155" s="195"/>
      <c r="N155" s="195"/>
      <c r="O155" s="195"/>
      <c r="P155" s="248"/>
    </row>
    <row r="156" spans="1:16">
      <c r="A156" s="178">
        <v>41333</v>
      </c>
      <c r="B156" s="155">
        <f t="shared" si="58"/>
        <v>1</v>
      </c>
      <c r="C156" s="129" t="str">
        <f t="shared" si="59"/>
        <v>Mar2013</v>
      </c>
      <c r="D156" s="129">
        <f t="shared" si="60"/>
        <v>41334</v>
      </c>
      <c r="E156" s="172">
        <v>981</v>
      </c>
      <c r="F156" s="172">
        <v>2771</v>
      </c>
      <c r="G156" s="172">
        <v>261</v>
      </c>
      <c r="H156" s="172">
        <v>479</v>
      </c>
      <c r="I156" s="172">
        <v>187</v>
      </c>
      <c r="J156" s="172">
        <f t="shared" si="61"/>
        <v>4679</v>
      </c>
      <c r="K156" s="195"/>
      <c r="L156" s="195"/>
      <c r="M156" s="195"/>
      <c r="N156" s="195"/>
      <c r="O156" s="195"/>
      <c r="P156" s="248"/>
    </row>
    <row r="157" spans="1:16">
      <c r="A157" s="178">
        <v>41364</v>
      </c>
      <c r="B157" s="155">
        <f t="shared" si="58"/>
        <v>1</v>
      </c>
      <c r="C157" s="129" t="str">
        <f t="shared" si="59"/>
        <v>Mar2013</v>
      </c>
      <c r="D157" s="129">
        <f t="shared" si="60"/>
        <v>41334</v>
      </c>
      <c r="E157" s="172">
        <v>965</v>
      </c>
      <c r="F157" s="172">
        <v>2633</v>
      </c>
      <c r="G157" s="172">
        <v>265</v>
      </c>
      <c r="H157" s="172">
        <v>500</v>
      </c>
      <c r="I157" s="172">
        <v>207</v>
      </c>
      <c r="J157" s="172">
        <f t="shared" si="61"/>
        <v>4570</v>
      </c>
      <c r="K157" s="195"/>
      <c r="L157" s="195"/>
      <c r="M157" s="195"/>
      <c r="N157" s="195"/>
      <c r="O157" s="195"/>
      <c r="P157" s="248"/>
    </row>
    <row r="158" spans="1:16">
      <c r="A158" s="178">
        <v>41394</v>
      </c>
      <c r="B158" s="155">
        <f t="shared" si="58"/>
        <v>2</v>
      </c>
      <c r="C158" s="129" t="str">
        <f t="shared" si="59"/>
        <v>June2013</v>
      </c>
      <c r="D158" s="129">
        <f t="shared" si="60"/>
        <v>41426</v>
      </c>
      <c r="E158" s="172">
        <v>922</v>
      </c>
      <c r="F158" s="172">
        <v>2519</v>
      </c>
      <c r="G158" s="172">
        <v>303</v>
      </c>
      <c r="H158" s="172">
        <v>491</v>
      </c>
      <c r="I158" s="172">
        <v>186</v>
      </c>
      <c r="J158" s="172">
        <f t="shared" si="61"/>
        <v>4421</v>
      </c>
      <c r="K158" s="195"/>
      <c r="L158" s="195"/>
      <c r="M158" s="195"/>
      <c r="N158" s="195"/>
      <c r="O158" s="195"/>
      <c r="P158" s="248"/>
    </row>
    <row r="159" spans="1:16">
      <c r="A159" s="178">
        <v>41425</v>
      </c>
      <c r="B159" s="155">
        <f t="shared" si="58"/>
        <v>2</v>
      </c>
      <c r="C159" s="129" t="str">
        <f t="shared" si="59"/>
        <v>June2013</v>
      </c>
      <c r="D159" s="129">
        <f t="shared" si="60"/>
        <v>41426</v>
      </c>
      <c r="E159" s="172">
        <v>1145</v>
      </c>
      <c r="F159" s="172">
        <v>2994</v>
      </c>
      <c r="G159" s="172">
        <v>343</v>
      </c>
      <c r="H159" s="172">
        <v>588</v>
      </c>
      <c r="I159" s="172">
        <v>217</v>
      </c>
      <c r="J159" s="172">
        <f t="shared" si="61"/>
        <v>5287</v>
      </c>
      <c r="K159" s="195"/>
      <c r="L159" s="195"/>
      <c r="M159" s="195"/>
      <c r="N159" s="195"/>
      <c r="O159" s="195"/>
      <c r="P159" s="248"/>
    </row>
    <row r="160" spans="1:16">
      <c r="A160" s="178">
        <v>41455</v>
      </c>
      <c r="B160" s="155">
        <f t="shared" si="58"/>
        <v>2</v>
      </c>
      <c r="C160" s="129" t="str">
        <f t="shared" si="59"/>
        <v>June2013</v>
      </c>
      <c r="D160" s="129">
        <f t="shared" si="60"/>
        <v>41426</v>
      </c>
      <c r="E160" s="172">
        <v>968</v>
      </c>
      <c r="F160" s="172">
        <v>2574</v>
      </c>
      <c r="G160" s="172">
        <v>264</v>
      </c>
      <c r="H160" s="172">
        <v>456</v>
      </c>
      <c r="I160" s="172">
        <v>177</v>
      </c>
      <c r="J160" s="172">
        <f t="shared" si="61"/>
        <v>4439</v>
      </c>
      <c r="K160" s="195"/>
      <c r="L160" s="195"/>
      <c r="M160" s="195"/>
      <c r="N160" s="195"/>
      <c r="O160" s="195"/>
      <c r="P160" s="248"/>
    </row>
    <row r="161" spans="1:16">
      <c r="A161" s="178">
        <v>41486</v>
      </c>
      <c r="B161" s="155">
        <f t="shared" si="58"/>
        <v>3</v>
      </c>
      <c r="C161" s="129" t="str">
        <f t="shared" si="59"/>
        <v>Sep2013</v>
      </c>
      <c r="D161" s="129">
        <f t="shared" si="60"/>
        <v>41518</v>
      </c>
      <c r="E161" s="172">
        <v>1072</v>
      </c>
      <c r="F161" s="172">
        <v>2951</v>
      </c>
      <c r="G161" s="172">
        <v>326</v>
      </c>
      <c r="H161" s="172">
        <v>550</v>
      </c>
      <c r="I161" s="172">
        <v>240</v>
      </c>
      <c r="J161" s="172">
        <f t="shared" si="61"/>
        <v>5139</v>
      </c>
      <c r="K161" s="195"/>
      <c r="L161" s="195"/>
      <c r="M161" s="195"/>
      <c r="N161" s="195"/>
      <c r="O161" s="195"/>
      <c r="P161" s="248"/>
    </row>
    <row r="162" spans="1:16">
      <c r="A162" s="178">
        <v>41517</v>
      </c>
      <c r="B162" s="155">
        <f t="shared" si="58"/>
        <v>3</v>
      </c>
      <c r="C162" s="129" t="str">
        <f t="shared" si="59"/>
        <v>Sep2013</v>
      </c>
      <c r="D162" s="129">
        <f t="shared" si="60"/>
        <v>41518</v>
      </c>
      <c r="E162" s="172">
        <v>944</v>
      </c>
      <c r="F162" s="172">
        <v>2711</v>
      </c>
      <c r="G162" s="172">
        <v>311</v>
      </c>
      <c r="H162" s="172">
        <v>453</v>
      </c>
      <c r="I162" s="172">
        <v>200</v>
      </c>
      <c r="J162" s="172">
        <f t="shared" si="61"/>
        <v>4619</v>
      </c>
      <c r="K162" s="195"/>
      <c r="L162" s="195"/>
      <c r="M162" s="195"/>
      <c r="N162" s="195"/>
      <c r="O162" s="195"/>
      <c r="P162" s="248"/>
    </row>
    <row r="163" spans="1:16">
      <c r="A163" s="178">
        <v>41547</v>
      </c>
      <c r="B163" s="155">
        <f t="shared" si="58"/>
        <v>3</v>
      </c>
      <c r="C163" s="129" t="str">
        <f t="shared" si="59"/>
        <v>Sep2013</v>
      </c>
      <c r="D163" s="129">
        <f t="shared" si="60"/>
        <v>41518</v>
      </c>
      <c r="E163" s="172">
        <v>926</v>
      </c>
      <c r="F163" s="172">
        <v>2664</v>
      </c>
      <c r="G163" s="172">
        <v>275</v>
      </c>
      <c r="H163" s="172">
        <v>472</v>
      </c>
      <c r="I163" s="172">
        <v>177</v>
      </c>
      <c r="J163" s="172">
        <f t="shared" si="61"/>
        <v>4514</v>
      </c>
      <c r="K163" s="195"/>
      <c r="L163" s="195"/>
      <c r="M163" s="195"/>
      <c r="N163" s="195"/>
      <c r="O163" s="195"/>
      <c r="P163" s="248"/>
    </row>
    <row r="164" spans="1:16">
      <c r="A164" s="178">
        <v>41578</v>
      </c>
      <c r="B164" s="155">
        <f t="shared" si="58"/>
        <v>4</v>
      </c>
      <c r="C164" s="129" t="str">
        <f t="shared" si="59"/>
        <v>dec2013</v>
      </c>
      <c r="D164" s="129">
        <f t="shared" si="60"/>
        <v>41609</v>
      </c>
      <c r="E164" s="172">
        <v>958</v>
      </c>
      <c r="F164" s="172">
        <v>2835</v>
      </c>
      <c r="G164" s="172">
        <v>353</v>
      </c>
      <c r="H164" s="172">
        <v>513</v>
      </c>
      <c r="I164" s="172">
        <v>228</v>
      </c>
      <c r="J164" s="172">
        <f t="shared" ref="J164:J193" si="62">E164+F164+G164+H164+I164</f>
        <v>4887</v>
      </c>
      <c r="K164" s="195"/>
      <c r="L164" s="195"/>
      <c r="M164" s="195"/>
      <c r="N164" s="195"/>
      <c r="O164" s="195"/>
      <c r="P164" s="248"/>
    </row>
    <row r="165" spans="1:16">
      <c r="A165" s="178">
        <v>41608</v>
      </c>
      <c r="B165" s="155">
        <f t="shared" si="58"/>
        <v>4</v>
      </c>
      <c r="C165" s="129" t="str">
        <f t="shared" si="59"/>
        <v>dec2013</v>
      </c>
      <c r="D165" s="129">
        <f t="shared" si="60"/>
        <v>41609</v>
      </c>
      <c r="E165" s="172">
        <v>914</v>
      </c>
      <c r="F165" s="172">
        <v>2597</v>
      </c>
      <c r="G165" s="172">
        <v>284</v>
      </c>
      <c r="H165" s="172">
        <v>447</v>
      </c>
      <c r="I165" s="172">
        <v>202</v>
      </c>
      <c r="J165" s="172">
        <f t="shared" si="62"/>
        <v>4444</v>
      </c>
      <c r="K165" s="195"/>
      <c r="L165" s="195"/>
      <c r="M165" s="195"/>
      <c r="N165" s="195"/>
      <c r="O165" s="195"/>
      <c r="P165" s="248"/>
    </row>
    <row r="166" spans="1:16">
      <c r="A166" s="178">
        <v>41639</v>
      </c>
      <c r="B166" s="155">
        <f t="shared" si="58"/>
        <v>4</v>
      </c>
      <c r="C166" s="129" t="str">
        <f t="shared" si="59"/>
        <v>dec2013</v>
      </c>
      <c r="D166" s="129">
        <f t="shared" si="60"/>
        <v>41609</v>
      </c>
      <c r="E166" s="172">
        <v>742</v>
      </c>
      <c r="F166" s="172">
        <v>2090</v>
      </c>
      <c r="G166" s="172">
        <v>292</v>
      </c>
      <c r="H166" s="172">
        <v>395</v>
      </c>
      <c r="I166" s="172">
        <v>194</v>
      </c>
      <c r="J166" s="172">
        <f t="shared" si="62"/>
        <v>3713</v>
      </c>
      <c r="K166" s="195"/>
      <c r="L166" s="195"/>
      <c r="M166" s="195"/>
      <c r="N166" s="195"/>
      <c r="O166" s="195"/>
      <c r="P166" s="248"/>
    </row>
    <row r="167" spans="1:16">
      <c r="A167" s="178">
        <v>41670</v>
      </c>
      <c r="B167" s="155">
        <f t="shared" si="58"/>
        <v>1</v>
      </c>
      <c r="C167" s="129" t="str">
        <f t="shared" si="59"/>
        <v>Mar2014</v>
      </c>
      <c r="D167" s="129">
        <f t="shared" si="60"/>
        <v>41699</v>
      </c>
      <c r="E167" s="172">
        <v>798</v>
      </c>
      <c r="F167" s="172">
        <v>2254</v>
      </c>
      <c r="G167" s="172">
        <v>220</v>
      </c>
      <c r="H167" s="172">
        <v>362</v>
      </c>
      <c r="I167" s="172">
        <v>127</v>
      </c>
      <c r="J167" s="172">
        <f t="shared" si="62"/>
        <v>3761</v>
      </c>
      <c r="K167" s="195"/>
      <c r="L167" s="195"/>
      <c r="M167" s="195"/>
      <c r="N167" s="195"/>
      <c r="O167" s="195"/>
      <c r="P167" s="248"/>
    </row>
    <row r="168" spans="1:16">
      <c r="A168" s="178">
        <v>41698</v>
      </c>
      <c r="B168" s="155">
        <f t="shared" si="58"/>
        <v>1</v>
      </c>
      <c r="C168" s="129" t="str">
        <f t="shared" si="59"/>
        <v>Mar2014</v>
      </c>
      <c r="D168" s="129">
        <f t="shared" si="60"/>
        <v>41699</v>
      </c>
      <c r="E168" s="172">
        <v>756</v>
      </c>
      <c r="F168" s="172">
        <v>2367</v>
      </c>
      <c r="G168" s="172">
        <v>235</v>
      </c>
      <c r="H168" s="172">
        <v>398</v>
      </c>
      <c r="I168" s="172">
        <v>152</v>
      </c>
      <c r="J168" s="172">
        <f t="shared" si="62"/>
        <v>3908</v>
      </c>
      <c r="K168" s="195"/>
      <c r="L168" s="195"/>
      <c r="M168" s="195"/>
      <c r="N168" s="195"/>
      <c r="O168" s="195"/>
      <c r="P168" s="248"/>
    </row>
    <row r="169" spans="1:16">
      <c r="A169" s="178">
        <v>41729</v>
      </c>
      <c r="B169" s="155">
        <f t="shared" si="58"/>
        <v>1</v>
      </c>
      <c r="C169" s="129" t="str">
        <f t="shared" si="59"/>
        <v>Mar2014</v>
      </c>
      <c r="D169" s="129">
        <f t="shared" si="60"/>
        <v>41699</v>
      </c>
      <c r="E169" s="172">
        <v>934</v>
      </c>
      <c r="F169" s="172">
        <v>2539</v>
      </c>
      <c r="G169" s="172">
        <v>237</v>
      </c>
      <c r="H169" s="172">
        <v>444</v>
      </c>
      <c r="I169" s="172">
        <v>181</v>
      </c>
      <c r="J169" s="172">
        <f t="shared" si="62"/>
        <v>4335</v>
      </c>
      <c r="K169" s="195"/>
      <c r="L169" s="195"/>
      <c r="M169" s="195"/>
      <c r="N169" s="195"/>
      <c r="O169" s="195"/>
      <c r="P169" s="248"/>
    </row>
    <row r="170" spans="1:16">
      <c r="A170" s="178">
        <v>41759</v>
      </c>
      <c r="B170" s="155">
        <f t="shared" si="58"/>
        <v>2</v>
      </c>
      <c r="C170" s="129" t="str">
        <f t="shared" si="59"/>
        <v>June2014</v>
      </c>
      <c r="D170" s="129">
        <f t="shared" si="60"/>
        <v>41791</v>
      </c>
      <c r="E170" s="172">
        <v>839</v>
      </c>
      <c r="F170" s="172">
        <v>2540</v>
      </c>
      <c r="G170" s="172">
        <v>239</v>
      </c>
      <c r="H170" s="172">
        <v>445</v>
      </c>
      <c r="I170" s="172">
        <v>202</v>
      </c>
      <c r="J170" s="172">
        <f t="shared" si="62"/>
        <v>4265</v>
      </c>
      <c r="K170" s="195"/>
      <c r="L170" s="195"/>
      <c r="M170" s="195"/>
      <c r="N170" s="195"/>
      <c r="O170" s="195"/>
      <c r="P170" s="248"/>
    </row>
    <row r="171" spans="1:16">
      <c r="A171" s="178">
        <v>41790</v>
      </c>
      <c r="B171" s="155">
        <f t="shared" si="58"/>
        <v>2</v>
      </c>
      <c r="C171" s="129" t="str">
        <f t="shared" si="59"/>
        <v>June2014</v>
      </c>
      <c r="D171" s="129">
        <f t="shared" si="60"/>
        <v>41791</v>
      </c>
      <c r="E171" s="172">
        <v>951</v>
      </c>
      <c r="F171" s="172">
        <v>2760</v>
      </c>
      <c r="G171" s="172">
        <v>298</v>
      </c>
      <c r="H171" s="172">
        <v>546</v>
      </c>
      <c r="I171" s="172">
        <v>243</v>
      </c>
      <c r="J171" s="172">
        <f t="shared" si="62"/>
        <v>4798</v>
      </c>
      <c r="K171" s="195"/>
      <c r="L171" s="195"/>
      <c r="M171" s="195"/>
      <c r="N171" s="195"/>
      <c r="O171" s="195"/>
      <c r="P171" s="248"/>
    </row>
    <row r="172" spans="1:16">
      <c r="A172" s="178">
        <v>41820</v>
      </c>
      <c r="B172" s="155">
        <f t="shared" si="58"/>
        <v>2</v>
      </c>
      <c r="C172" s="129" t="str">
        <f t="shared" si="59"/>
        <v>June2014</v>
      </c>
      <c r="D172" s="129">
        <f t="shared" si="60"/>
        <v>41791</v>
      </c>
      <c r="E172" s="172">
        <v>831</v>
      </c>
      <c r="F172" s="172">
        <v>2397</v>
      </c>
      <c r="G172" s="172">
        <v>263</v>
      </c>
      <c r="H172" s="172">
        <v>398</v>
      </c>
      <c r="I172" s="172">
        <v>202</v>
      </c>
      <c r="J172" s="172">
        <f t="shared" si="62"/>
        <v>4091</v>
      </c>
      <c r="K172" s="195"/>
      <c r="L172" s="195"/>
      <c r="M172" s="195"/>
      <c r="N172" s="195"/>
      <c r="O172" s="195"/>
      <c r="P172" s="248"/>
    </row>
    <row r="173" spans="1:16">
      <c r="A173" s="178">
        <v>41851</v>
      </c>
      <c r="B173" s="155">
        <f t="shared" si="58"/>
        <v>3</v>
      </c>
      <c r="C173" s="129" t="str">
        <f t="shared" si="59"/>
        <v>Sep2014</v>
      </c>
      <c r="D173" s="129">
        <f t="shared" si="60"/>
        <v>41883</v>
      </c>
      <c r="E173" s="172">
        <v>1087</v>
      </c>
      <c r="F173" s="172">
        <v>2896</v>
      </c>
      <c r="G173" s="172">
        <v>338</v>
      </c>
      <c r="H173" s="172">
        <v>554</v>
      </c>
      <c r="I173" s="172">
        <v>258</v>
      </c>
      <c r="J173" s="172">
        <f t="shared" si="62"/>
        <v>5133</v>
      </c>
      <c r="K173" s="195"/>
      <c r="L173" s="195"/>
      <c r="M173" s="195"/>
      <c r="N173" s="195"/>
      <c r="O173" s="195"/>
      <c r="P173" s="248"/>
    </row>
    <row r="174" spans="1:16">
      <c r="A174" s="178">
        <v>41882</v>
      </c>
      <c r="B174" s="155">
        <f t="shared" si="58"/>
        <v>3</v>
      </c>
      <c r="C174" s="129" t="str">
        <f t="shared" si="59"/>
        <v>Sep2014</v>
      </c>
      <c r="D174" s="129">
        <f t="shared" si="60"/>
        <v>41883</v>
      </c>
      <c r="E174" s="172">
        <v>865</v>
      </c>
      <c r="F174" s="172">
        <v>2475</v>
      </c>
      <c r="G174" s="172">
        <v>292</v>
      </c>
      <c r="H174" s="172">
        <v>472</v>
      </c>
      <c r="I174" s="172">
        <v>217</v>
      </c>
      <c r="J174" s="172">
        <f t="shared" si="62"/>
        <v>4321</v>
      </c>
      <c r="K174" s="195"/>
      <c r="L174" s="195"/>
      <c r="M174" s="195"/>
      <c r="N174" s="195"/>
      <c r="O174" s="195"/>
      <c r="P174" s="248"/>
    </row>
    <row r="175" spans="1:16">
      <c r="A175" s="178">
        <v>41912</v>
      </c>
      <c r="B175" s="155">
        <f t="shared" si="58"/>
        <v>3</v>
      </c>
      <c r="C175" s="129" t="str">
        <f t="shared" si="59"/>
        <v>Sep2014</v>
      </c>
      <c r="D175" s="129">
        <f t="shared" si="60"/>
        <v>41883</v>
      </c>
      <c r="E175" s="172">
        <v>930</v>
      </c>
      <c r="F175" s="172">
        <v>2631</v>
      </c>
      <c r="G175" s="172">
        <v>342</v>
      </c>
      <c r="H175" s="172">
        <v>491</v>
      </c>
      <c r="I175" s="172">
        <v>258</v>
      </c>
      <c r="J175" s="172">
        <f t="shared" si="62"/>
        <v>4652</v>
      </c>
      <c r="K175" s="195"/>
      <c r="L175" s="195"/>
      <c r="M175" s="195"/>
      <c r="N175" s="195"/>
      <c r="O175" s="195"/>
      <c r="P175" s="248"/>
    </row>
    <row r="176" spans="1:16">
      <c r="A176" s="178">
        <v>41943</v>
      </c>
      <c r="B176" s="155">
        <f t="shared" si="58"/>
        <v>4</v>
      </c>
      <c r="C176" s="129" t="str">
        <f t="shared" si="59"/>
        <v>dec2014</v>
      </c>
      <c r="D176" s="129">
        <f t="shared" si="60"/>
        <v>41974</v>
      </c>
      <c r="E176" s="172">
        <v>914</v>
      </c>
      <c r="F176" s="172">
        <v>2682</v>
      </c>
      <c r="G176" s="172">
        <v>290</v>
      </c>
      <c r="H176" s="172">
        <v>481</v>
      </c>
      <c r="I176" s="172">
        <v>271</v>
      </c>
      <c r="J176" s="172">
        <f t="shared" si="62"/>
        <v>4638</v>
      </c>
      <c r="K176" s="195"/>
      <c r="L176" s="195"/>
      <c r="M176" s="195"/>
      <c r="N176" s="195"/>
      <c r="O176" s="195"/>
      <c r="P176" s="248"/>
    </row>
    <row r="177" spans="1:16">
      <c r="A177" s="178">
        <v>41973</v>
      </c>
      <c r="B177" s="155">
        <f t="shared" si="58"/>
        <v>4</v>
      </c>
      <c r="C177" s="129" t="str">
        <f t="shared" si="59"/>
        <v>dec2014</v>
      </c>
      <c r="D177" s="129">
        <f t="shared" si="60"/>
        <v>41974</v>
      </c>
      <c r="E177" s="172">
        <v>850</v>
      </c>
      <c r="F177" s="172">
        <v>2362</v>
      </c>
      <c r="G177" s="172">
        <v>267</v>
      </c>
      <c r="H177" s="172">
        <v>421</v>
      </c>
      <c r="I177" s="172">
        <v>195</v>
      </c>
      <c r="J177" s="172">
        <f t="shared" si="62"/>
        <v>4095</v>
      </c>
      <c r="K177" s="195"/>
      <c r="L177" s="195"/>
      <c r="M177" s="195"/>
      <c r="N177" s="195"/>
      <c r="O177" s="195"/>
      <c r="P177" s="248"/>
    </row>
    <row r="178" spans="1:16">
      <c r="A178" s="178">
        <v>42004</v>
      </c>
      <c r="B178" s="155">
        <f t="shared" si="58"/>
        <v>4</v>
      </c>
      <c r="C178" s="129" t="str">
        <f t="shared" si="59"/>
        <v>dec2014</v>
      </c>
      <c r="D178" s="129">
        <f t="shared" si="60"/>
        <v>41974</v>
      </c>
      <c r="E178" s="172">
        <v>799</v>
      </c>
      <c r="F178" s="172">
        <v>2166</v>
      </c>
      <c r="G178" s="172">
        <v>307</v>
      </c>
      <c r="H178" s="172">
        <v>405</v>
      </c>
      <c r="I178" s="172">
        <v>227</v>
      </c>
      <c r="J178" s="172">
        <f t="shared" si="62"/>
        <v>3904</v>
      </c>
      <c r="K178" s="195"/>
      <c r="L178" s="195"/>
      <c r="M178" s="195"/>
      <c r="N178" s="195"/>
      <c r="O178" s="195"/>
      <c r="P178" s="248"/>
    </row>
    <row r="179" spans="1:16">
      <c r="A179" s="178">
        <v>42035</v>
      </c>
      <c r="B179" s="155">
        <f t="shared" si="58"/>
        <v>1</v>
      </c>
      <c r="C179" s="129" t="str">
        <f t="shared" si="59"/>
        <v>Mar2015</v>
      </c>
      <c r="D179" s="129">
        <f t="shared" si="60"/>
        <v>42064</v>
      </c>
      <c r="E179" s="172">
        <v>644</v>
      </c>
      <c r="F179" s="172">
        <v>1812</v>
      </c>
      <c r="G179" s="172">
        <v>146</v>
      </c>
      <c r="H179" s="172">
        <v>304</v>
      </c>
      <c r="I179" s="172">
        <v>131</v>
      </c>
      <c r="J179" s="172">
        <f t="shared" si="62"/>
        <v>3037</v>
      </c>
      <c r="K179" s="195"/>
      <c r="L179" s="195"/>
      <c r="M179" s="195"/>
      <c r="N179" s="195"/>
      <c r="O179" s="195"/>
      <c r="P179" s="248"/>
    </row>
    <row r="180" spans="1:16">
      <c r="A180" s="178">
        <v>42063</v>
      </c>
      <c r="B180" s="155">
        <f t="shared" si="58"/>
        <v>1</v>
      </c>
      <c r="C180" s="129" t="str">
        <f t="shared" si="59"/>
        <v>Mar2015</v>
      </c>
      <c r="D180" s="129">
        <f t="shared" si="60"/>
        <v>42064</v>
      </c>
      <c r="E180" s="172">
        <v>751</v>
      </c>
      <c r="F180" s="172">
        <v>2080</v>
      </c>
      <c r="G180" s="172">
        <v>189</v>
      </c>
      <c r="H180" s="172">
        <v>356</v>
      </c>
      <c r="I180" s="172">
        <v>184</v>
      </c>
      <c r="J180" s="172">
        <f t="shared" si="62"/>
        <v>3560</v>
      </c>
      <c r="K180" s="195"/>
      <c r="L180" s="195"/>
      <c r="M180" s="195"/>
      <c r="N180" s="195"/>
      <c r="O180" s="195"/>
      <c r="P180" s="248"/>
    </row>
    <row r="181" spans="1:16">
      <c r="A181" s="178">
        <v>42094</v>
      </c>
      <c r="B181" s="155">
        <f t="shared" si="58"/>
        <v>1</v>
      </c>
      <c r="C181" s="129" t="str">
        <f t="shared" si="59"/>
        <v>Mar2015</v>
      </c>
      <c r="D181" s="129">
        <f t="shared" si="60"/>
        <v>42064</v>
      </c>
      <c r="E181" s="172">
        <v>993</v>
      </c>
      <c r="F181" s="172">
        <v>2436</v>
      </c>
      <c r="G181" s="172">
        <v>285</v>
      </c>
      <c r="H181" s="172">
        <v>435</v>
      </c>
      <c r="I181" s="172">
        <v>244</v>
      </c>
      <c r="J181" s="172">
        <f t="shared" si="62"/>
        <v>4393</v>
      </c>
      <c r="K181" s="195"/>
      <c r="L181" s="195"/>
      <c r="M181" s="195"/>
      <c r="N181" s="195"/>
      <c r="O181" s="195"/>
      <c r="P181" s="248"/>
    </row>
    <row r="182" spans="1:16">
      <c r="A182" s="178">
        <v>42124</v>
      </c>
      <c r="B182" s="155">
        <f t="shared" si="58"/>
        <v>2</v>
      </c>
      <c r="C182" s="129" t="str">
        <f t="shared" si="59"/>
        <v>June2015</v>
      </c>
      <c r="D182" s="129">
        <f t="shared" si="60"/>
        <v>42156</v>
      </c>
      <c r="E182" s="172">
        <v>822</v>
      </c>
      <c r="F182" s="172">
        <v>2123</v>
      </c>
      <c r="G182" s="172">
        <v>239</v>
      </c>
      <c r="H182" s="172">
        <v>374</v>
      </c>
      <c r="I182" s="172">
        <v>246</v>
      </c>
      <c r="J182" s="172">
        <f t="shared" si="62"/>
        <v>3804</v>
      </c>
      <c r="K182" s="195"/>
      <c r="L182" s="195"/>
      <c r="M182" s="195"/>
      <c r="N182" s="195"/>
      <c r="O182" s="195"/>
      <c r="P182" s="248"/>
    </row>
    <row r="183" spans="1:16">
      <c r="A183" s="178">
        <v>42155</v>
      </c>
      <c r="B183" s="155">
        <f t="shared" si="58"/>
        <v>2</v>
      </c>
      <c r="C183" s="129" t="str">
        <f t="shared" si="59"/>
        <v>June2015</v>
      </c>
      <c r="D183" s="129">
        <f t="shared" si="60"/>
        <v>42156</v>
      </c>
      <c r="E183" s="172">
        <v>878</v>
      </c>
      <c r="F183" s="172">
        <v>2188</v>
      </c>
      <c r="G183" s="172">
        <v>251</v>
      </c>
      <c r="H183" s="172">
        <v>362</v>
      </c>
      <c r="I183" s="172">
        <v>220</v>
      </c>
      <c r="J183" s="172">
        <f t="shared" si="62"/>
        <v>3899</v>
      </c>
      <c r="K183" s="195"/>
      <c r="L183" s="195"/>
      <c r="M183" s="195"/>
      <c r="N183" s="195"/>
      <c r="O183" s="195"/>
      <c r="P183" s="248"/>
    </row>
    <row r="184" spans="1:16">
      <c r="A184" s="178">
        <v>42185</v>
      </c>
      <c r="B184" s="155">
        <f t="shared" si="58"/>
        <v>2</v>
      </c>
      <c r="C184" s="129" t="str">
        <f t="shared" si="59"/>
        <v>June2015</v>
      </c>
      <c r="D184" s="129">
        <f t="shared" si="60"/>
        <v>42156</v>
      </c>
      <c r="E184" s="172">
        <v>965</v>
      </c>
      <c r="F184" s="172">
        <v>2277</v>
      </c>
      <c r="G184" s="172">
        <v>310</v>
      </c>
      <c r="H184" s="172">
        <v>479</v>
      </c>
      <c r="I184" s="172">
        <v>267</v>
      </c>
      <c r="J184" s="172">
        <f t="shared" si="62"/>
        <v>4298</v>
      </c>
      <c r="K184" s="195"/>
      <c r="L184" s="195"/>
      <c r="M184" s="195"/>
      <c r="N184" s="195"/>
      <c r="O184" s="195"/>
      <c r="P184" s="248"/>
    </row>
    <row r="185" spans="1:16">
      <c r="A185" s="178">
        <v>42216</v>
      </c>
      <c r="B185" s="155">
        <f t="shared" si="58"/>
        <v>3</v>
      </c>
      <c r="C185" s="129" t="str">
        <f t="shared" si="59"/>
        <v>Sep2015</v>
      </c>
      <c r="D185" s="129">
        <f t="shared" si="60"/>
        <v>42248</v>
      </c>
      <c r="E185" s="172">
        <v>1006</v>
      </c>
      <c r="F185" s="172">
        <v>2363</v>
      </c>
      <c r="G185" s="172">
        <v>358</v>
      </c>
      <c r="H185" s="172">
        <v>519</v>
      </c>
      <c r="I185" s="172">
        <v>276</v>
      </c>
      <c r="J185" s="172">
        <f t="shared" si="62"/>
        <v>4522</v>
      </c>
      <c r="K185" s="195">
        <v>1006</v>
      </c>
      <c r="L185" s="195">
        <v>2363</v>
      </c>
      <c r="M185" s="195">
        <v>358</v>
      </c>
      <c r="N185" s="195">
        <v>519</v>
      </c>
      <c r="O185" s="195">
        <v>276</v>
      </c>
      <c r="P185" s="248">
        <f t="shared" ref="P185:P216" si="63">K185+L185+M185+N185+O185</f>
        <v>4522</v>
      </c>
    </row>
    <row r="186" spans="1:16">
      <c r="A186" s="178">
        <v>42247</v>
      </c>
      <c r="B186" s="155">
        <f t="shared" si="58"/>
        <v>3</v>
      </c>
      <c r="C186" s="129" t="str">
        <f t="shared" si="59"/>
        <v>Sep2015</v>
      </c>
      <c r="D186" s="129">
        <f t="shared" si="60"/>
        <v>42248</v>
      </c>
      <c r="E186" s="172">
        <v>918</v>
      </c>
      <c r="F186" s="172">
        <v>2212</v>
      </c>
      <c r="G186" s="172">
        <v>324</v>
      </c>
      <c r="H186" s="172">
        <v>464</v>
      </c>
      <c r="I186" s="172">
        <v>244</v>
      </c>
      <c r="J186" s="172">
        <f t="shared" si="62"/>
        <v>4162</v>
      </c>
      <c r="K186" s="195">
        <v>918</v>
      </c>
      <c r="L186" s="195">
        <v>2212</v>
      </c>
      <c r="M186" s="195">
        <v>324</v>
      </c>
      <c r="N186" s="195">
        <v>464</v>
      </c>
      <c r="O186" s="195">
        <v>244</v>
      </c>
      <c r="P186" s="248">
        <f t="shared" si="63"/>
        <v>4162</v>
      </c>
    </row>
    <row r="187" spans="1:16">
      <c r="A187" s="178">
        <v>42277</v>
      </c>
      <c r="B187" s="155">
        <f t="shared" si="58"/>
        <v>3</v>
      </c>
      <c r="C187" s="129" t="str">
        <f t="shared" si="59"/>
        <v>Sep2015</v>
      </c>
      <c r="D187" s="129">
        <f t="shared" si="60"/>
        <v>42248</v>
      </c>
      <c r="E187" s="172">
        <v>988</v>
      </c>
      <c r="F187" s="172">
        <v>2316</v>
      </c>
      <c r="G187" s="172">
        <v>304</v>
      </c>
      <c r="H187" s="172">
        <v>498</v>
      </c>
      <c r="I187" s="172">
        <v>270</v>
      </c>
      <c r="J187" s="172">
        <f t="shared" si="62"/>
        <v>4376</v>
      </c>
      <c r="K187" s="195">
        <v>988</v>
      </c>
      <c r="L187" s="195">
        <v>2316</v>
      </c>
      <c r="M187" s="195">
        <v>304</v>
      </c>
      <c r="N187" s="195">
        <v>498</v>
      </c>
      <c r="O187" s="195">
        <v>270</v>
      </c>
      <c r="P187" s="248">
        <f t="shared" si="63"/>
        <v>4376</v>
      </c>
    </row>
    <row r="188" spans="1:16">
      <c r="A188" s="178">
        <v>42308</v>
      </c>
      <c r="B188" s="155">
        <f t="shared" si="58"/>
        <v>4</v>
      </c>
      <c r="C188" s="129" t="str">
        <f t="shared" si="59"/>
        <v>dec2015</v>
      </c>
      <c r="D188" s="129">
        <f t="shared" si="60"/>
        <v>42339</v>
      </c>
      <c r="E188" s="172">
        <v>904</v>
      </c>
      <c r="F188" s="172">
        <v>2295</v>
      </c>
      <c r="G188" s="172">
        <v>324</v>
      </c>
      <c r="H188" s="172">
        <v>458</v>
      </c>
      <c r="I188" s="172">
        <v>244</v>
      </c>
      <c r="J188" s="172">
        <f t="shared" si="62"/>
        <v>4225</v>
      </c>
      <c r="K188" s="195">
        <v>904</v>
      </c>
      <c r="L188" s="195">
        <v>2295</v>
      </c>
      <c r="M188" s="195">
        <v>324</v>
      </c>
      <c r="N188" s="195">
        <v>458</v>
      </c>
      <c r="O188" s="195">
        <v>244</v>
      </c>
      <c r="P188" s="248">
        <f t="shared" si="63"/>
        <v>4225</v>
      </c>
    </row>
    <row r="189" spans="1:16">
      <c r="A189" s="178">
        <v>42338</v>
      </c>
      <c r="B189" s="155">
        <f t="shared" si="58"/>
        <v>4</v>
      </c>
      <c r="C189" s="129" t="str">
        <f t="shared" si="59"/>
        <v>dec2015</v>
      </c>
      <c r="D189" s="129">
        <f t="shared" si="60"/>
        <v>42339</v>
      </c>
      <c r="E189" s="172">
        <v>966</v>
      </c>
      <c r="F189" s="172">
        <v>2058</v>
      </c>
      <c r="G189" s="172">
        <v>289</v>
      </c>
      <c r="H189" s="172">
        <v>442</v>
      </c>
      <c r="I189" s="172">
        <v>267</v>
      </c>
      <c r="J189" s="172">
        <f t="shared" si="62"/>
        <v>4022</v>
      </c>
      <c r="K189" s="195">
        <v>915.19160812457869</v>
      </c>
      <c r="L189" s="195">
        <v>2188.2997010911831</v>
      </c>
      <c r="M189" s="195">
        <v>300.88786403447892</v>
      </c>
      <c r="N189" s="195">
        <v>443.5846297910457</v>
      </c>
      <c r="O189" s="195">
        <v>240.99940886115053</v>
      </c>
      <c r="P189" s="248">
        <f t="shared" si="63"/>
        <v>4088.9632119024368</v>
      </c>
    </row>
    <row r="190" spans="1:16">
      <c r="A190" s="178">
        <v>42369</v>
      </c>
      <c r="B190" s="155">
        <f t="shared" si="58"/>
        <v>4</v>
      </c>
      <c r="C190" s="129" t="str">
        <f t="shared" si="59"/>
        <v>dec2015</v>
      </c>
      <c r="D190" s="129">
        <f t="shared" si="60"/>
        <v>42339</v>
      </c>
      <c r="E190" s="172">
        <v>806</v>
      </c>
      <c r="F190" s="172">
        <v>1752</v>
      </c>
      <c r="G190" s="172">
        <v>246</v>
      </c>
      <c r="H190" s="172">
        <v>360</v>
      </c>
      <c r="I190" s="172">
        <v>256</v>
      </c>
      <c r="J190" s="172">
        <f t="shared" si="62"/>
        <v>3420</v>
      </c>
      <c r="K190" s="195">
        <v>794.69745167949736</v>
      </c>
      <c r="L190" s="195">
        <v>1835.2047178861208</v>
      </c>
      <c r="M190" s="195">
        <v>291.27835334758845</v>
      </c>
      <c r="N190" s="195">
        <v>407.3572342471611</v>
      </c>
      <c r="O190" s="195">
        <v>250.09838575816894</v>
      </c>
      <c r="P190" s="248">
        <f t="shared" si="63"/>
        <v>3578.6361429185372</v>
      </c>
    </row>
    <row r="191" spans="1:16">
      <c r="A191" s="178">
        <v>42400</v>
      </c>
      <c r="B191" s="155">
        <f t="shared" si="58"/>
        <v>1</v>
      </c>
      <c r="C191" s="129" t="str">
        <f t="shared" si="59"/>
        <v>Mar2016</v>
      </c>
      <c r="D191" s="129">
        <f t="shared" si="60"/>
        <v>42430</v>
      </c>
      <c r="E191" s="172">
        <v>728</v>
      </c>
      <c r="F191" s="172">
        <v>1646</v>
      </c>
      <c r="G191" s="172">
        <v>177</v>
      </c>
      <c r="H191" s="172">
        <v>307</v>
      </c>
      <c r="I191" s="172">
        <v>182</v>
      </c>
      <c r="J191" s="211">
        <f t="shared" si="62"/>
        <v>3040</v>
      </c>
      <c r="K191" s="195">
        <v>676.20949209025298</v>
      </c>
      <c r="L191" s="195">
        <v>1624.9940669274768</v>
      </c>
      <c r="M191" s="195">
        <v>188.61550964851023</v>
      </c>
      <c r="N191" s="195">
        <v>315.15517733414862</v>
      </c>
      <c r="O191" s="195">
        <v>184.95356525727988</v>
      </c>
      <c r="P191" s="248">
        <f t="shared" si="63"/>
        <v>2989.9278112576685</v>
      </c>
    </row>
    <row r="192" spans="1:16">
      <c r="A192" s="178">
        <v>42429</v>
      </c>
      <c r="B192" s="155">
        <f t="shared" si="58"/>
        <v>1</v>
      </c>
      <c r="C192" s="129" t="str">
        <f t="shared" si="59"/>
        <v>Mar2016</v>
      </c>
      <c r="D192" s="129">
        <f t="shared" si="60"/>
        <v>42430</v>
      </c>
      <c r="E192" s="172">
        <v>928</v>
      </c>
      <c r="F192" s="172">
        <v>2095</v>
      </c>
      <c r="G192" s="172">
        <v>240</v>
      </c>
      <c r="H192" s="172">
        <v>351</v>
      </c>
      <c r="I192" s="172">
        <v>203</v>
      </c>
      <c r="J192" s="211">
        <f t="shared" si="62"/>
        <v>3817</v>
      </c>
      <c r="K192" s="195">
        <v>824.12891670847409</v>
      </c>
      <c r="L192" s="195">
        <v>2092.502722268086</v>
      </c>
      <c r="M192" s="195">
        <v>241.85048913243116</v>
      </c>
      <c r="N192" s="195">
        <v>385.38466599764655</v>
      </c>
      <c r="O192" s="195">
        <v>194.43090146159278</v>
      </c>
      <c r="P192" s="248">
        <f t="shared" si="63"/>
        <v>3738.2976955682307</v>
      </c>
    </row>
    <row r="193" spans="1:16">
      <c r="A193" s="178">
        <v>42460</v>
      </c>
      <c r="B193" s="155">
        <f t="shared" si="58"/>
        <v>1</v>
      </c>
      <c r="C193" s="129" t="str">
        <f t="shared" si="59"/>
        <v>Mar2016</v>
      </c>
      <c r="D193" s="129">
        <f t="shared" si="60"/>
        <v>42430</v>
      </c>
      <c r="E193" s="172">
        <v>594</v>
      </c>
      <c r="F193" s="172">
        <v>1283</v>
      </c>
      <c r="G193" s="172">
        <v>171</v>
      </c>
      <c r="H193" s="172">
        <v>259</v>
      </c>
      <c r="I193" s="172">
        <v>144</v>
      </c>
      <c r="J193" s="211">
        <f t="shared" si="62"/>
        <v>2451</v>
      </c>
      <c r="K193" s="195">
        <v>976.70046729984597</v>
      </c>
      <c r="L193" s="195">
        <v>2347.6692310733524</v>
      </c>
      <c r="M193" s="195">
        <v>274.70978246442189</v>
      </c>
      <c r="N193" s="195">
        <v>449.91127413741702</v>
      </c>
      <c r="O193" s="195">
        <v>258.92029373690917</v>
      </c>
      <c r="P193" s="248">
        <f t="shared" si="63"/>
        <v>4307.9110487119469</v>
      </c>
    </row>
    <row r="194" spans="1:16">
      <c r="A194" s="178">
        <v>42490</v>
      </c>
      <c r="B194" s="155">
        <f t="shared" si="58"/>
        <v>2</v>
      </c>
      <c r="C194" s="129" t="str">
        <f t="shared" si="59"/>
        <v>June2016</v>
      </c>
      <c r="D194" s="129">
        <f t="shared" si="60"/>
        <v>42522</v>
      </c>
      <c r="J194" s="172"/>
      <c r="K194" s="195">
        <v>821.85945251940916</v>
      </c>
      <c r="L194" s="195">
        <v>1977.8799287910838</v>
      </c>
      <c r="M194" s="195">
        <v>253.70467370493586</v>
      </c>
      <c r="N194" s="195">
        <v>395.88790584454875</v>
      </c>
      <c r="O194" s="195">
        <v>247.28336965742457</v>
      </c>
      <c r="P194" s="248">
        <f t="shared" si="63"/>
        <v>3696.6153305174016</v>
      </c>
    </row>
    <row r="195" spans="1:16">
      <c r="A195" s="178">
        <v>42521</v>
      </c>
      <c r="B195" s="155">
        <f t="shared" si="58"/>
        <v>2</v>
      </c>
      <c r="C195" s="129" t="str">
        <f t="shared" si="59"/>
        <v>June2016</v>
      </c>
      <c r="D195" s="129">
        <f t="shared" si="60"/>
        <v>42522</v>
      </c>
      <c r="J195" s="172"/>
      <c r="K195" s="195">
        <v>975.6107068426536</v>
      </c>
      <c r="L195" s="195">
        <v>2395.0218230829742</v>
      </c>
      <c r="M195" s="195">
        <v>297.30791071854117</v>
      </c>
      <c r="N195" s="195">
        <v>474.91461764194344</v>
      </c>
      <c r="O195" s="195">
        <v>257.35896090082036</v>
      </c>
      <c r="P195" s="248">
        <f t="shared" si="63"/>
        <v>4400.214019186933</v>
      </c>
    </row>
    <row r="196" spans="1:16">
      <c r="A196" s="178">
        <v>42551</v>
      </c>
      <c r="B196" s="155">
        <f t="shared" ref="B196:B259" si="64">MONTH(MONTH(A196)&amp;0)</f>
        <v>2</v>
      </c>
      <c r="C196" s="129" t="str">
        <f t="shared" ref="C196:C259" si="65">IF(B196=4,"dec",IF(B196=1,"Mar", IF(B196=2,"June",IF(B196=3,"Sep",""))))&amp;YEAR(A196)</f>
        <v>June2016</v>
      </c>
      <c r="D196" s="129">
        <f t="shared" ref="D196:D259" si="66">DATEVALUE(C196)</f>
        <v>42522</v>
      </c>
      <c r="J196" s="172"/>
      <c r="K196" s="195">
        <v>911.18876299972783</v>
      </c>
      <c r="L196" s="195">
        <v>2245.6541299679116</v>
      </c>
      <c r="M196" s="195">
        <v>289.18555711097503</v>
      </c>
      <c r="N196" s="195">
        <v>446.65082236545487</v>
      </c>
      <c r="O196" s="195">
        <v>269.41027544929761</v>
      </c>
      <c r="P196" s="248">
        <f t="shared" si="63"/>
        <v>4162.0895478933671</v>
      </c>
    </row>
    <row r="197" spans="1:16">
      <c r="A197" s="178">
        <v>42582</v>
      </c>
      <c r="B197" s="155">
        <f t="shared" si="64"/>
        <v>3</v>
      </c>
      <c r="C197" s="129" t="str">
        <f t="shared" si="65"/>
        <v>Sep2016</v>
      </c>
      <c r="D197" s="129">
        <f t="shared" si="66"/>
        <v>42614</v>
      </c>
      <c r="J197" s="172"/>
      <c r="K197" s="195">
        <v>1020.9959943801075</v>
      </c>
      <c r="L197" s="195">
        <v>2337.9815049776234</v>
      </c>
      <c r="M197" s="195">
        <v>335.88771052309994</v>
      </c>
      <c r="N197" s="195">
        <v>516.18085337034461</v>
      </c>
      <c r="O197" s="195">
        <v>286.77849781910675</v>
      </c>
      <c r="P197" s="248">
        <f t="shared" si="63"/>
        <v>4497.8245610702825</v>
      </c>
    </row>
    <row r="198" spans="1:16">
      <c r="A198" s="178">
        <v>42613</v>
      </c>
      <c r="B198" s="155">
        <f t="shared" si="64"/>
        <v>3</v>
      </c>
      <c r="C198" s="129" t="str">
        <f t="shared" si="65"/>
        <v>Sep2016</v>
      </c>
      <c r="D198" s="129">
        <f t="shared" si="66"/>
        <v>42614</v>
      </c>
      <c r="J198" s="172"/>
      <c r="K198" s="195">
        <v>933.70945125405774</v>
      </c>
      <c r="L198" s="195">
        <v>2343.1946131881473</v>
      </c>
      <c r="M198" s="195">
        <v>315.1619350715186</v>
      </c>
      <c r="N198" s="195">
        <v>479.39433564411354</v>
      </c>
      <c r="O198" s="195">
        <v>254.35448974958192</v>
      </c>
      <c r="P198" s="248">
        <f t="shared" si="63"/>
        <v>4325.8148249074193</v>
      </c>
    </row>
    <row r="199" spans="1:16">
      <c r="A199" s="178">
        <v>42643</v>
      </c>
      <c r="B199" s="155">
        <f t="shared" si="64"/>
        <v>3</v>
      </c>
      <c r="C199" s="129" t="str">
        <f t="shared" si="65"/>
        <v>Sep2016</v>
      </c>
      <c r="D199" s="129">
        <f t="shared" si="66"/>
        <v>42614</v>
      </c>
      <c r="J199" s="172"/>
      <c r="K199" s="195">
        <v>946.32535196461174</v>
      </c>
      <c r="L199" s="195">
        <v>2301.5711613214417</v>
      </c>
      <c r="M199" s="195">
        <v>308.85999307211824</v>
      </c>
      <c r="N199" s="195">
        <v>483.73087516856594</v>
      </c>
      <c r="O199" s="195">
        <v>267.02510238756008</v>
      </c>
      <c r="P199" s="248">
        <f t="shared" si="63"/>
        <v>4307.5124839142982</v>
      </c>
    </row>
    <row r="200" spans="1:16">
      <c r="A200" s="178">
        <v>42674</v>
      </c>
      <c r="B200" s="155">
        <f t="shared" si="64"/>
        <v>4</v>
      </c>
      <c r="C200" s="129" t="str">
        <f t="shared" si="65"/>
        <v>dec2016</v>
      </c>
      <c r="D200" s="129">
        <f t="shared" si="66"/>
        <v>42705</v>
      </c>
      <c r="J200" s="172"/>
      <c r="K200" s="195">
        <v>908.03253648712882</v>
      </c>
      <c r="L200" s="195">
        <v>2191.6796592011419</v>
      </c>
      <c r="M200" s="195">
        <v>313.57505441156184</v>
      </c>
      <c r="N200" s="195">
        <v>470.1546437886156</v>
      </c>
      <c r="O200" s="195">
        <v>271.40072521036234</v>
      </c>
      <c r="P200" s="248">
        <f t="shared" si="63"/>
        <v>4154.8426190988102</v>
      </c>
    </row>
    <row r="201" spans="1:16">
      <c r="A201" s="178">
        <v>42704</v>
      </c>
      <c r="B201" s="155">
        <f t="shared" si="64"/>
        <v>4</v>
      </c>
      <c r="C201" s="129" t="str">
        <f t="shared" si="65"/>
        <v>dec2016</v>
      </c>
      <c r="D201" s="129">
        <f t="shared" si="66"/>
        <v>42705</v>
      </c>
      <c r="J201" s="172"/>
      <c r="K201" s="195">
        <v>907.13972009722443</v>
      </c>
      <c r="L201" s="195">
        <v>2201.0901106664987</v>
      </c>
      <c r="M201" s="195">
        <v>294.56336462785225</v>
      </c>
      <c r="N201" s="195">
        <v>449.69420252743265</v>
      </c>
      <c r="O201" s="195">
        <v>249.07052820416826</v>
      </c>
      <c r="P201" s="248">
        <f t="shared" si="63"/>
        <v>4101.557926123176</v>
      </c>
    </row>
    <row r="202" spans="1:16">
      <c r="A202" s="178">
        <v>42735</v>
      </c>
      <c r="B202" s="155">
        <f t="shared" si="64"/>
        <v>4</v>
      </c>
      <c r="C202" s="129" t="str">
        <f t="shared" si="65"/>
        <v>dec2016</v>
      </c>
      <c r="D202" s="129">
        <f t="shared" si="66"/>
        <v>42705</v>
      </c>
      <c r="J202" s="172"/>
      <c r="K202" s="195">
        <v>778.12142508053944</v>
      </c>
      <c r="L202" s="195">
        <v>1741.029250649967</v>
      </c>
      <c r="M202" s="195">
        <v>292.09875908183074</v>
      </c>
      <c r="N202" s="195">
        <v>399.45430954192767</v>
      </c>
      <c r="O202" s="195">
        <v>252.2468224805954</v>
      </c>
      <c r="P202" s="248">
        <f t="shared" si="63"/>
        <v>3462.9505668348602</v>
      </c>
    </row>
    <row r="203" spans="1:16">
      <c r="A203" s="178">
        <v>42766</v>
      </c>
      <c r="B203" s="155">
        <f t="shared" si="64"/>
        <v>1</v>
      </c>
      <c r="C203" s="129" t="str">
        <f t="shared" si="65"/>
        <v>Mar2017</v>
      </c>
      <c r="D203" s="129">
        <f t="shared" si="66"/>
        <v>42795</v>
      </c>
      <c r="J203" s="172"/>
      <c r="K203" s="195">
        <v>694.92141117239214</v>
      </c>
      <c r="L203" s="195">
        <v>1575.4902012947023</v>
      </c>
      <c r="M203" s="195">
        <v>184.42759945922026</v>
      </c>
      <c r="N203" s="195">
        <v>318.93820272001921</v>
      </c>
      <c r="O203" s="195">
        <v>191.3039805916759</v>
      </c>
      <c r="P203" s="248">
        <f t="shared" si="63"/>
        <v>2965.0813952380099</v>
      </c>
    </row>
    <row r="204" spans="1:16">
      <c r="A204" s="178">
        <v>42794</v>
      </c>
      <c r="B204" s="155">
        <f t="shared" si="64"/>
        <v>1</v>
      </c>
      <c r="C204" s="129" t="str">
        <f t="shared" si="65"/>
        <v>Mar2017</v>
      </c>
      <c r="D204" s="129">
        <f t="shared" si="66"/>
        <v>42795</v>
      </c>
      <c r="J204" s="172"/>
      <c r="K204" s="195">
        <v>808.8122334125153</v>
      </c>
      <c r="L204" s="195">
        <v>2069.2511522768109</v>
      </c>
      <c r="M204" s="195">
        <v>237.89663370685304</v>
      </c>
      <c r="N204" s="195">
        <v>386.99762630056244</v>
      </c>
      <c r="O204" s="195">
        <v>210.62702267191855</v>
      </c>
      <c r="P204" s="248">
        <f t="shared" si="63"/>
        <v>3713.5846683686605</v>
      </c>
    </row>
    <row r="205" spans="1:16">
      <c r="A205" s="178">
        <v>42825</v>
      </c>
      <c r="B205" s="155">
        <f t="shared" si="64"/>
        <v>1</v>
      </c>
      <c r="C205" s="129" t="str">
        <f t="shared" si="65"/>
        <v>Mar2017</v>
      </c>
      <c r="D205" s="129">
        <f t="shared" si="66"/>
        <v>42795</v>
      </c>
      <c r="J205" s="172"/>
      <c r="K205" s="195">
        <v>975.60905157155457</v>
      </c>
      <c r="L205" s="195">
        <v>2269.7987248526456</v>
      </c>
      <c r="M205" s="195">
        <v>274.17745970885818</v>
      </c>
      <c r="N205" s="195">
        <v>445.84236252694814</v>
      </c>
      <c r="O205" s="195">
        <v>262.43493980511352</v>
      </c>
      <c r="P205" s="248">
        <f t="shared" si="63"/>
        <v>4227.8625384651205</v>
      </c>
    </row>
    <row r="206" spans="1:16">
      <c r="A206" s="178">
        <v>42855</v>
      </c>
      <c r="B206" s="155">
        <f t="shared" si="64"/>
        <v>2</v>
      </c>
      <c r="C206" s="129" t="str">
        <f t="shared" si="65"/>
        <v>June2017</v>
      </c>
      <c r="D206" s="129">
        <f t="shared" si="66"/>
        <v>42887</v>
      </c>
      <c r="J206" s="172"/>
      <c r="K206" s="195">
        <v>828.66994977835861</v>
      </c>
      <c r="L206" s="195">
        <v>1945.4373076254942</v>
      </c>
      <c r="M206" s="195">
        <v>251.60734214417718</v>
      </c>
      <c r="N206" s="195">
        <v>398.88969618938904</v>
      </c>
      <c r="O206" s="195">
        <v>252.66205595243559</v>
      </c>
      <c r="P206" s="248">
        <f t="shared" si="63"/>
        <v>3677.2663516898538</v>
      </c>
    </row>
    <row r="207" spans="1:16">
      <c r="A207" s="178">
        <v>42886</v>
      </c>
      <c r="B207" s="155">
        <f t="shared" si="64"/>
        <v>2</v>
      </c>
      <c r="C207" s="129" t="str">
        <f t="shared" si="65"/>
        <v>June2017</v>
      </c>
      <c r="D207" s="129">
        <f t="shared" si="66"/>
        <v>42887</v>
      </c>
      <c r="J207" s="172"/>
      <c r="K207" s="195">
        <v>963.35905363126028</v>
      </c>
      <c r="L207" s="195">
        <v>2367.3146217906469</v>
      </c>
      <c r="M207" s="195">
        <v>294.95714326314828</v>
      </c>
      <c r="N207" s="195">
        <v>474.73012139981336</v>
      </c>
      <c r="O207" s="195">
        <v>266.92904799790114</v>
      </c>
      <c r="P207" s="248">
        <f t="shared" si="63"/>
        <v>4367.2899880827699</v>
      </c>
    </row>
    <row r="208" spans="1:16">
      <c r="A208" s="178">
        <v>42916</v>
      </c>
      <c r="B208" s="155">
        <f t="shared" si="64"/>
        <v>2</v>
      </c>
      <c r="C208" s="129" t="str">
        <f t="shared" si="65"/>
        <v>June2017</v>
      </c>
      <c r="D208" s="129">
        <f t="shared" si="66"/>
        <v>42887</v>
      </c>
      <c r="J208" s="172"/>
      <c r="K208" s="195">
        <v>915.16311774993642</v>
      </c>
      <c r="L208" s="195">
        <v>2187.2993941177638</v>
      </c>
      <c r="M208" s="195">
        <v>288.38833031775664</v>
      </c>
      <c r="N208" s="195">
        <v>444.8803955981432</v>
      </c>
      <c r="O208" s="195">
        <v>270.07923207508873</v>
      </c>
      <c r="P208" s="248">
        <f t="shared" si="63"/>
        <v>4105.8104698586894</v>
      </c>
    </row>
    <row r="209" spans="1:16">
      <c r="A209" s="250">
        <v>42947</v>
      </c>
      <c r="B209" s="155">
        <f t="shared" si="64"/>
        <v>3</v>
      </c>
      <c r="C209" s="129" t="str">
        <f t="shared" si="65"/>
        <v>Sep2017</v>
      </c>
      <c r="D209" s="129">
        <f t="shared" si="66"/>
        <v>42979</v>
      </c>
      <c r="J209" s="172"/>
      <c r="K209" s="195">
        <v>1020.0172100138155</v>
      </c>
      <c r="L209" s="195">
        <v>2309.8534882340964</v>
      </c>
      <c r="M209" s="195">
        <v>334.71402397610808</v>
      </c>
      <c r="N209" s="195">
        <v>518.11192685800222</v>
      </c>
      <c r="O209" s="195">
        <v>295.52526328594143</v>
      </c>
      <c r="P209" s="248">
        <f t="shared" si="63"/>
        <v>4478.2219123679633</v>
      </c>
    </row>
    <row r="210" spans="1:16">
      <c r="A210" s="178">
        <v>42978</v>
      </c>
      <c r="B210" s="155">
        <f t="shared" si="64"/>
        <v>3</v>
      </c>
      <c r="C210" s="129" t="str">
        <f t="shared" si="65"/>
        <v>Sep2017</v>
      </c>
      <c r="D210" s="129">
        <f t="shared" si="66"/>
        <v>42979</v>
      </c>
      <c r="J210" s="172"/>
      <c r="K210" s="195">
        <v>926.99106728018307</v>
      </c>
      <c r="L210" s="195">
        <v>2310.5250666727547</v>
      </c>
      <c r="M210" s="195">
        <v>313.78131709805706</v>
      </c>
      <c r="N210" s="195">
        <v>478.72711773075201</v>
      </c>
      <c r="O210" s="195">
        <v>254.35448974958192</v>
      </c>
      <c r="P210" s="248">
        <f t="shared" si="63"/>
        <v>4284.3790585313291</v>
      </c>
    </row>
    <row r="211" spans="1:16">
      <c r="A211" s="250">
        <v>43008</v>
      </c>
      <c r="B211" s="155">
        <f t="shared" si="64"/>
        <v>3</v>
      </c>
      <c r="C211" s="129" t="str">
        <f t="shared" si="65"/>
        <v>Sep2017</v>
      </c>
      <c r="D211" s="129">
        <f t="shared" si="66"/>
        <v>42979</v>
      </c>
      <c r="J211" s="172"/>
      <c r="K211" s="195">
        <v>949.7237345945415</v>
      </c>
      <c r="L211" s="195">
        <v>2259.8641688097568</v>
      </c>
      <c r="M211" s="195">
        <v>308.16340757127267</v>
      </c>
      <c r="N211" s="195">
        <v>483.15294304757913</v>
      </c>
      <c r="O211" s="195">
        <v>267.02510238756008</v>
      </c>
      <c r="P211" s="248">
        <f t="shared" si="63"/>
        <v>4267.9293564107102</v>
      </c>
    </row>
    <row r="212" spans="1:16">
      <c r="A212" s="178">
        <v>43039</v>
      </c>
      <c r="B212" s="155">
        <f t="shared" si="64"/>
        <v>4</v>
      </c>
      <c r="C212" s="129" t="str">
        <f t="shared" si="65"/>
        <v>dec2017</v>
      </c>
      <c r="D212" s="129">
        <f t="shared" si="66"/>
        <v>43070</v>
      </c>
      <c r="J212" s="172"/>
      <c r="K212" s="195">
        <v>904.01205181951468</v>
      </c>
      <c r="L212" s="195">
        <v>2176.8606008028423</v>
      </c>
      <c r="M212" s="195">
        <v>312.86003909288672</v>
      </c>
      <c r="N212" s="195">
        <v>471.2280482334246</v>
      </c>
      <c r="O212" s="195">
        <v>271.40072521036234</v>
      </c>
      <c r="P212" s="248">
        <f t="shared" si="63"/>
        <v>4136.3614651590306</v>
      </c>
    </row>
    <row r="213" spans="1:16">
      <c r="A213" s="250">
        <v>43069</v>
      </c>
      <c r="B213" s="155">
        <f t="shared" si="64"/>
        <v>4</v>
      </c>
      <c r="C213" s="129" t="str">
        <f t="shared" si="65"/>
        <v>dec2017</v>
      </c>
      <c r="D213" s="129">
        <f t="shared" si="66"/>
        <v>43070</v>
      </c>
      <c r="J213" s="172"/>
      <c r="K213" s="195">
        <v>904.50279910709935</v>
      </c>
      <c r="L213" s="195">
        <v>2184.2706229651044</v>
      </c>
      <c r="M213" s="195">
        <v>293.74654661810672</v>
      </c>
      <c r="N213" s="195">
        <v>449.07443085669485</v>
      </c>
      <c r="O213" s="195">
        <v>249.07052820416826</v>
      </c>
      <c r="P213" s="248">
        <f t="shared" si="63"/>
        <v>4080.6649277511733</v>
      </c>
    </row>
    <row r="214" spans="1:16">
      <c r="A214" s="178">
        <v>43100</v>
      </c>
      <c r="B214" s="155">
        <f t="shared" si="64"/>
        <v>4</v>
      </c>
      <c r="C214" s="129" t="str">
        <f t="shared" si="65"/>
        <v>dec2017</v>
      </c>
      <c r="D214" s="129">
        <f t="shared" si="66"/>
        <v>43070</v>
      </c>
      <c r="J214" s="172"/>
      <c r="K214" s="195">
        <v>779.21738961541882</v>
      </c>
      <c r="L214" s="195">
        <v>1723.0881090983798</v>
      </c>
      <c r="M214" s="195">
        <v>291.58063984583049</v>
      </c>
      <c r="N214" s="195">
        <v>399.40204186826656</v>
      </c>
      <c r="O214" s="195">
        <v>252.2468224805954</v>
      </c>
      <c r="P214" s="248">
        <f t="shared" si="63"/>
        <v>3445.5350029084907</v>
      </c>
    </row>
    <row r="215" spans="1:16">
      <c r="A215" s="250">
        <v>43131</v>
      </c>
      <c r="B215" s="155">
        <f t="shared" si="64"/>
        <v>1</v>
      </c>
      <c r="C215" s="129" t="str">
        <f t="shared" si="65"/>
        <v>Mar2018</v>
      </c>
      <c r="D215" s="129">
        <f t="shared" si="66"/>
        <v>43160</v>
      </c>
      <c r="J215" s="172"/>
      <c r="K215" s="195">
        <v>690.84693843304785</v>
      </c>
      <c r="L215" s="195">
        <v>1570.605023665205</v>
      </c>
      <c r="M215" s="195">
        <v>183.97021811644171</v>
      </c>
      <c r="N215" s="195">
        <v>319.45824069916711</v>
      </c>
      <c r="O215" s="195">
        <v>191.3039805916759</v>
      </c>
      <c r="P215" s="248">
        <f t="shared" si="63"/>
        <v>2956.1844015055376</v>
      </c>
    </row>
    <row r="216" spans="1:16">
      <c r="A216" s="178">
        <v>43159</v>
      </c>
      <c r="B216" s="155">
        <f t="shared" si="64"/>
        <v>1</v>
      </c>
      <c r="C216" s="129" t="str">
        <f t="shared" si="65"/>
        <v>Mar2018</v>
      </c>
      <c r="D216" s="129">
        <f t="shared" si="66"/>
        <v>43160</v>
      </c>
      <c r="J216" s="172"/>
      <c r="K216" s="195">
        <v>808.06432294323349</v>
      </c>
      <c r="L216" s="195">
        <v>2056.7040537546181</v>
      </c>
      <c r="M216" s="195">
        <v>237.40539308335653</v>
      </c>
      <c r="N216" s="195">
        <v>386.57110464952649</v>
      </c>
      <c r="O216" s="195">
        <v>210.62702267191855</v>
      </c>
      <c r="P216" s="248">
        <f t="shared" si="63"/>
        <v>3699.3718971026533</v>
      </c>
    </row>
    <row r="217" spans="1:16">
      <c r="A217" s="250">
        <v>43190</v>
      </c>
      <c r="B217" s="155">
        <f t="shared" si="64"/>
        <v>1</v>
      </c>
      <c r="C217" s="129" t="str">
        <f t="shared" si="65"/>
        <v>Mar2018</v>
      </c>
      <c r="D217" s="129">
        <f t="shared" si="66"/>
        <v>43160</v>
      </c>
      <c r="J217" s="172"/>
      <c r="K217" s="195">
        <v>974.78462249390941</v>
      </c>
      <c r="L217" s="195">
        <v>2256.1685041179244</v>
      </c>
      <c r="M217" s="195">
        <v>273.81911542288657</v>
      </c>
      <c r="N217" s="195">
        <v>445.96784696819276</v>
      </c>
      <c r="O217" s="195">
        <v>262.43493980511352</v>
      </c>
      <c r="P217" s="248">
        <f t="shared" ref="P217:P248" si="67">K217+L217+M217+N217+O217</f>
        <v>4213.1750288080266</v>
      </c>
    </row>
    <row r="218" spans="1:16">
      <c r="A218" s="178">
        <v>43220</v>
      </c>
      <c r="B218" s="155">
        <f t="shared" si="64"/>
        <v>2</v>
      </c>
      <c r="C218" s="129" t="str">
        <f t="shared" si="65"/>
        <v>June2018</v>
      </c>
      <c r="D218" s="129">
        <f t="shared" si="66"/>
        <v>43252</v>
      </c>
      <c r="J218" s="172"/>
      <c r="K218" s="195">
        <v>825.64559471759094</v>
      </c>
      <c r="L218" s="195">
        <v>1937.3488920080731</v>
      </c>
      <c r="M218" s="195">
        <v>251.30850901929756</v>
      </c>
      <c r="N218" s="195">
        <v>399.10277242452554</v>
      </c>
      <c r="O218" s="195">
        <v>252.66205595243559</v>
      </c>
      <c r="P218" s="248">
        <f t="shared" si="67"/>
        <v>3666.067824121923</v>
      </c>
    </row>
    <row r="219" spans="1:16">
      <c r="A219" s="250">
        <v>43251</v>
      </c>
      <c r="B219" s="155">
        <f t="shared" si="64"/>
        <v>2</v>
      </c>
      <c r="C219" s="129" t="str">
        <f t="shared" si="65"/>
        <v>June2018</v>
      </c>
      <c r="D219" s="129">
        <f t="shared" si="66"/>
        <v>43252</v>
      </c>
      <c r="J219" s="172"/>
      <c r="K219" s="195">
        <v>962.96177994949164</v>
      </c>
      <c r="L219" s="195">
        <v>2352.947268378879</v>
      </c>
      <c r="M219" s="195">
        <v>294.65618500040034</v>
      </c>
      <c r="N219" s="195">
        <v>474.48629780356163</v>
      </c>
      <c r="O219" s="195">
        <v>266.92904799790114</v>
      </c>
      <c r="P219" s="248">
        <f t="shared" si="67"/>
        <v>4351.9805791302342</v>
      </c>
    </row>
    <row r="220" spans="1:16">
      <c r="A220" s="178">
        <v>43281</v>
      </c>
      <c r="B220" s="155">
        <f t="shared" si="64"/>
        <v>2</v>
      </c>
      <c r="C220" s="129" t="str">
        <f t="shared" si="65"/>
        <v>June2018</v>
      </c>
      <c r="D220" s="129">
        <f t="shared" si="66"/>
        <v>43252</v>
      </c>
      <c r="J220" s="172"/>
      <c r="K220" s="195">
        <v>913.38528532492842</v>
      </c>
      <c r="L220" s="195">
        <v>2173.4881154330146</v>
      </c>
      <c r="M220" s="195">
        <v>288.14950734395029</v>
      </c>
      <c r="N220" s="195">
        <v>445.02909213057882</v>
      </c>
      <c r="O220" s="195">
        <v>270.07923207508873</v>
      </c>
      <c r="P220" s="248">
        <f t="shared" si="67"/>
        <v>4090.1312323075608</v>
      </c>
    </row>
    <row r="221" spans="1:16">
      <c r="A221" s="251">
        <v>43282</v>
      </c>
      <c r="B221" s="155">
        <f t="shared" si="64"/>
        <v>3</v>
      </c>
      <c r="C221" s="129" t="str">
        <f t="shared" si="65"/>
        <v>Sep2018</v>
      </c>
      <c r="D221" s="129">
        <f t="shared" si="66"/>
        <v>43344</v>
      </c>
      <c r="J221" s="172"/>
      <c r="K221" s="195">
        <v>1018.0190101283392</v>
      </c>
      <c r="L221" s="195">
        <v>2298.3155391553155</v>
      </c>
      <c r="M221" s="195">
        <v>334.51768785457307</v>
      </c>
      <c r="N221" s="195">
        <v>518.1779691525669</v>
      </c>
      <c r="O221" s="195">
        <v>295.52526328594143</v>
      </c>
      <c r="P221" s="248">
        <f t="shared" si="67"/>
        <v>4464.555469576736</v>
      </c>
    </row>
    <row r="222" spans="1:16">
      <c r="A222" s="252">
        <v>43313</v>
      </c>
      <c r="B222" s="155">
        <f t="shared" si="64"/>
        <v>3</v>
      </c>
      <c r="C222" s="129" t="str">
        <f t="shared" si="65"/>
        <v>Sep2018</v>
      </c>
      <c r="D222" s="129">
        <f t="shared" si="66"/>
        <v>43344</v>
      </c>
      <c r="J222" s="172"/>
      <c r="K222" s="195">
        <v>926.28035832953174</v>
      </c>
      <c r="L222" s="195">
        <v>2294.6343183311697</v>
      </c>
      <c r="M222" s="195">
        <v>313.59385421749812</v>
      </c>
      <c r="N222" s="195">
        <v>478.6114280663117</v>
      </c>
      <c r="O222" s="195">
        <v>254.35448974958192</v>
      </c>
      <c r="P222" s="248">
        <f t="shared" si="67"/>
        <v>4267.4744486940936</v>
      </c>
    </row>
    <row r="223" spans="1:16">
      <c r="A223" s="252">
        <v>43344</v>
      </c>
      <c r="B223" s="155">
        <f t="shared" si="64"/>
        <v>3</v>
      </c>
      <c r="C223" s="129" t="str">
        <f t="shared" si="65"/>
        <v>Sep2018</v>
      </c>
      <c r="D223" s="129">
        <f t="shared" si="66"/>
        <v>43344</v>
      </c>
      <c r="J223" s="172"/>
      <c r="K223" s="195">
        <v>947.75926179210455</v>
      </c>
      <c r="L223" s="195">
        <v>2244.9968662927167</v>
      </c>
      <c r="M223" s="195">
        <v>308.0072891003079</v>
      </c>
      <c r="N223" s="195">
        <v>483.27174579178921</v>
      </c>
      <c r="O223" s="195">
        <v>267.02510238756008</v>
      </c>
      <c r="P223" s="248">
        <f t="shared" si="67"/>
        <v>4251.0602653644783</v>
      </c>
    </row>
    <row r="224" spans="1:16">
      <c r="A224" s="252">
        <v>43374</v>
      </c>
      <c r="B224" s="155">
        <f t="shared" si="64"/>
        <v>4</v>
      </c>
      <c r="C224" s="129" t="str">
        <f t="shared" si="65"/>
        <v>dec2018</v>
      </c>
      <c r="D224" s="129">
        <f t="shared" si="66"/>
        <v>43435</v>
      </c>
      <c r="J224" s="172"/>
      <c r="K224" s="195">
        <v>902.62678567050284</v>
      </c>
      <c r="L224" s="195">
        <v>2162.502700156384</v>
      </c>
      <c r="M224" s="195">
        <v>312.73122815882795</v>
      </c>
      <c r="N224" s="195">
        <v>471.23616741072362</v>
      </c>
      <c r="O224" s="195">
        <v>271.40072521036234</v>
      </c>
      <c r="P224" s="248">
        <f t="shared" si="67"/>
        <v>4120.4976066068002</v>
      </c>
    </row>
    <row r="225" spans="1:16">
      <c r="A225" s="252">
        <v>43405</v>
      </c>
      <c r="B225" s="155">
        <f t="shared" si="64"/>
        <v>4</v>
      </c>
      <c r="C225" s="129" t="str">
        <f t="shared" si="65"/>
        <v>dec2018</v>
      </c>
      <c r="D225" s="129">
        <f t="shared" si="66"/>
        <v>43435</v>
      </c>
      <c r="J225" s="172"/>
      <c r="K225" s="195">
        <v>903.40061520129291</v>
      </c>
      <c r="L225" s="195">
        <v>2167.1330819274299</v>
      </c>
      <c r="M225" s="195">
        <v>293.62826410346622</v>
      </c>
      <c r="N225" s="195">
        <v>449.03439214581886</v>
      </c>
      <c r="O225" s="195">
        <v>249.07052820416826</v>
      </c>
      <c r="P225" s="248">
        <f t="shared" si="67"/>
        <v>4062.2668815821762</v>
      </c>
    </row>
    <row r="226" spans="1:16">
      <c r="A226" s="252">
        <v>43435</v>
      </c>
      <c r="B226" s="155">
        <f t="shared" si="64"/>
        <v>4</v>
      </c>
      <c r="C226" s="129" t="str">
        <f t="shared" si="65"/>
        <v>dec2018</v>
      </c>
      <c r="D226" s="129">
        <f t="shared" si="66"/>
        <v>43435</v>
      </c>
      <c r="J226" s="172"/>
      <c r="K226" s="195">
        <v>777.43987003719008</v>
      </c>
      <c r="L226" s="195">
        <v>1707.0070495036362</v>
      </c>
      <c r="M226" s="195">
        <v>291.4795758136276</v>
      </c>
      <c r="N226" s="195">
        <v>399.48321601772841</v>
      </c>
      <c r="O226" s="195">
        <v>252.2468224805954</v>
      </c>
      <c r="P226" s="248">
        <f t="shared" si="67"/>
        <v>3427.6565338527776</v>
      </c>
    </row>
    <row r="227" spans="1:16">
      <c r="A227" s="252">
        <v>43466</v>
      </c>
      <c r="B227" s="155">
        <f t="shared" si="64"/>
        <v>1</v>
      </c>
      <c r="C227" s="129" t="str">
        <f t="shared" si="65"/>
        <v>Mar2019</v>
      </c>
      <c r="D227" s="129">
        <f t="shared" si="66"/>
        <v>43525</v>
      </c>
      <c r="J227" s="172"/>
      <c r="K227" s="195">
        <v>689.69610502629257</v>
      </c>
      <c r="L227" s="195">
        <v>1554.6121081635238</v>
      </c>
      <c r="M227" s="195">
        <v>183.8860250314832</v>
      </c>
      <c r="N227" s="195">
        <v>319.45129123419963</v>
      </c>
      <c r="O227" s="195">
        <v>191.3039805916759</v>
      </c>
      <c r="P227" s="248">
        <f t="shared" si="67"/>
        <v>2938.9495100471754</v>
      </c>
    </row>
    <row r="228" spans="1:16">
      <c r="A228" s="252">
        <v>43497</v>
      </c>
      <c r="B228" s="155">
        <f t="shared" si="64"/>
        <v>1</v>
      </c>
      <c r="C228" s="129" t="str">
        <f t="shared" si="65"/>
        <v>Mar2019</v>
      </c>
      <c r="D228" s="129">
        <f t="shared" si="66"/>
        <v>43525</v>
      </c>
      <c r="J228" s="172"/>
      <c r="K228" s="195">
        <v>806.73119095352263</v>
      </c>
      <c r="L228" s="195">
        <v>2039.7400624839045</v>
      </c>
      <c r="M228" s="195">
        <v>237.33008278408113</v>
      </c>
      <c r="N228" s="195">
        <v>386.56957993375772</v>
      </c>
      <c r="O228" s="195">
        <v>210.62702267191855</v>
      </c>
      <c r="P228" s="248">
        <f t="shared" si="67"/>
        <v>3680.9979388271845</v>
      </c>
    </row>
    <row r="229" spans="1:16">
      <c r="A229" s="252">
        <v>43525</v>
      </c>
      <c r="B229" s="155">
        <f t="shared" si="64"/>
        <v>1</v>
      </c>
      <c r="C229" s="129" t="str">
        <f t="shared" si="65"/>
        <v>Mar2019</v>
      </c>
      <c r="D229" s="129">
        <f t="shared" si="66"/>
        <v>43525</v>
      </c>
      <c r="J229" s="172"/>
      <c r="K229" s="195">
        <v>973.27122327283803</v>
      </c>
      <c r="L229" s="195">
        <v>2240.7378928420599</v>
      </c>
      <c r="M229" s="195">
        <v>273.75398409415925</v>
      </c>
      <c r="N229" s="195">
        <v>446.01946338342356</v>
      </c>
      <c r="O229" s="195">
        <v>262.43493980511352</v>
      </c>
      <c r="P229" s="248">
        <f t="shared" si="67"/>
        <v>4196.2175033975946</v>
      </c>
    </row>
    <row r="230" spans="1:16">
      <c r="A230" s="252">
        <v>43556</v>
      </c>
      <c r="B230" s="155">
        <f t="shared" si="64"/>
        <v>2</v>
      </c>
      <c r="C230" s="129" t="str">
        <f t="shared" si="65"/>
        <v>June2019</v>
      </c>
      <c r="D230" s="129">
        <f t="shared" si="66"/>
        <v>43617</v>
      </c>
      <c r="J230" s="172"/>
      <c r="K230" s="195">
        <v>824.52060692012685</v>
      </c>
      <c r="L230" s="195">
        <v>1922.2418752270366</v>
      </c>
      <c r="M230" s="195">
        <v>251.2536941380888</v>
      </c>
      <c r="N230" s="195">
        <v>399.0977008934135</v>
      </c>
      <c r="O230" s="195">
        <v>252.66205595243559</v>
      </c>
      <c r="P230" s="248">
        <f t="shared" si="67"/>
        <v>3649.7759331311008</v>
      </c>
    </row>
    <row r="231" spans="1:16">
      <c r="A231" s="252">
        <v>43586</v>
      </c>
      <c r="B231" s="155">
        <f t="shared" si="64"/>
        <v>2</v>
      </c>
      <c r="C231" s="129" t="str">
        <f t="shared" si="65"/>
        <v>June2019</v>
      </c>
      <c r="D231" s="129">
        <f t="shared" si="66"/>
        <v>43617</v>
      </c>
      <c r="J231" s="172"/>
      <c r="K231" s="195">
        <v>961.57416556333976</v>
      </c>
      <c r="L231" s="195">
        <v>2337.7072364878368</v>
      </c>
      <c r="M231" s="195">
        <v>294.60795398889786</v>
      </c>
      <c r="N231" s="195">
        <v>474.50117859423239</v>
      </c>
      <c r="O231" s="195">
        <v>266.92904799790114</v>
      </c>
      <c r="P231" s="248">
        <f t="shared" si="67"/>
        <v>4335.319582632208</v>
      </c>
    </row>
    <row r="232" spans="1:16">
      <c r="A232" s="252">
        <v>43617</v>
      </c>
      <c r="B232" s="155">
        <f t="shared" si="64"/>
        <v>2</v>
      </c>
      <c r="C232" s="129" t="str">
        <f t="shared" si="65"/>
        <v>June2019</v>
      </c>
      <c r="D232" s="129">
        <f t="shared" si="66"/>
        <v>43617</v>
      </c>
      <c r="J232" s="172"/>
      <c r="K232" s="195">
        <v>912.07519576663788</v>
      </c>
      <c r="L232" s="195">
        <v>2159.3446585526035</v>
      </c>
      <c r="M232" s="195">
        <v>288.10760352586675</v>
      </c>
      <c r="N232" s="195">
        <v>445.0617126987492</v>
      </c>
      <c r="O232" s="195">
        <v>270.07923207508873</v>
      </c>
      <c r="P232" s="248">
        <f t="shared" si="67"/>
        <v>4074.6684026189459</v>
      </c>
    </row>
    <row r="233" spans="1:16">
      <c r="A233" s="252">
        <v>43647</v>
      </c>
      <c r="B233" s="155">
        <f t="shared" si="64"/>
        <v>3</v>
      </c>
      <c r="C233" s="129" t="str">
        <f t="shared" si="65"/>
        <v>Sep2019</v>
      </c>
      <c r="D233" s="129">
        <f t="shared" si="66"/>
        <v>43709</v>
      </c>
      <c r="J233" s="172"/>
      <c r="K233" s="195">
        <v>1016.8577383400301</v>
      </c>
      <c r="L233" s="195">
        <v>2284.2267409159886</v>
      </c>
      <c r="M233" s="195">
        <v>334.48211636142281</v>
      </c>
      <c r="N233" s="195">
        <v>518.1791918018148</v>
      </c>
      <c r="O233" s="195">
        <v>295.52526328594143</v>
      </c>
      <c r="P233" s="248">
        <f t="shared" si="67"/>
        <v>4449.2710507051979</v>
      </c>
    </row>
    <row r="234" spans="1:16">
      <c r="A234" s="252">
        <v>43678</v>
      </c>
      <c r="B234" s="155">
        <f t="shared" si="64"/>
        <v>3</v>
      </c>
      <c r="C234" s="129" t="str">
        <f t="shared" si="65"/>
        <v>Sep2019</v>
      </c>
      <c r="D234" s="129">
        <f t="shared" si="66"/>
        <v>43709</v>
      </c>
      <c r="J234" s="172"/>
      <c r="K234" s="195">
        <v>924.94543047779177</v>
      </c>
      <c r="L234" s="195">
        <v>2280.6624736800582</v>
      </c>
      <c r="M234" s="195">
        <v>313.56285721376105</v>
      </c>
      <c r="N234" s="195">
        <v>478.63132504166941</v>
      </c>
      <c r="O234" s="195">
        <v>254.35448974958192</v>
      </c>
      <c r="P234" s="248">
        <f t="shared" si="67"/>
        <v>4252.1565761628626</v>
      </c>
    </row>
    <row r="235" spans="1:16">
      <c r="A235" s="252">
        <v>43709</v>
      </c>
      <c r="B235" s="155">
        <f t="shared" si="64"/>
        <v>3</v>
      </c>
      <c r="C235" s="129" t="str">
        <f t="shared" si="65"/>
        <v>Sep2019</v>
      </c>
      <c r="D235" s="129">
        <f t="shared" si="66"/>
        <v>43709</v>
      </c>
      <c r="J235" s="172"/>
      <c r="K235" s="195">
        <v>946.56751152604522</v>
      </c>
      <c r="L235" s="195">
        <v>2231.8670010942674</v>
      </c>
      <c r="M235" s="195">
        <v>307.98033706984711</v>
      </c>
      <c r="N235" s="195">
        <v>483.2937244735312</v>
      </c>
      <c r="O235" s="195">
        <v>267.02510238756008</v>
      </c>
      <c r="P235" s="248">
        <f t="shared" si="67"/>
        <v>4236.7336765512509</v>
      </c>
    </row>
    <row r="236" spans="1:16">
      <c r="A236" s="252">
        <v>43739</v>
      </c>
      <c r="B236" s="155">
        <f t="shared" si="64"/>
        <v>4</v>
      </c>
      <c r="C236" s="129" t="str">
        <f t="shared" si="65"/>
        <v>dec2019</v>
      </c>
      <c r="D236" s="129">
        <f t="shared" si="66"/>
        <v>43800</v>
      </c>
      <c r="J236" s="172"/>
      <c r="K236" s="195">
        <v>901.44392376774169</v>
      </c>
      <c r="L236" s="195">
        <v>2149.6126670358008</v>
      </c>
      <c r="M236" s="195">
        <v>312.70820045045991</v>
      </c>
      <c r="N236" s="195">
        <v>471.24310251768713</v>
      </c>
      <c r="O236" s="195">
        <v>271.40072521036234</v>
      </c>
      <c r="P236" s="248">
        <f t="shared" si="67"/>
        <v>4106.4086189820518</v>
      </c>
    </row>
    <row r="237" spans="1:16">
      <c r="A237" s="252">
        <v>43770</v>
      </c>
      <c r="B237" s="155">
        <f t="shared" si="64"/>
        <v>4</v>
      </c>
      <c r="C237" s="129" t="str">
        <f t="shared" si="65"/>
        <v>dec2019</v>
      </c>
      <c r="D237" s="129">
        <f t="shared" si="66"/>
        <v>43800</v>
      </c>
      <c r="J237" s="172"/>
      <c r="K237" s="195">
        <v>902.15524189931273</v>
      </c>
      <c r="L237" s="195">
        <v>2154.6328939238761</v>
      </c>
      <c r="M237" s="195">
        <v>293.60830427164018</v>
      </c>
      <c r="N237" s="195">
        <v>449.05433479846215</v>
      </c>
      <c r="O237" s="195">
        <v>249.07052820416826</v>
      </c>
      <c r="P237" s="248">
        <f t="shared" si="67"/>
        <v>4048.5213030974592</v>
      </c>
    </row>
    <row r="238" spans="1:16">
      <c r="A238" s="252">
        <v>43800</v>
      </c>
      <c r="B238" s="155">
        <f t="shared" si="64"/>
        <v>4</v>
      </c>
      <c r="C238" s="129" t="str">
        <f t="shared" si="65"/>
        <v>dec2019</v>
      </c>
      <c r="D238" s="129">
        <f t="shared" si="66"/>
        <v>43800</v>
      </c>
      <c r="J238" s="172"/>
      <c r="K238" s="195">
        <v>776.30767772170441</v>
      </c>
      <c r="L238" s="195">
        <v>1694.7917429075771</v>
      </c>
      <c r="M238" s="195">
        <v>291.4622352626393</v>
      </c>
      <c r="N238" s="195">
        <v>399.49990595874664</v>
      </c>
      <c r="O238" s="195">
        <v>252.2468224805954</v>
      </c>
      <c r="P238" s="248">
        <f t="shared" si="67"/>
        <v>3414.3083843312629</v>
      </c>
    </row>
    <row r="239" spans="1:16">
      <c r="A239" s="252">
        <v>43831</v>
      </c>
      <c r="B239" s="155">
        <f t="shared" si="64"/>
        <v>1</v>
      </c>
      <c r="C239" s="129" t="str">
        <f t="shared" si="65"/>
        <v>Mar2020</v>
      </c>
      <c r="D239" s="129">
        <f t="shared" si="66"/>
        <v>43891</v>
      </c>
      <c r="J239" s="172"/>
      <c r="K239" s="195">
        <v>688.52642187173126</v>
      </c>
      <c r="L239" s="195">
        <v>1541.6155161169117</v>
      </c>
      <c r="M239" s="195">
        <v>183.87114264076399</v>
      </c>
      <c r="N239" s="195">
        <v>319.46202335732363</v>
      </c>
      <c r="O239" s="195">
        <v>191.3039805916759</v>
      </c>
      <c r="P239" s="248">
        <f t="shared" si="67"/>
        <v>2924.7790845784066</v>
      </c>
    </row>
    <row r="240" spans="1:16">
      <c r="A240" s="252">
        <v>43862</v>
      </c>
      <c r="B240" s="155">
        <f t="shared" si="64"/>
        <v>1</v>
      </c>
      <c r="C240" s="129" t="str">
        <f t="shared" si="65"/>
        <v>Mar2020</v>
      </c>
      <c r="D240" s="129">
        <f t="shared" si="66"/>
        <v>43891</v>
      </c>
      <c r="J240" s="172"/>
      <c r="K240" s="195">
        <v>805.57109170414242</v>
      </c>
      <c r="L240" s="195">
        <v>2025.5404182475272</v>
      </c>
      <c r="M240" s="195">
        <v>237.31721749454783</v>
      </c>
      <c r="N240" s="195">
        <v>386.58792465663345</v>
      </c>
      <c r="O240" s="195">
        <v>210.62702267191855</v>
      </c>
      <c r="P240" s="248">
        <f t="shared" si="67"/>
        <v>3665.6436747747694</v>
      </c>
    </row>
    <row r="241" spans="1:16">
      <c r="A241" s="252">
        <v>43891</v>
      </c>
      <c r="B241" s="155">
        <f t="shared" si="64"/>
        <v>1</v>
      </c>
      <c r="C241" s="129" t="str">
        <f t="shared" si="65"/>
        <v>Mar2020</v>
      </c>
      <c r="D241" s="129">
        <f t="shared" si="66"/>
        <v>43891</v>
      </c>
      <c r="J241" s="172"/>
      <c r="K241" s="195">
        <v>972.17283094211655</v>
      </c>
      <c r="L241" s="195">
        <v>2224.6927051007383</v>
      </c>
      <c r="M241" s="195">
        <v>273.74282198856901</v>
      </c>
      <c r="N241" s="195">
        <v>446.03381990793889</v>
      </c>
      <c r="O241" s="195">
        <v>262.43493980511352</v>
      </c>
      <c r="P241" s="248">
        <f t="shared" si="67"/>
        <v>4179.0771177444758</v>
      </c>
    </row>
    <row r="242" spans="1:16">
      <c r="A242" s="252">
        <v>43922</v>
      </c>
      <c r="B242" s="155">
        <f t="shared" si="64"/>
        <v>2</v>
      </c>
      <c r="C242" s="129" t="str">
        <f t="shared" si="65"/>
        <v>June2020</v>
      </c>
      <c r="D242" s="129">
        <f t="shared" si="66"/>
        <v>43983</v>
      </c>
      <c r="J242" s="172"/>
      <c r="K242" s="195">
        <v>823.39053347881293</v>
      </c>
      <c r="L242" s="195">
        <v>1904.3371244243078</v>
      </c>
      <c r="M242" s="195">
        <v>251.2440863259234</v>
      </c>
      <c r="N242" s="195">
        <v>399.11045557533515</v>
      </c>
      <c r="O242" s="195">
        <v>252.66205595243559</v>
      </c>
      <c r="P242" s="248">
        <f t="shared" si="67"/>
        <v>3630.7442557568147</v>
      </c>
    </row>
    <row r="243" spans="1:16">
      <c r="A243" s="252">
        <v>43952</v>
      </c>
      <c r="B243" s="155">
        <f t="shared" si="64"/>
        <v>2</v>
      </c>
      <c r="C243" s="129" t="str">
        <f t="shared" si="65"/>
        <v>June2020</v>
      </c>
      <c r="D243" s="129">
        <f t="shared" si="66"/>
        <v>43983</v>
      </c>
      <c r="J243" s="172"/>
      <c r="K243" s="195">
        <v>960.48148842682372</v>
      </c>
      <c r="L243" s="195">
        <v>2319.5472173092949</v>
      </c>
      <c r="M243" s="195">
        <v>294.59965801010298</v>
      </c>
      <c r="N243" s="195">
        <v>474.51774676217428</v>
      </c>
      <c r="O243" s="195">
        <v>266.92904799790114</v>
      </c>
      <c r="P243" s="248">
        <f t="shared" si="67"/>
        <v>4316.0751585062962</v>
      </c>
    </row>
    <row r="244" spans="1:16">
      <c r="A244" s="252">
        <v>43983</v>
      </c>
      <c r="B244" s="155">
        <f t="shared" si="64"/>
        <v>2</v>
      </c>
      <c r="C244" s="129" t="str">
        <f t="shared" si="65"/>
        <v>June2020</v>
      </c>
      <c r="D244" s="129">
        <f t="shared" si="66"/>
        <v>43983</v>
      </c>
      <c r="J244" s="172"/>
      <c r="K244" s="195">
        <v>911.00647446463995</v>
      </c>
      <c r="L244" s="195">
        <v>2142.7855122734682</v>
      </c>
      <c r="M244" s="195">
        <v>288.10041509039894</v>
      </c>
      <c r="N244" s="195">
        <v>445.07514662756216</v>
      </c>
      <c r="O244" s="195">
        <v>270.07923207508873</v>
      </c>
      <c r="P244" s="248">
        <f t="shared" si="67"/>
        <v>4057.0467805311582</v>
      </c>
    </row>
    <row r="245" spans="1:16">
      <c r="A245" s="252">
        <v>44013</v>
      </c>
      <c r="B245" s="155">
        <f t="shared" si="64"/>
        <v>3</v>
      </c>
      <c r="C245" s="129" t="str">
        <f t="shared" si="65"/>
        <v>Sep2020</v>
      </c>
      <c r="D245" s="129">
        <f t="shared" si="66"/>
        <v>44075</v>
      </c>
      <c r="J245" s="172"/>
      <c r="K245" s="195">
        <v>1015.7788671452463</v>
      </c>
      <c r="L245" s="195">
        <v>2276.9952436490712</v>
      </c>
      <c r="M245" s="195">
        <v>334.47591782175863</v>
      </c>
      <c r="N245" s="195">
        <v>518.19273895464949</v>
      </c>
      <c r="O245" s="195">
        <v>295.52526328594143</v>
      </c>
      <c r="P245" s="248">
        <f t="shared" si="67"/>
        <v>4440.9680308566667</v>
      </c>
    </row>
    <row r="246" spans="1:16">
      <c r="A246" s="252">
        <v>44044</v>
      </c>
      <c r="B246" s="155">
        <f t="shared" si="64"/>
        <v>3</v>
      </c>
      <c r="C246" s="129" t="str">
        <f t="shared" si="65"/>
        <v>Sep2020</v>
      </c>
      <c r="D246" s="129">
        <f t="shared" si="66"/>
        <v>44075</v>
      </c>
      <c r="J246" s="172"/>
      <c r="K246" s="195">
        <v>923.90421158337324</v>
      </c>
      <c r="L246" s="195">
        <v>2273.2928964476482</v>
      </c>
      <c r="M246" s="195">
        <v>313.55750696380397</v>
      </c>
      <c r="N246" s="195">
        <v>478.64643269573361</v>
      </c>
      <c r="O246" s="195">
        <v>254.35448974958192</v>
      </c>
      <c r="P246" s="248">
        <f t="shared" si="67"/>
        <v>4243.7555374401409</v>
      </c>
    </row>
    <row r="247" spans="1:16">
      <c r="A247" s="252">
        <v>44075</v>
      </c>
      <c r="B247" s="155">
        <f t="shared" si="64"/>
        <v>3</v>
      </c>
      <c r="C247" s="129" t="str">
        <f t="shared" si="65"/>
        <v>Sep2020</v>
      </c>
      <c r="D247" s="129">
        <f t="shared" si="66"/>
        <v>44075</v>
      </c>
      <c r="J247" s="172"/>
      <c r="K247" s="195">
        <v>945.53290633558538</v>
      </c>
      <c r="L247" s="195">
        <v>2221.2932092567371</v>
      </c>
      <c r="M247" s="195">
        <v>307.97570592321682</v>
      </c>
      <c r="N247" s="195">
        <v>483.30679140101859</v>
      </c>
      <c r="O247" s="195">
        <v>267.02510238756008</v>
      </c>
      <c r="P247" s="248">
        <f t="shared" si="67"/>
        <v>4225.1337153041177</v>
      </c>
    </row>
    <row r="248" spans="1:16">
      <c r="A248" s="252">
        <v>44105</v>
      </c>
      <c r="B248" s="155">
        <f t="shared" si="64"/>
        <v>4</v>
      </c>
      <c r="C248" s="129" t="str">
        <f t="shared" si="65"/>
        <v>dec2020</v>
      </c>
      <c r="D248" s="129">
        <f t="shared" si="66"/>
        <v>44166</v>
      </c>
      <c r="J248" s="172"/>
      <c r="K248" s="195">
        <v>900.41696779913582</v>
      </c>
      <c r="L248" s="195">
        <v>2133.7694248155972</v>
      </c>
      <c r="M248" s="195">
        <v>312.70420293881983</v>
      </c>
      <c r="N248" s="195">
        <v>471.25672483741567</v>
      </c>
      <c r="O248" s="195">
        <v>271.40072521036234</v>
      </c>
      <c r="P248" s="248">
        <f t="shared" si="67"/>
        <v>4089.5480456013311</v>
      </c>
    </row>
    <row r="249" spans="1:16">
      <c r="A249" s="252">
        <v>44136</v>
      </c>
      <c r="B249" s="155">
        <f t="shared" si="64"/>
        <v>4</v>
      </c>
      <c r="C249" s="129" t="str">
        <f t="shared" si="65"/>
        <v>dec2020</v>
      </c>
      <c r="D249" s="129">
        <f t="shared" si="66"/>
        <v>44166</v>
      </c>
      <c r="J249" s="172"/>
      <c r="K249" s="195">
        <v>901.15610513304136</v>
      </c>
      <c r="L249" s="195">
        <v>2134.0935619242246</v>
      </c>
      <c r="M249" s="195">
        <v>293.60485379674276</v>
      </c>
      <c r="N249" s="195">
        <v>449.06836227404534</v>
      </c>
      <c r="O249" s="195">
        <v>249.07052820416826</v>
      </c>
      <c r="P249" s="248">
        <f t="shared" ref="P249:P280" si="68">K249+L249+M249+N249+O249</f>
        <v>4026.993411332222</v>
      </c>
    </row>
    <row r="250" spans="1:16">
      <c r="A250" s="252">
        <v>44166</v>
      </c>
      <c r="B250" s="155">
        <f t="shared" si="64"/>
        <v>4</v>
      </c>
      <c r="C250" s="129" t="str">
        <f t="shared" si="65"/>
        <v>dec2020</v>
      </c>
      <c r="D250" s="129">
        <f t="shared" si="66"/>
        <v>44166</v>
      </c>
      <c r="J250" s="172"/>
      <c r="K250" s="195">
        <v>775.31203756293144</v>
      </c>
      <c r="L250" s="195">
        <v>1672.0099117941149</v>
      </c>
      <c r="M250" s="195">
        <v>291.45925081658498</v>
      </c>
      <c r="N250" s="195">
        <v>399.51275298807678</v>
      </c>
      <c r="O250" s="195">
        <v>252.2468224805954</v>
      </c>
      <c r="P250" s="248">
        <f t="shared" si="68"/>
        <v>3390.5407756423037</v>
      </c>
    </row>
    <row r="251" spans="1:16">
      <c r="A251" s="252">
        <v>44197</v>
      </c>
      <c r="B251" s="155">
        <f t="shared" si="64"/>
        <v>1</v>
      </c>
      <c r="C251" s="129" t="str">
        <f t="shared" si="65"/>
        <v>Mar2021</v>
      </c>
      <c r="D251" s="129">
        <f t="shared" si="66"/>
        <v>44256</v>
      </c>
      <c r="J251" s="172"/>
      <c r="K251" s="195">
        <v>687.54720512604706</v>
      </c>
      <c r="L251" s="195">
        <v>1518.9569212081753</v>
      </c>
      <c r="M251" s="195">
        <v>183.86856511767917</v>
      </c>
      <c r="N251" s="195">
        <v>319.47536291367072</v>
      </c>
      <c r="O251" s="195">
        <v>191.3039805916759</v>
      </c>
      <c r="P251" s="248">
        <f t="shared" si="68"/>
        <v>2901.1520349572484</v>
      </c>
    </row>
    <row r="252" spans="1:16">
      <c r="A252" s="252">
        <v>44228</v>
      </c>
      <c r="B252" s="155">
        <f t="shared" si="64"/>
        <v>1</v>
      </c>
      <c r="C252" s="129" t="str">
        <f t="shared" si="65"/>
        <v>Mar2021</v>
      </c>
      <c r="D252" s="129">
        <f t="shared" si="66"/>
        <v>44256</v>
      </c>
      <c r="J252" s="172"/>
      <c r="K252" s="195">
        <v>804.61017832541552</v>
      </c>
      <c r="L252" s="195">
        <v>2004.4744529838786</v>
      </c>
      <c r="M252" s="195">
        <v>237.31499234651432</v>
      </c>
      <c r="N252" s="195">
        <v>386.60116910960807</v>
      </c>
      <c r="O252" s="195">
        <v>210.62702267191855</v>
      </c>
      <c r="P252" s="248">
        <f t="shared" si="68"/>
        <v>3643.6278154373354</v>
      </c>
    </row>
    <row r="253" spans="1:16">
      <c r="A253" s="252">
        <v>44256</v>
      </c>
      <c r="B253" s="155">
        <f t="shared" si="64"/>
        <v>1</v>
      </c>
      <c r="C253" s="129" t="str">
        <f t="shared" si="65"/>
        <v>Mar2021</v>
      </c>
      <c r="D253" s="129">
        <f t="shared" si="66"/>
        <v>44256</v>
      </c>
      <c r="J253" s="172"/>
      <c r="K253" s="195">
        <v>971.21838635818733</v>
      </c>
      <c r="L253" s="195">
        <v>2205.8564722358078</v>
      </c>
      <c r="M253" s="195">
        <v>273.74089836155071</v>
      </c>
      <c r="N253" s="195">
        <v>446.04643426354227</v>
      </c>
      <c r="O253" s="195">
        <v>262.43493980511352</v>
      </c>
      <c r="P253" s="248">
        <f t="shared" si="68"/>
        <v>4159.297131024201</v>
      </c>
    </row>
    <row r="254" spans="1:16">
      <c r="A254" s="252">
        <v>44287</v>
      </c>
      <c r="B254" s="155">
        <f t="shared" si="64"/>
        <v>2</v>
      </c>
      <c r="C254" s="129" t="str">
        <f t="shared" si="65"/>
        <v>June2021</v>
      </c>
      <c r="D254" s="129">
        <f t="shared" si="66"/>
        <v>44348</v>
      </c>
      <c r="J254" s="172"/>
      <c r="K254" s="195">
        <v>822.45418631061978</v>
      </c>
      <c r="L254" s="195">
        <v>1887.5392722036436</v>
      </c>
      <c r="M254" s="195">
        <v>251.24242454604004</v>
      </c>
      <c r="N254" s="195">
        <v>399.1233668182299</v>
      </c>
      <c r="O254" s="195">
        <v>252.66205595243559</v>
      </c>
      <c r="P254" s="248">
        <f t="shared" si="68"/>
        <v>3613.0213058309691</v>
      </c>
    </row>
    <row r="255" spans="1:16">
      <c r="A255" s="252">
        <v>44317</v>
      </c>
      <c r="B255" s="155">
        <f t="shared" si="64"/>
        <v>2</v>
      </c>
      <c r="C255" s="129" t="str">
        <f t="shared" si="65"/>
        <v>June2021</v>
      </c>
      <c r="D255" s="129">
        <f t="shared" si="66"/>
        <v>44348</v>
      </c>
      <c r="J255" s="172"/>
      <c r="K255" s="195">
        <v>959.55779698282981</v>
      </c>
      <c r="L255" s="195">
        <v>2303.3674289583951</v>
      </c>
      <c r="M255" s="195">
        <v>294.59822314995068</v>
      </c>
      <c r="N255" s="195">
        <v>474.53040104466447</v>
      </c>
      <c r="O255" s="195">
        <v>266.92904799790114</v>
      </c>
      <c r="P255" s="248">
        <f t="shared" si="68"/>
        <v>4298.9828981337414</v>
      </c>
    </row>
    <row r="256" spans="1:16">
      <c r="A256" s="252">
        <v>44348</v>
      </c>
      <c r="B256" s="155">
        <f t="shared" si="64"/>
        <v>2</v>
      </c>
      <c r="C256" s="129" t="str">
        <f t="shared" si="65"/>
        <v>June2021</v>
      </c>
      <c r="D256" s="129">
        <f t="shared" si="66"/>
        <v>44348</v>
      </c>
      <c r="J256" s="172"/>
      <c r="K256" s="195">
        <v>910.09289841785233</v>
      </c>
      <c r="L256" s="195">
        <v>2125.3058266646667</v>
      </c>
      <c r="M256" s="195">
        <v>288.09917506653636</v>
      </c>
      <c r="N256" s="195">
        <v>445.0874750404052</v>
      </c>
      <c r="O256" s="195">
        <v>270.07923207508873</v>
      </c>
      <c r="P256" s="248">
        <f t="shared" si="68"/>
        <v>4038.664607264549</v>
      </c>
    </row>
    <row r="257" spans="1:16">
      <c r="A257" s="252">
        <v>44378</v>
      </c>
      <c r="B257" s="155">
        <f t="shared" si="64"/>
        <v>3</v>
      </c>
      <c r="C257" s="129" t="str">
        <f t="shared" si="65"/>
        <v>Sep2021</v>
      </c>
      <c r="D257" s="129">
        <f t="shared" si="66"/>
        <v>44440</v>
      </c>
      <c r="J257" s="172"/>
      <c r="K257" s="195">
        <v>1014.8816279087033</v>
      </c>
      <c r="L257" s="195">
        <v>2257.9690902011471</v>
      </c>
      <c r="M257" s="195">
        <v>334.47484648053535</v>
      </c>
      <c r="N257" s="195">
        <v>518.20518486761785</v>
      </c>
      <c r="O257" s="195">
        <v>295.52526328594143</v>
      </c>
      <c r="P257" s="248">
        <f t="shared" si="68"/>
        <v>4421.0560127439439</v>
      </c>
    </row>
    <row r="258" spans="1:16">
      <c r="A258" s="252">
        <v>44409</v>
      </c>
      <c r="B258" s="155">
        <f t="shared" si="64"/>
        <v>3</v>
      </c>
      <c r="C258" s="129" t="str">
        <f t="shared" si="65"/>
        <v>Sep2021</v>
      </c>
      <c r="D258" s="129">
        <f t="shared" si="66"/>
        <v>44440</v>
      </c>
      <c r="J258" s="172"/>
      <c r="K258" s="195">
        <v>923.01749039486367</v>
      </c>
      <c r="L258" s="195">
        <v>2254.6702315598504</v>
      </c>
      <c r="M258" s="195">
        <v>313.55658176660603</v>
      </c>
      <c r="N258" s="195">
        <v>478.6586081206994</v>
      </c>
      <c r="O258" s="195">
        <v>254.35448974958192</v>
      </c>
      <c r="P258" s="248">
        <f t="shared" si="68"/>
        <v>4224.2574015916016</v>
      </c>
    </row>
    <row r="259" spans="1:16">
      <c r="A259" s="252">
        <v>44440</v>
      </c>
      <c r="B259" s="155">
        <f t="shared" si="64"/>
        <v>3</v>
      </c>
      <c r="C259" s="129" t="str">
        <f t="shared" si="65"/>
        <v>Sep2021</v>
      </c>
      <c r="D259" s="129">
        <f t="shared" si="66"/>
        <v>44440</v>
      </c>
      <c r="J259" s="172"/>
      <c r="K259" s="195">
        <v>944.65843669573667</v>
      </c>
      <c r="L259" s="195">
        <v>2206.0136073267445</v>
      </c>
      <c r="M259" s="195">
        <v>307.97490651188855</v>
      </c>
      <c r="N259" s="195">
        <v>483.318787199013</v>
      </c>
      <c r="O259" s="195">
        <v>267.02510238756008</v>
      </c>
      <c r="P259" s="248">
        <f t="shared" si="68"/>
        <v>4208.9908401209432</v>
      </c>
    </row>
    <row r="260" spans="1:16">
      <c r="A260" s="252">
        <v>44470</v>
      </c>
      <c r="B260" s="155">
        <f t="shared" ref="B260:B267" si="69">MONTH(MONTH(A260)&amp;0)</f>
        <v>4</v>
      </c>
      <c r="C260" s="129" t="str">
        <f t="shared" ref="C260:C267" si="70">IF(B260=4,"dec",IF(B260=1,"Mar", IF(B260=2,"June",IF(B260=3,"Sep",""))))&amp;YEAR(A260)</f>
        <v>dec2021</v>
      </c>
      <c r="D260" s="129">
        <f t="shared" ref="D260:D267" si="71">DATEVALUE(C260)</f>
        <v>44531</v>
      </c>
      <c r="J260" s="172"/>
      <c r="K260" s="195">
        <v>899.55638296331881</v>
      </c>
      <c r="L260" s="195">
        <v>2123.7594750428748</v>
      </c>
      <c r="M260" s="195">
        <v>312.70351225647977</v>
      </c>
      <c r="N260" s="195">
        <v>471.26871517561347</v>
      </c>
      <c r="O260" s="195">
        <v>271.40072521036234</v>
      </c>
      <c r="P260" s="248">
        <f t="shared" si="68"/>
        <v>4078.6888106486495</v>
      </c>
    </row>
    <row r="261" spans="1:16">
      <c r="A261" s="252">
        <v>44501</v>
      </c>
      <c r="B261" s="155">
        <f t="shared" si="69"/>
        <v>4</v>
      </c>
      <c r="C261" s="129" t="str">
        <f t="shared" si="70"/>
        <v>dec2021</v>
      </c>
      <c r="D261" s="129">
        <f t="shared" si="71"/>
        <v>44531</v>
      </c>
      <c r="J261" s="172"/>
      <c r="K261" s="195">
        <v>900.30582208331543</v>
      </c>
      <c r="L261" s="195">
        <v>2128.9251127442699</v>
      </c>
      <c r="M261" s="195">
        <v>293.60425725742272</v>
      </c>
      <c r="N261" s="195">
        <v>449.08011818778238</v>
      </c>
      <c r="O261" s="195">
        <v>249.07052820416826</v>
      </c>
      <c r="P261" s="248">
        <f t="shared" si="68"/>
        <v>4020.9858384769586</v>
      </c>
    </row>
    <row r="262" spans="1:16">
      <c r="A262" s="252">
        <v>44531</v>
      </c>
      <c r="B262" s="155">
        <f t="shared" si="69"/>
        <v>4</v>
      </c>
      <c r="C262" s="129" t="str">
        <f t="shared" si="70"/>
        <v>dec2021</v>
      </c>
      <c r="D262" s="129">
        <f t="shared" si="71"/>
        <v>44531</v>
      </c>
      <c r="J262" s="172"/>
      <c r="K262" s="195">
        <v>774.47450268715511</v>
      </c>
      <c r="L262" s="195">
        <v>1669.4841631448112</v>
      </c>
      <c r="M262" s="195">
        <v>291.45873543617404</v>
      </c>
      <c r="N262" s="195">
        <v>399.52438826681924</v>
      </c>
      <c r="O262" s="195">
        <v>252.2468224805954</v>
      </c>
      <c r="P262" s="248">
        <f t="shared" si="68"/>
        <v>3387.188612015555</v>
      </c>
    </row>
    <row r="263" spans="1:16">
      <c r="A263" s="252">
        <v>44562</v>
      </c>
      <c r="B263" s="155">
        <f t="shared" si="69"/>
        <v>1</v>
      </c>
      <c r="C263" s="129" t="str">
        <f t="shared" si="70"/>
        <v>Mar2022</v>
      </c>
      <c r="D263" s="129">
        <f t="shared" si="71"/>
        <v>44621</v>
      </c>
      <c r="J263" s="172"/>
      <c r="K263" s="195">
        <v>686.72167891983577</v>
      </c>
      <c r="L263" s="195">
        <v>1517.1843640047225</v>
      </c>
      <c r="M263" s="195">
        <v>183.8681198401386</v>
      </c>
      <c r="N263" s="195">
        <v>319.48692240744634</v>
      </c>
      <c r="O263" s="195">
        <v>191.3039805916759</v>
      </c>
      <c r="P263" s="248">
        <f t="shared" si="68"/>
        <v>2898.5650657638193</v>
      </c>
    </row>
    <row r="264" spans="1:16">
      <c r="A264" s="252">
        <v>44593</v>
      </c>
      <c r="B264" s="155">
        <f t="shared" si="69"/>
        <v>1</v>
      </c>
      <c r="C264" s="129" t="str">
        <f t="shared" si="70"/>
        <v>Mar2022</v>
      </c>
      <c r="D264" s="129">
        <f t="shared" si="71"/>
        <v>44621</v>
      </c>
      <c r="J264" s="172"/>
      <c r="K264" s="195">
        <v>803.79530166494931</v>
      </c>
      <c r="L264" s="195">
        <v>2002.5649527747269</v>
      </c>
      <c r="M264" s="195">
        <v>237.31460772837701</v>
      </c>
      <c r="N264" s="195">
        <v>386.61253622236268</v>
      </c>
      <c r="O264" s="195">
        <v>210.62702267191855</v>
      </c>
      <c r="P264" s="248">
        <f t="shared" si="68"/>
        <v>3640.914421062334</v>
      </c>
    </row>
    <row r="265" spans="1:16">
      <c r="A265" s="252">
        <v>44621</v>
      </c>
      <c r="B265" s="155">
        <f t="shared" si="69"/>
        <v>1</v>
      </c>
      <c r="C265" s="129" t="str">
        <f t="shared" si="70"/>
        <v>Mar2022</v>
      </c>
      <c r="D265" s="129">
        <f t="shared" si="71"/>
        <v>44621</v>
      </c>
      <c r="J265" s="172"/>
      <c r="K265" s="195">
        <v>970.41576540167034</v>
      </c>
      <c r="L265" s="195">
        <v>2203.8429055898387</v>
      </c>
      <c r="M265" s="195">
        <v>273.74056608903851</v>
      </c>
      <c r="N265" s="195">
        <v>446.05769815735653</v>
      </c>
      <c r="O265" s="195">
        <v>262.43493980511352</v>
      </c>
      <c r="P265" s="248">
        <f t="shared" si="68"/>
        <v>4156.4918750430179</v>
      </c>
    </row>
    <row r="266" spans="1:16">
      <c r="A266" s="252">
        <v>44652</v>
      </c>
      <c r="B266" s="155">
        <f t="shared" si="69"/>
        <v>2</v>
      </c>
      <c r="C266" s="129" t="str">
        <f t="shared" si="70"/>
        <v>June2022</v>
      </c>
      <c r="D266" s="129">
        <f t="shared" si="71"/>
        <v>44713</v>
      </c>
      <c r="J266" s="172"/>
      <c r="K266" s="195">
        <v>821.66248837479634</v>
      </c>
      <c r="L266" s="195">
        <v>1885.2491724300307</v>
      </c>
      <c r="M266" s="195">
        <v>251.24213747656609</v>
      </c>
      <c r="N266" s="195">
        <v>399.13452129911269</v>
      </c>
      <c r="O266" s="195">
        <v>252.66205595243559</v>
      </c>
      <c r="P266" s="248">
        <f t="shared" si="68"/>
        <v>3609.9503755329415</v>
      </c>
    </row>
    <row r="267" spans="1:16">
      <c r="A267" s="252">
        <v>44682</v>
      </c>
      <c r="B267" s="155">
        <f t="shared" si="69"/>
        <v>2</v>
      </c>
      <c r="C267" s="129" t="str">
        <f t="shared" si="70"/>
        <v>June2022</v>
      </c>
      <c r="D267" s="129">
        <f t="shared" si="71"/>
        <v>44713</v>
      </c>
      <c r="J267" s="172"/>
      <c r="K267" s="195">
        <v>958.77695322186617</v>
      </c>
      <c r="L267" s="195">
        <v>2300.7246286033037</v>
      </c>
      <c r="M267" s="195">
        <v>294.59797517308118</v>
      </c>
      <c r="N267" s="195">
        <v>474.54139634856642</v>
      </c>
      <c r="O267" s="195">
        <v>266.92904799790114</v>
      </c>
      <c r="P267" s="248">
        <f t="shared" si="68"/>
        <v>4295.5700013447185</v>
      </c>
    </row>
    <row r="268" spans="1:16">
      <c r="A268" s="253">
        <v>44713</v>
      </c>
      <c r="B268" s="155">
        <f t="shared" ref="B268:B304" si="72">MONTH(MONTH(A268)&amp;0)</f>
        <v>2</v>
      </c>
      <c r="C268" s="129" t="str">
        <f t="shared" ref="C268:C304" si="73">IF(B268=4,"dec",IF(B268=1,"Mar", IF(B268=2,"June",IF(B268=3,"Sep",""))))&amp;YEAR(A268)</f>
        <v>June2022</v>
      </c>
      <c r="D268" s="179">
        <f t="shared" ref="D268:D304" si="74">DATEVALUE(C268)</f>
        <v>44713</v>
      </c>
      <c r="J268" s="172"/>
      <c r="K268" s="195">
        <v>909.32348141074294</v>
      </c>
      <c r="L268" s="195">
        <v>2122.2140486246185</v>
      </c>
      <c r="M268" s="195">
        <v>288.09896084411071</v>
      </c>
      <c r="N268" s="195">
        <v>445.09836830615802</v>
      </c>
      <c r="O268" s="195">
        <v>270.07923207508873</v>
      </c>
      <c r="P268" s="248">
        <f t="shared" si="68"/>
        <v>4034.8140912607191</v>
      </c>
    </row>
    <row r="269" spans="1:16">
      <c r="A269" s="253">
        <v>44743</v>
      </c>
      <c r="B269" s="155">
        <f t="shared" si="72"/>
        <v>3</v>
      </c>
      <c r="C269" s="129" t="str">
        <f t="shared" si="73"/>
        <v>Sep2022</v>
      </c>
      <c r="D269" s="179">
        <f t="shared" si="74"/>
        <v>44805</v>
      </c>
      <c r="J269" s="172"/>
      <c r="K269" s="195">
        <v>1014.1225914221225</v>
      </c>
      <c r="L269" s="195">
        <v>2254.3427478581889</v>
      </c>
      <c r="M269" s="195">
        <v>334.47466140582338</v>
      </c>
      <c r="N269" s="195">
        <v>518.21595667314546</v>
      </c>
      <c r="O269" s="195">
        <v>295.52526328594143</v>
      </c>
      <c r="P269" s="248">
        <f t="shared" si="68"/>
        <v>4416.6812206452214</v>
      </c>
    </row>
    <row r="270" spans="1:16">
      <c r="A270" s="253">
        <v>44774</v>
      </c>
      <c r="B270" s="155">
        <f t="shared" si="72"/>
        <v>3</v>
      </c>
      <c r="C270" s="129" t="str">
        <f t="shared" si="73"/>
        <v>Sep2022</v>
      </c>
      <c r="D270" s="179">
        <f t="shared" si="74"/>
        <v>44805</v>
      </c>
      <c r="J270" s="172"/>
      <c r="K270" s="195">
        <v>922.26918806657488</v>
      </c>
      <c r="L270" s="195">
        <v>2250.5057037344395</v>
      </c>
      <c r="M270" s="195">
        <v>313.5564218892921</v>
      </c>
      <c r="N270" s="195">
        <v>478.66924310143361</v>
      </c>
      <c r="O270" s="195">
        <v>254.35448974958192</v>
      </c>
      <c r="P270" s="248">
        <f t="shared" si="68"/>
        <v>4219.3550465413218</v>
      </c>
    </row>
    <row r="271" spans="1:16">
      <c r="A271" s="253">
        <v>44805</v>
      </c>
      <c r="B271" s="155">
        <f t="shared" si="72"/>
        <v>3</v>
      </c>
      <c r="C271" s="129" t="str">
        <f t="shared" si="73"/>
        <v>Sep2022</v>
      </c>
      <c r="D271" s="179">
        <f t="shared" si="74"/>
        <v>44805</v>
      </c>
      <c r="J271" s="172"/>
      <c r="K271" s="195">
        <v>943.92077516400627</v>
      </c>
      <c r="L271" s="195">
        <v>2201.386737711874</v>
      </c>
      <c r="M271" s="195">
        <v>307.9747683981642</v>
      </c>
      <c r="N271" s="195">
        <v>483.32931721470209</v>
      </c>
      <c r="O271" s="195">
        <v>267.02510238756008</v>
      </c>
      <c r="P271" s="248">
        <f t="shared" si="68"/>
        <v>4203.6367008763063</v>
      </c>
    </row>
    <row r="272" spans="1:16">
      <c r="A272" s="253">
        <v>44835</v>
      </c>
      <c r="B272" s="155">
        <f t="shared" si="72"/>
        <v>4</v>
      </c>
      <c r="C272" s="129" t="str">
        <f t="shared" si="73"/>
        <v>dec2022</v>
      </c>
      <c r="D272" s="179">
        <f t="shared" si="74"/>
        <v>44896</v>
      </c>
      <c r="J272" s="172"/>
      <c r="K272" s="195">
        <v>898.82879551442215</v>
      </c>
      <c r="L272" s="195">
        <v>2118.749198048321</v>
      </c>
      <c r="M272" s="195">
        <v>312.7033929372792</v>
      </c>
      <c r="N272" s="195">
        <v>471.27912263430136</v>
      </c>
      <c r="O272" s="195">
        <v>271.40072521036234</v>
      </c>
      <c r="P272" s="248">
        <f t="shared" si="68"/>
        <v>4072.9612343446865</v>
      </c>
    </row>
    <row r="273" spans="1:16">
      <c r="A273" s="253">
        <v>44866</v>
      </c>
      <c r="B273" s="155">
        <f t="shared" si="72"/>
        <v>4</v>
      </c>
      <c r="C273" s="129" t="str">
        <f t="shared" si="73"/>
        <v>dec2022</v>
      </c>
      <c r="D273" s="179">
        <f t="shared" si="74"/>
        <v>44896</v>
      </c>
      <c r="J273" s="172"/>
      <c r="K273" s="195">
        <v>899.58860393761768</v>
      </c>
      <c r="L273" s="195">
        <v>2123.5873067039811</v>
      </c>
      <c r="M273" s="195">
        <v>293.60415418103929</v>
      </c>
      <c r="N273" s="195">
        <v>449.09040272287234</v>
      </c>
      <c r="O273" s="195">
        <v>249.07052820416826</v>
      </c>
      <c r="P273" s="248">
        <f t="shared" si="68"/>
        <v>4014.9409957496782</v>
      </c>
    </row>
    <row r="274" spans="1:16">
      <c r="A274" s="253">
        <v>44896</v>
      </c>
      <c r="B274" s="155">
        <f t="shared" si="72"/>
        <v>4</v>
      </c>
      <c r="C274" s="129" t="str">
        <f t="shared" si="73"/>
        <v>dec2022</v>
      </c>
      <c r="D274" s="179">
        <f t="shared" si="74"/>
        <v>44896</v>
      </c>
      <c r="J274" s="172"/>
      <c r="K274" s="195">
        <v>773.76730601425368</v>
      </c>
      <c r="L274" s="195">
        <v>1663.9022085735437</v>
      </c>
      <c r="M274" s="195">
        <v>291.45864639131418</v>
      </c>
      <c r="N274" s="195">
        <v>399.53456556093857</v>
      </c>
      <c r="O274" s="195">
        <v>252.2468224805954</v>
      </c>
      <c r="P274" s="248">
        <f t="shared" si="68"/>
        <v>3380.9095490206455</v>
      </c>
    </row>
    <row r="275" spans="1:16">
      <c r="A275" s="253">
        <v>44927</v>
      </c>
      <c r="B275" s="155">
        <f t="shared" si="72"/>
        <v>1</v>
      </c>
      <c r="C275" s="129" t="str">
        <f t="shared" si="73"/>
        <v>Mar2023</v>
      </c>
      <c r="D275" s="179">
        <f t="shared" si="74"/>
        <v>44986</v>
      </c>
      <c r="J275" s="172"/>
      <c r="K275" s="195">
        <v>686.0242861725003</v>
      </c>
      <c r="L275" s="195">
        <v>1511.5325669605643</v>
      </c>
      <c r="M275" s="195">
        <v>183.86804291364351</v>
      </c>
      <c r="N275" s="195">
        <v>319.49698069783528</v>
      </c>
      <c r="O275" s="195">
        <v>191.3039805916759</v>
      </c>
      <c r="P275" s="248">
        <f t="shared" si="68"/>
        <v>2892.2258573362192</v>
      </c>
    </row>
    <row r="276" spans="1:16">
      <c r="A276" s="253">
        <v>44958</v>
      </c>
      <c r="B276" s="155">
        <f t="shared" si="72"/>
        <v>1</v>
      </c>
      <c r="C276" s="129" t="str">
        <f t="shared" si="73"/>
        <v>Mar2023</v>
      </c>
      <c r="D276" s="179">
        <f t="shared" si="74"/>
        <v>44986</v>
      </c>
      <c r="J276" s="172"/>
      <c r="K276" s="195">
        <v>803.10780681444339</v>
      </c>
      <c r="L276" s="195">
        <v>1996.8965745026012</v>
      </c>
      <c r="M276" s="195">
        <v>237.31454127306611</v>
      </c>
      <c r="N276" s="195">
        <v>386.62248009426503</v>
      </c>
      <c r="O276" s="195">
        <v>210.62702267191855</v>
      </c>
      <c r="P276" s="248">
        <f t="shared" si="68"/>
        <v>3634.568425356294</v>
      </c>
    </row>
    <row r="277" spans="1:16">
      <c r="A277" s="253">
        <v>44986</v>
      </c>
      <c r="B277" s="155">
        <f t="shared" si="72"/>
        <v>1</v>
      </c>
      <c r="C277" s="129" t="str">
        <f t="shared" si="73"/>
        <v>Mar2023</v>
      </c>
      <c r="D277" s="179">
        <f t="shared" si="74"/>
        <v>44986</v>
      </c>
      <c r="J277" s="172"/>
      <c r="K277" s="195">
        <v>969.73782050829425</v>
      </c>
      <c r="L277" s="195">
        <v>2198.1216112151133</v>
      </c>
      <c r="M277" s="195">
        <v>273.74050867997397</v>
      </c>
      <c r="N277" s="195">
        <v>446.06753437500589</v>
      </c>
      <c r="O277" s="195">
        <v>262.43493980511352</v>
      </c>
      <c r="P277" s="248">
        <f t="shared" si="68"/>
        <v>4150.1024145835008</v>
      </c>
    </row>
    <row r="278" spans="1:16">
      <c r="A278" s="253">
        <v>45017</v>
      </c>
      <c r="B278" s="155">
        <f t="shared" si="72"/>
        <v>2</v>
      </c>
      <c r="C278" s="129" t="str">
        <f t="shared" si="73"/>
        <v>June2023</v>
      </c>
      <c r="D278" s="179">
        <f t="shared" si="74"/>
        <v>45078</v>
      </c>
      <c r="J278" s="172"/>
      <c r="K278" s="195">
        <v>820.99403506220483</v>
      </c>
      <c r="L278" s="195">
        <v>1879.6356717250983</v>
      </c>
      <c r="M278" s="195">
        <v>251.2420878809634</v>
      </c>
      <c r="N278" s="195">
        <v>399.14424348447244</v>
      </c>
      <c r="O278" s="195">
        <v>252.66205595243559</v>
      </c>
      <c r="P278" s="248">
        <f t="shared" si="68"/>
        <v>3603.6780941051748</v>
      </c>
    </row>
    <row r="279" spans="1:16">
      <c r="A279" s="253">
        <v>45047</v>
      </c>
      <c r="B279" s="155">
        <f t="shared" si="72"/>
        <v>2</v>
      </c>
      <c r="C279" s="129" t="str">
        <f t="shared" si="73"/>
        <v>June2023</v>
      </c>
      <c r="D279" s="179">
        <f t="shared" si="74"/>
        <v>45078</v>
      </c>
      <c r="J279" s="172"/>
      <c r="K279" s="195">
        <v>958.11792050371821</v>
      </c>
      <c r="L279" s="195">
        <v>2295.5015332523544</v>
      </c>
      <c r="M279" s="195">
        <v>294.59793232816185</v>
      </c>
      <c r="N279" s="195">
        <v>474.55100962053723</v>
      </c>
      <c r="O279" s="195">
        <v>266.92904799790114</v>
      </c>
      <c r="P279" s="248">
        <f t="shared" si="68"/>
        <v>4289.6974437026729</v>
      </c>
    </row>
    <row r="280" spans="1:16">
      <c r="A280" s="253">
        <v>45078</v>
      </c>
      <c r="B280" s="155">
        <f t="shared" si="72"/>
        <v>2</v>
      </c>
      <c r="C280" s="129" t="str">
        <f t="shared" si="73"/>
        <v>June2023</v>
      </c>
      <c r="D280" s="179">
        <f t="shared" si="74"/>
        <v>45078</v>
      </c>
      <c r="J280" s="172"/>
      <c r="K280" s="195">
        <v>908.67361340621846</v>
      </c>
      <c r="L280" s="195">
        <v>2117.6660395736758</v>
      </c>
      <c r="M280" s="195">
        <v>288.09892383134371</v>
      </c>
      <c r="N280" s="195">
        <v>445.10787518068378</v>
      </c>
      <c r="O280" s="195">
        <v>270.07923207508873</v>
      </c>
      <c r="P280" s="248">
        <f t="shared" si="68"/>
        <v>4029.6256840670103</v>
      </c>
    </row>
    <row r="281" spans="1:16">
      <c r="A281" s="253">
        <v>45108</v>
      </c>
      <c r="B281" s="155">
        <f t="shared" si="72"/>
        <v>3</v>
      </c>
      <c r="C281" s="129" t="str">
        <f t="shared" si="73"/>
        <v>Sep2023</v>
      </c>
      <c r="D281" s="179">
        <f t="shared" si="74"/>
        <v>45170</v>
      </c>
      <c r="J281" s="172"/>
      <c r="K281" s="195">
        <v>1013.4818574182666</v>
      </c>
      <c r="L281" s="195">
        <v>2250.6148542597939</v>
      </c>
      <c r="M281" s="195">
        <v>334.4746294307584</v>
      </c>
      <c r="N281" s="195">
        <v>518.22535450239866</v>
      </c>
      <c r="O281" s="195">
        <v>295.52526328594143</v>
      </c>
      <c r="P281" s="248">
        <f t="shared" ref="P281:P304" si="75">K281+L281+M281+N281+O281</f>
        <v>4412.3219588971588</v>
      </c>
    </row>
    <row r="282" spans="1:16">
      <c r="A282" s="253">
        <v>45139</v>
      </c>
      <c r="B282" s="155">
        <f t="shared" si="72"/>
        <v>3</v>
      </c>
      <c r="C282" s="129" t="str">
        <f t="shared" si="73"/>
        <v>Sep2023</v>
      </c>
      <c r="D282" s="179">
        <f t="shared" si="74"/>
        <v>45170</v>
      </c>
      <c r="J282" s="172"/>
      <c r="K282" s="195">
        <v>921.63743633819047</v>
      </c>
      <c r="L282" s="195">
        <v>2247.5089236656122</v>
      </c>
      <c r="M282" s="195">
        <v>313.55639426643506</v>
      </c>
      <c r="N282" s="195">
        <v>478.67853604984987</v>
      </c>
      <c r="O282" s="195">
        <v>254.35448974958192</v>
      </c>
      <c r="P282" s="248">
        <f t="shared" si="75"/>
        <v>4215.73578006967</v>
      </c>
    </row>
    <row r="283" spans="1:16">
      <c r="A283" s="253">
        <v>45170</v>
      </c>
      <c r="B283" s="155">
        <f t="shared" si="72"/>
        <v>3</v>
      </c>
      <c r="C283" s="129" t="str">
        <f t="shared" si="73"/>
        <v>Sep2023</v>
      </c>
      <c r="D283" s="179">
        <f t="shared" si="74"/>
        <v>45170</v>
      </c>
      <c r="J283" s="172"/>
      <c r="K283" s="195">
        <v>943.29783806551029</v>
      </c>
      <c r="L283" s="195">
        <v>2198.8573092987408</v>
      </c>
      <c r="M283" s="195">
        <v>307.97474453532323</v>
      </c>
      <c r="N283" s="195">
        <v>483.33850613325836</v>
      </c>
      <c r="O283" s="195">
        <v>267.02510238756008</v>
      </c>
      <c r="P283" s="248">
        <f t="shared" si="75"/>
        <v>4200.4935004203926</v>
      </c>
    </row>
    <row r="284" spans="1:16">
      <c r="A284" s="253">
        <v>45200</v>
      </c>
      <c r="B284" s="155">
        <f t="shared" si="72"/>
        <v>4</v>
      </c>
      <c r="C284" s="129" t="str">
        <f t="shared" si="73"/>
        <v>dec2023</v>
      </c>
      <c r="D284" s="179">
        <f t="shared" si="74"/>
        <v>45261</v>
      </c>
      <c r="J284" s="172"/>
      <c r="K284" s="195">
        <v>898.214614168504</v>
      </c>
      <c r="L284" s="195">
        <v>2116.4324990433347</v>
      </c>
      <c r="M284" s="195">
        <v>312.70337232242218</v>
      </c>
      <c r="N284" s="195">
        <v>471.28820705158279</v>
      </c>
      <c r="O284" s="195">
        <v>271.40072521036234</v>
      </c>
      <c r="P284" s="248">
        <f t="shared" si="75"/>
        <v>4070.0394177962062</v>
      </c>
    </row>
    <row r="285" spans="1:16">
      <c r="A285" s="253">
        <v>45231</v>
      </c>
      <c r="B285" s="155">
        <f t="shared" si="72"/>
        <v>4</v>
      </c>
      <c r="C285" s="129" t="str">
        <f t="shared" si="73"/>
        <v>dec2023</v>
      </c>
      <c r="D285" s="179">
        <f t="shared" si="74"/>
        <v>45261</v>
      </c>
      <c r="J285" s="172"/>
      <c r="K285" s="195">
        <v>898.98301162240932</v>
      </c>
      <c r="L285" s="195">
        <v>2121.2902850609353</v>
      </c>
      <c r="M285" s="195">
        <v>293.60413637211201</v>
      </c>
      <c r="N285" s="195">
        <v>449.09938565866787</v>
      </c>
      <c r="O285" s="195">
        <v>249.07052820416826</v>
      </c>
      <c r="P285" s="248">
        <f t="shared" si="75"/>
        <v>4012.0473469182925</v>
      </c>
    </row>
    <row r="286" spans="1:16">
      <c r="A286" s="253">
        <v>45261</v>
      </c>
      <c r="B286" s="155">
        <f t="shared" si="72"/>
        <v>4</v>
      </c>
      <c r="C286" s="129" t="str">
        <f t="shared" si="73"/>
        <v>dec2023</v>
      </c>
      <c r="D286" s="179">
        <f t="shared" si="74"/>
        <v>45261</v>
      </c>
      <c r="J286" s="172"/>
      <c r="K286" s="195">
        <v>773.17018711732942</v>
      </c>
      <c r="L286" s="195">
        <v>1661.3797330394054</v>
      </c>
      <c r="M286" s="195">
        <v>291.45863100649638</v>
      </c>
      <c r="N286" s="195">
        <v>399.54344743366102</v>
      </c>
      <c r="O286" s="195">
        <v>252.2468224805954</v>
      </c>
      <c r="P286" s="248">
        <f t="shared" si="75"/>
        <v>3377.7988210774879</v>
      </c>
    </row>
    <row r="287" spans="1:16">
      <c r="A287" s="253">
        <v>45292</v>
      </c>
      <c r="B287" s="155">
        <f t="shared" si="72"/>
        <v>1</v>
      </c>
      <c r="C287" s="129" t="str">
        <f t="shared" si="73"/>
        <v>Mar2024</v>
      </c>
      <c r="D287" s="179">
        <f t="shared" si="74"/>
        <v>45352</v>
      </c>
      <c r="J287" s="172"/>
      <c r="K287" s="195">
        <v>685.43554785364472</v>
      </c>
      <c r="L287" s="195">
        <v>1508.3377753008667</v>
      </c>
      <c r="M287" s="195">
        <v>183.86802962289096</v>
      </c>
      <c r="N287" s="195">
        <v>319.50576212496486</v>
      </c>
      <c r="O287" s="195">
        <v>191.3039805916759</v>
      </c>
      <c r="P287" s="248">
        <f t="shared" si="75"/>
        <v>2888.4510954940433</v>
      </c>
    </row>
    <row r="288" spans="1:16">
      <c r="A288" s="253">
        <v>45323</v>
      </c>
      <c r="B288" s="155">
        <f t="shared" si="72"/>
        <v>1</v>
      </c>
      <c r="C288" s="129" t="str">
        <f t="shared" si="73"/>
        <v>Mar2024</v>
      </c>
      <c r="D288" s="179">
        <f t="shared" si="74"/>
        <v>45352</v>
      </c>
      <c r="J288" s="172"/>
      <c r="K288" s="195">
        <v>802.52729892648847</v>
      </c>
      <c r="L288" s="195">
        <v>1992.6898729957784</v>
      </c>
      <c r="M288" s="195">
        <v>237.31452979134622</v>
      </c>
      <c r="N288" s="195">
        <v>386.63116320440446</v>
      </c>
      <c r="O288" s="195">
        <v>210.62702267191855</v>
      </c>
      <c r="P288" s="248">
        <f t="shared" si="75"/>
        <v>3629.7898875899359</v>
      </c>
    </row>
    <row r="289" spans="1:16">
      <c r="A289" s="253">
        <v>45352</v>
      </c>
      <c r="B289" s="155">
        <f t="shared" si="72"/>
        <v>1</v>
      </c>
      <c r="C289" s="129" t="str">
        <f t="shared" si="73"/>
        <v>Mar2024</v>
      </c>
      <c r="D289" s="179">
        <f t="shared" si="74"/>
        <v>45352</v>
      </c>
      <c r="J289" s="172"/>
      <c r="K289" s="195">
        <v>969.1654469259289</v>
      </c>
      <c r="L289" s="195">
        <v>2192.4203591787996</v>
      </c>
      <c r="M289" s="195">
        <v>273.74049876110183</v>
      </c>
      <c r="N289" s="195">
        <v>446.07611963533617</v>
      </c>
      <c r="O289" s="195">
        <v>262.43493980511352</v>
      </c>
      <c r="P289" s="248">
        <f t="shared" si="75"/>
        <v>4143.8373643062796</v>
      </c>
    </row>
    <row r="290" spans="1:16">
      <c r="A290" s="253">
        <v>45383</v>
      </c>
      <c r="B290" s="155">
        <f t="shared" si="72"/>
        <v>2</v>
      </c>
      <c r="C290" s="129" t="str">
        <f t="shared" si="73"/>
        <v>June2024</v>
      </c>
      <c r="D290" s="179">
        <f t="shared" si="74"/>
        <v>45444</v>
      </c>
      <c r="J290" s="172"/>
      <c r="K290" s="195">
        <v>820.42968318955093</v>
      </c>
      <c r="L290" s="195">
        <v>1872.6648789737292</v>
      </c>
      <c r="M290" s="195">
        <v>251.24207931218319</v>
      </c>
      <c r="N290" s="195">
        <v>399.15273195921316</v>
      </c>
      <c r="O290" s="195">
        <v>252.66205595243559</v>
      </c>
      <c r="P290" s="248">
        <f t="shared" si="75"/>
        <v>3596.1514293871123</v>
      </c>
    </row>
    <row r="291" spans="1:16">
      <c r="A291" s="253">
        <v>45413</v>
      </c>
      <c r="B291" s="155">
        <f t="shared" si="72"/>
        <v>2</v>
      </c>
      <c r="C291" s="129" t="str">
        <f t="shared" si="73"/>
        <v>June2024</v>
      </c>
      <c r="D291" s="179">
        <f t="shared" si="74"/>
        <v>45444</v>
      </c>
      <c r="J291" s="172"/>
      <c r="K291" s="195">
        <v>957.5614629557723</v>
      </c>
      <c r="L291" s="195">
        <v>2288.4627331194588</v>
      </c>
      <c r="M291" s="195">
        <v>294.5979249256996</v>
      </c>
      <c r="N291" s="195">
        <v>474.55940286313557</v>
      </c>
      <c r="O291" s="195">
        <v>266.92904799790114</v>
      </c>
      <c r="P291" s="248">
        <f t="shared" si="75"/>
        <v>4282.1105718619674</v>
      </c>
    </row>
    <row r="292" spans="1:16">
      <c r="A292" s="253">
        <v>45444</v>
      </c>
      <c r="B292" s="155">
        <f t="shared" si="72"/>
        <v>2</v>
      </c>
      <c r="C292" s="129" t="str">
        <f t="shared" si="73"/>
        <v>June2024</v>
      </c>
      <c r="D292" s="179">
        <f t="shared" si="74"/>
        <v>45444</v>
      </c>
      <c r="J292" s="172"/>
      <c r="K292" s="195">
        <v>908.12495584751048</v>
      </c>
      <c r="L292" s="195">
        <v>2112.2225271070347</v>
      </c>
      <c r="M292" s="195">
        <v>288.09891743646898</v>
      </c>
      <c r="N292" s="195">
        <v>445.11617382814842</v>
      </c>
      <c r="O292" s="195">
        <v>270.07923207508873</v>
      </c>
      <c r="P292" s="248">
        <f t="shared" si="75"/>
        <v>4023.6418062942516</v>
      </c>
    </row>
    <row r="293" spans="1:16">
      <c r="A293" s="253">
        <v>45474</v>
      </c>
      <c r="B293" s="155">
        <f t="shared" si="72"/>
        <v>3</v>
      </c>
      <c r="C293" s="129" t="str">
        <f t="shared" si="73"/>
        <v>Sep2024</v>
      </c>
      <c r="D293" s="179">
        <f t="shared" si="74"/>
        <v>45536</v>
      </c>
      <c r="J293" s="172"/>
      <c r="K293" s="195">
        <v>1012.9408827282967</v>
      </c>
      <c r="L293" s="195">
        <v>2246.947760032378</v>
      </c>
      <c r="M293" s="195">
        <v>334.47462390631512</v>
      </c>
      <c r="N293" s="195">
        <v>518.23355973772686</v>
      </c>
      <c r="O293" s="195">
        <v>295.52526328594143</v>
      </c>
      <c r="P293" s="248">
        <f t="shared" si="75"/>
        <v>4408.122089690658</v>
      </c>
    </row>
    <row r="294" spans="1:16">
      <c r="A294" s="253">
        <v>45505</v>
      </c>
      <c r="B294" s="155">
        <f t="shared" si="72"/>
        <v>3</v>
      </c>
      <c r="C294" s="129" t="str">
        <f t="shared" si="73"/>
        <v>Sep2024</v>
      </c>
      <c r="D294" s="179">
        <f t="shared" si="74"/>
        <v>45536</v>
      </c>
      <c r="J294" s="172"/>
      <c r="K294" s="195">
        <v>921.10403444392955</v>
      </c>
      <c r="L294" s="195">
        <v>2243.8092473639035</v>
      </c>
      <c r="M294" s="195">
        <v>313.55638949393961</v>
      </c>
      <c r="N294" s="195">
        <v>478.68664909788703</v>
      </c>
      <c r="O294" s="195">
        <v>254.35448974958192</v>
      </c>
      <c r="P294" s="248">
        <f t="shared" si="75"/>
        <v>4211.5108101492415</v>
      </c>
    </row>
    <row r="295" spans="1:16">
      <c r="A295" s="253">
        <v>45536</v>
      </c>
      <c r="B295" s="155">
        <f t="shared" si="72"/>
        <v>3</v>
      </c>
      <c r="C295" s="129" t="str">
        <f t="shared" si="73"/>
        <v>Sep2024</v>
      </c>
      <c r="D295" s="179">
        <f t="shared" si="74"/>
        <v>45536</v>
      </c>
      <c r="J295" s="172"/>
      <c r="K295" s="195">
        <v>942.77191130344056</v>
      </c>
      <c r="L295" s="195">
        <v>2192.4414774763677</v>
      </c>
      <c r="M295" s="195">
        <v>307.9747404124339</v>
      </c>
      <c r="N295" s="195">
        <v>483.3465277800446</v>
      </c>
      <c r="O295" s="195">
        <v>267.02510238756008</v>
      </c>
      <c r="P295" s="248">
        <f t="shared" si="75"/>
        <v>4193.5597593598468</v>
      </c>
    </row>
    <row r="296" spans="1:16">
      <c r="A296" s="253">
        <v>45566</v>
      </c>
      <c r="B296" s="155">
        <f t="shared" si="72"/>
        <v>4</v>
      </c>
      <c r="C296" s="129" t="str">
        <f t="shared" si="73"/>
        <v>dec2024</v>
      </c>
      <c r="D296" s="179">
        <f t="shared" si="74"/>
        <v>45627</v>
      </c>
      <c r="J296" s="172"/>
      <c r="K296" s="195">
        <v>897.69605002123626</v>
      </c>
      <c r="L296" s="195">
        <v>2105.6057974105252</v>
      </c>
      <c r="M296" s="195">
        <v>312.70336876071616</v>
      </c>
      <c r="N296" s="195">
        <v>471.29613845761082</v>
      </c>
      <c r="O296" s="195">
        <v>271.40072521036234</v>
      </c>
      <c r="P296" s="248">
        <f t="shared" si="75"/>
        <v>4058.7020798604512</v>
      </c>
    </row>
    <row r="297" spans="1:16">
      <c r="A297" s="253">
        <v>45597</v>
      </c>
      <c r="B297" s="155">
        <f t="shared" si="72"/>
        <v>4</v>
      </c>
      <c r="C297" s="129" t="str">
        <f t="shared" si="73"/>
        <v>dec2024</v>
      </c>
      <c r="D297" s="179">
        <f t="shared" si="74"/>
        <v>45627</v>
      </c>
      <c r="J297" s="172"/>
      <c r="K297" s="195">
        <v>898.47170997577132</v>
      </c>
      <c r="L297" s="195">
        <v>2106.4778979510775</v>
      </c>
      <c r="M297" s="195">
        <v>293.60413329520122</v>
      </c>
      <c r="N297" s="195">
        <v>449.10722787705396</v>
      </c>
      <c r="O297" s="195">
        <v>249.07052820416826</v>
      </c>
      <c r="P297" s="248">
        <f t="shared" si="75"/>
        <v>3996.7314973032721</v>
      </c>
    </row>
    <row r="298" spans="1:16">
      <c r="A298" s="253">
        <v>45627</v>
      </c>
      <c r="B298" s="155">
        <f t="shared" si="72"/>
        <v>4</v>
      </c>
      <c r="C298" s="129" t="str">
        <f t="shared" si="73"/>
        <v>dec2024</v>
      </c>
      <c r="D298" s="179">
        <f t="shared" si="74"/>
        <v>45627</v>
      </c>
      <c r="J298" s="172"/>
      <c r="K298" s="195">
        <v>772.66604837034345</v>
      </c>
      <c r="L298" s="195">
        <v>1644.5476075304018</v>
      </c>
      <c r="M298" s="195">
        <v>291.45862834839681</v>
      </c>
      <c r="N298" s="195">
        <v>399.55120134220999</v>
      </c>
      <c r="O298" s="195">
        <v>252.2468224805954</v>
      </c>
      <c r="P298" s="248">
        <f t="shared" si="75"/>
        <v>3360.4703080719473</v>
      </c>
    </row>
    <row r="299" spans="1:16">
      <c r="A299" s="253">
        <v>45658</v>
      </c>
      <c r="B299" s="155">
        <f t="shared" si="72"/>
        <v>1</v>
      </c>
      <c r="C299" s="129" t="str">
        <f t="shared" si="73"/>
        <v>Mar2025</v>
      </c>
      <c r="D299" s="179">
        <f t="shared" si="74"/>
        <v>45717</v>
      </c>
      <c r="J299" s="172"/>
      <c r="K299" s="195">
        <v>684.9384671620345</v>
      </c>
      <c r="L299" s="195">
        <v>1491.1294818118199</v>
      </c>
      <c r="M299" s="195">
        <v>183.86802732659626</v>
      </c>
      <c r="N299" s="195">
        <v>319.51342881639818</v>
      </c>
      <c r="O299" s="195">
        <v>191.3039805916759</v>
      </c>
      <c r="P299" s="248">
        <f t="shared" si="75"/>
        <v>2870.753385708525</v>
      </c>
    </row>
    <row r="300" spans="1:16">
      <c r="A300" s="253">
        <v>45689</v>
      </c>
      <c r="B300" s="155">
        <f t="shared" si="72"/>
        <v>1</v>
      </c>
      <c r="C300" s="129" t="str">
        <f t="shared" si="73"/>
        <v>Mar2025</v>
      </c>
      <c r="D300" s="179">
        <f t="shared" si="74"/>
        <v>45717</v>
      </c>
      <c r="J300" s="172"/>
      <c r="K300" s="195">
        <v>802.03718111659759</v>
      </c>
      <c r="L300" s="195">
        <v>1975.798794374422</v>
      </c>
      <c r="M300" s="195">
        <v>237.3145278076081</v>
      </c>
      <c r="N300" s="195">
        <v>386.63874364636484</v>
      </c>
      <c r="O300" s="195">
        <v>210.62702267191855</v>
      </c>
      <c r="P300" s="248">
        <f t="shared" si="75"/>
        <v>3612.416269616911</v>
      </c>
    </row>
    <row r="301" spans="1:16">
      <c r="A301" s="253">
        <v>45717</v>
      </c>
      <c r="B301" s="155">
        <f t="shared" si="72"/>
        <v>1</v>
      </c>
      <c r="C301" s="129" t="str">
        <f t="shared" si="73"/>
        <v>Mar2025</v>
      </c>
      <c r="D301" s="179">
        <f t="shared" si="74"/>
        <v>45717</v>
      </c>
      <c r="J301" s="172"/>
      <c r="K301" s="195">
        <v>968.6821934900795</v>
      </c>
      <c r="L301" s="195">
        <v>2175.9970361626624</v>
      </c>
      <c r="M301" s="195">
        <v>273.74049704737826</v>
      </c>
      <c r="N301" s="195">
        <v>446.08361474553379</v>
      </c>
      <c r="O301" s="195">
        <v>262.43493980511352</v>
      </c>
      <c r="P301" s="248">
        <f t="shared" si="75"/>
        <v>4126.9382812507674</v>
      </c>
    </row>
    <row r="302" spans="1:16">
      <c r="A302" s="253">
        <v>45748</v>
      </c>
      <c r="B302" s="155">
        <f t="shared" si="72"/>
        <v>2</v>
      </c>
      <c r="C302" s="129" t="str">
        <f t="shared" si="73"/>
        <v>June2025</v>
      </c>
      <c r="D302" s="179">
        <f t="shared" si="74"/>
        <v>45809</v>
      </c>
      <c r="J302" s="172"/>
      <c r="K302" s="195">
        <v>819.95319652743501</v>
      </c>
      <c r="L302" s="195">
        <v>1856.5020700720029</v>
      </c>
      <c r="M302" s="195">
        <v>251.2420778317215</v>
      </c>
      <c r="N302" s="195">
        <v>399.16014275917576</v>
      </c>
      <c r="O302" s="195">
        <v>252.66205595243559</v>
      </c>
      <c r="P302" s="248">
        <f t="shared" si="75"/>
        <v>3579.519543142771</v>
      </c>
    </row>
    <row r="303" spans="1:16">
      <c r="A303" s="253">
        <v>45778</v>
      </c>
      <c r="B303" s="155">
        <f t="shared" si="72"/>
        <v>2</v>
      </c>
      <c r="C303" s="129" t="str">
        <f t="shared" si="73"/>
        <v>June2025</v>
      </c>
      <c r="D303" s="179">
        <f t="shared" si="74"/>
        <v>45809</v>
      </c>
      <c r="J303" s="172"/>
      <c r="K303" s="195">
        <v>957.09165067119989</v>
      </c>
      <c r="L303" s="195">
        <v>2271.5207384414603</v>
      </c>
      <c r="M303" s="195">
        <v>294.59792364674894</v>
      </c>
      <c r="N303" s="195">
        <v>474.56673027618797</v>
      </c>
      <c r="O303" s="195">
        <v>266.92904799790114</v>
      </c>
      <c r="P303" s="248">
        <f t="shared" si="75"/>
        <v>4264.7060910334976</v>
      </c>
    </row>
    <row r="304" spans="1:16" ht="13.5" thickBot="1">
      <c r="A304" s="254">
        <v>45809</v>
      </c>
      <c r="B304" s="156">
        <f t="shared" si="72"/>
        <v>2</v>
      </c>
      <c r="C304" s="130" t="str">
        <f t="shared" si="73"/>
        <v>June2025</v>
      </c>
      <c r="D304" s="180">
        <f t="shared" si="74"/>
        <v>45809</v>
      </c>
      <c r="E304" s="176"/>
      <c r="F304" s="176"/>
      <c r="G304" s="176"/>
      <c r="H304" s="176"/>
      <c r="I304" s="176"/>
      <c r="J304" s="176"/>
      <c r="K304" s="255">
        <v>907.66172279388388</v>
      </c>
      <c r="L304" s="255">
        <v>2093.1778995730037</v>
      </c>
      <c r="M304" s="255">
        <v>288.09891633160123</v>
      </c>
      <c r="N304" s="255">
        <v>445.12341877650971</v>
      </c>
      <c r="O304" s="255">
        <v>270.07923207508873</v>
      </c>
      <c r="P304" s="256">
        <f t="shared" si="75"/>
        <v>4004.1411895500878</v>
      </c>
    </row>
  </sheetData>
  <mergeCells count="2">
    <mergeCell ref="E2:F2"/>
    <mergeCell ref="S2:T2"/>
  </mergeCells>
  <conditionalFormatting sqref="S4:AD105">
    <cfRule type="containsErrors" dxfId="7" priority="1">
      <formula>ISERROR(S4)</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39" fitToHeight="0" orientation="landscape" r:id="rId1"/>
  <headerFooter>
    <oddFooter>&amp;L&amp;F&amp;CPage &amp;P of &amp;N&amp;R&amp;D</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G24"/>
  <sheetViews>
    <sheetView workbookViewId="0">
      <selection activeCell="E25" sqref="E25"/>
    </sheetView>
  </sheetViews>
  <sheetFormatPr defaultRowHeight="12.75"/>
  <cols>
    <col min="1" max="1" width="36.85546875" style="87" customWidth="1"/>
    <col min="2" max="2" width="17.5703125" style="87" customWidth="1"/>
    <col min="3" max="3" width="21.140625" style="87" customWidth="1"/>
    <col min="4" max="5" width="16.42578125" style="87" customWidth="1"/>
    <col min="6" max="6" width="22.28515625" style="87" customWidth="1"/>
    <col min="7" max="7" width="18.85546875" style="87" customWidth="1"/>
    <col min="8" max="16384" width="9.140625" style="87"/>
  </cols>
  <sheetData>
    <row r="1" spans="1:7">
      <c r="A1" s="96" t="s">
        <v>206</v>
      </c>
    </row>
    <row r="4" spans="1:7" ht="18.75">
      <c r="A4" s="33"/>
      <c r="B4" s="405"/>
      <c r="C4" s="694" t="s">
        <v>82</v>
      </c>
      <c r="D4" s="695"/>
      <c r="E4" s="409"/>
      <c r="F4" s="681" t="s">
        <v>85</v>
      </c>
      <c r="G4" s="685"/>
    </row>
    <row r="5" spans="1:7" ht="42" customHeight="1">
      <c r="A5" s="351" t="s">
        <v>91</v>
      </c>
      <c r="B5" s="53" t="s">
        <v>7</v>
      </c>
      <c r="C5" s="4" t="s">
        <v>220</v>
      </c>
      <c r="D5" s="4" t="s">
        <v>221</v>
      </c>
      <c r="E5" s="4" t="s">
        <v>218</v>
      </c>
      <c r="F5" s="27" t="s">
        <v>222</v>
      </c>
      <c r="G5" s="4" t="s">
        <v>221</v>
      </c>
    </row>
    <row r="6" spans="1:7" ht="20.100000000000001" customHeight="1">
      <c r="A6" s="8" t="s">
        <v>37</v>
      </c>
      <c r="B6" s="29">
        <f>ROUND(CommunityStarts!AA67,-2)</f>
        <v>700</v>
      </c>
      <c r="C6" s="59">
        <f>ROUND(CommunityStarts!U67,-2)</f>
        <v>600</v>
      </c>
      <c r="D6" s="20">
        <f>(CommunityStarts!U67-CommunityStarts!U63)/CommunityStarts!U63</f>
        <v>-5.1612903225806452E-2</v>
      </c>
      <c r="E6" s="20">
        <f>(C6-B6)/B6</f>
        <v>-0.14285714285714285</v>
      </c>
      <c r="F6" s="25">
        <f>ROUND(SUM(CommunityStarts!U64:U67),-2)</f>
        <v>3200</v>
      </c>
      <c r="G6" s="20">
        <f>(SUM(CommunityStarts!U64:U67)-SUM(CommunityStarts!U60:U63))/SUM(CommunityStarts!U60:U63)</f>
        <v>-7.0638820638820642E-3</v>
      </c>
    </row>
    <row r="7" spans="1:7" ht="20.100000000000001" customHeight="1">
      <c r="A7" s="5" t="s">
        <v>51</v>
      </c>
      <c r="B7" s="29">
        <f>ROUND(CommunityStarts!AB67,-2)</f>
        <v>1200</v>
      </c>
      <c r="C7" s="59">
        <f>ROUND(CommunityStarts!V67,-2)</f>
        <v>900</v>
      </c>
      <c r="D7" s="20">
        <f>(CommunityStarts!V67-CommunityStarts!V63)/CommunityStarts!V63</f>
        <v>-0.16255707762557078</v>
      </c>
      <c r="E7" s="20">
        <f t="shared" ref="E7:E11" si="0">(C7-B7)/B7</f>
        <v>-0.25</v>
      </c>
      <c r="F7" s="25">
        <f>ROUND(SUM(CommunityStarts!V64:V67),-2)</f>
        <v>4900</v>
      </c>
      <c r="G7" s="34">
        <f>(SUM(CommunityStarts!V64:V67)-SUM(CommunityStarts!V60:V63))/SUM(CommunityStarts!V60:V63)</f>
        <v>-8.1951770911831201E-2</v>
      </c>
    </row>
    <row r="8" spans="1:7" ht="20.100000000000001" customHeight="1">
      <c r="A8" s="5" t="s">
        <v>39</v>
      </c>
      <c r="B8" s="29">
        <f>ROUND(CommunityStarts!AC67,-2)</f>
        <v>600</v>
      </c>
      <c r="C8" s="59">
        <f>ROUND(CommunityStarts!W67,-2)</f>
        <v>500</v>
      </c>
      <c r="D8" s="20">
        <f>(CommunityStarts!W67-CommunityStarts!W63)/CommunityStarts!W63</f>
        <v>-5.3667262969588549E-2</v>
      </c>
      <c r="E8" s="20">
        <f t="shared" si="0"/>
        <v>-0.16666666666666666</v>
      </c>
      <c r="F8" s="25">
        <f>ROUND(SUM(CommunityStarts!W64:W67),-2)</f>
        <v>2800</v>
      </c>
      <c r="G8" s="34">
        <f>(SUM(CommunityStarts!W64:W67)-SUM(CommunityStarts!W60:W63))/SUM(CommunityStarts!W60:W63)</f>
        <v>7.1048632218844984E-2</v>
      </c>
    </row>
    <row r="9" spans="1:7" ht="20.100000000000001" customHeight="1">
      <c r="A9" s="5" t="s">
        <v>34</v>
      </c>
      <c r="B9" s="29">
        <f>ROUND(CommunityStarts!Y67,-2)</f>
        <v>2500</v>
      </c>
      <c r="C9" s="59">
        <f>ROUND(CommunityStarts!S67,-2)</f>
        <v>2300</v>
      </c>
      <c r="D9" s="20">
        <f>(CommunityStarts!S67-CommunityStarts!S63)/CommunityStarts!S63</f>
        <v>-5.7788944723618091E-2</v>
      </c>
      <c r="E9" s="20">
        <f t="shared" si="0"/>
        <v>-0.08</v>
      </c>
      <c r="F9" s="25">
        <f>ROUND(SUM(CommunityStarts!S64:S67),-2)</f>
        <v>10500</v>
      </c>
      <c r="G9" s="34">
        <f>(SUM(CommunityStarts!S64:S67)-SUM(CommunityStarts!S60:S63))/SUM(CommunityStarts!S60:S63)</f>
        <v>4.6872010713602452E-3</v>
      </c>
    </row>
    <row r="10" spans="1:7" ht="20.100000000000001" customHeight="1">
      <c r="A10" s="13" t="s">
        <v>52</v>
      </c>
      <c r="B10" s="79">
        <f>ROUND(CommunityStarts!Z67,-2)</f>
        <v>6100</v>
      </c>
      <c r="C10" s="55">
        <f>ROUND(CommunityStarts!T67,-2)</f>
        <v>5000</v>
      </c>
      <c r="D10" s="19">
        <f>(CommunityStarts!T67-CommunityStarts!T63)/CommunityStarts!T63</f>
        <v>-0.20606826801517067</v>
      </c>
      <c r="E10" s="19">
        <f t="shared" si="0"/>
        <v>-0.18032786885245902</v>
      </c>
      <c r="F10" s="56">
        <f>ROUND(SUM(CommunityStarts!T64:T67),-2)</f>
        <v>24600</v>
      </c>
      <c r="G10" s="57">
        <f>(SUM(CommunityStarts!T64:T67)-SUM(CommunityStarts!T60:T63))/SUM(CommunityStarts!T60:T63)</f>
        <v>-0.15832677771317166</v>
      </c>
    </row>
    <row r="11" spans="1:7" ht="24.95" customHeight="1">
      <c r="A11" s="43" t="s">
        <v>92</v>
      </c>
      <c r="B11" s="41">
        <f>SUM(B6:B10)</f>
        <v>11100</v>
      </c>
      <c r="C11" s="81">
        <f>SUM(C6:C10)</f>
        <v>9300</v>
      </c>
      <c r="D11" s="21">
        <f>(CommunityStarts!X67-CommunityStarts!X63)/CommunityStarts!X63</f>
        <v>-0.15304822565969062</v>
      </c>
      <c r="E11" s="58">
        <f t="shared" si="0"/>
        <v>-0.16216216216216217</v>
      </c>
      <c r="F11" s="24">
        <f>ROUND(SUM(CommunityStarts!X64:X67),-2)</f>
        <v>46000</v>
      </c>
      <c r="G11" s="30">
        <f>(SUM(CommunityStarts!X64:X67)-SUM(CommunityStarts!X60:X63))/SUM(CommunityStarts!X60:X63)</f>
        <v>-9.5328865918603969E-2</v>
      </c>
    </row>
    <row r="19" spans="4:5">
      <c r="D19" s="90"/>
      <c r="E19" s="90"/>
    </row>
    <row r="20" spans="4:5">
      <c r="D20" s="90"/>
      <c r="E20" s="90"/>
    </row>
    <row r="21" spans="4:5">
      <c r="D21" s="90"/>
      <c r="E21" s="90"/>
    </row>
    <row r="22" spans="4:5">
      <c r="D22" s="90"/>
      <c r="E22" s="90"/>
    </row>
    <row r="23" spans="4:5">
      <c r="D23" s="90"/>
      <c r="E23" s="90"/>
    </row>
    <row r="24" spans="4:5">
      <c r="D24" s="90"/>
      <c r="E24" s="90"/>
    </row>
  </sheetData>
  <mergeCells count="2">
    <mergeCell ref="C4:D4"/>
    <mergeCell ref="F4:G4"/>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50" fitToHeight="0" orientation="portrait" r:id="rId1"/>
  <headerFooter>
    <oddFooter>&amp;L&amp;F&amp;CPage &amp;P of &amp;N&amp;R&amp;D</oddFooter>
  </headerFooter>
</worksheet>
</file>

<file path=xl/worksheets/sheet28.xml><?xml version="1.0" encoding="utf-8"?>
<worksheet xmlns="http://schemas.openxmlformats.org/spreadsheetml/2006/main" xmlns:r="http://schemas.openxmlformats.org/officeDocument/2006/relationships">
  <sheetPr codeName="Sheet92">
    <pageSetUpPr fitToPage="1"/>
  </sheetPr>
  <dimension ref="A1:Y220"/>
  <sheetViews>
    <sheetView workbookViewId="0">
      <pane xSplit="1" ySplit="3" topLeftCell="B76" activePane="bottomRight" state="frozen"/>
      <selection pane="topRight" activeCell="B1" sqref="B1"/>
      <selection pane="bottomLeft" activeCell="A3" sqref="A3"/>
      <selection pane="bottomRight"/>
    </sheetView>
  </sheetViews>
  <sheetFormatPr defaultRowHeight="12.75"/>
  <cols>
    <col min="1" max="6" width="12.7109375" style="356" customWidth="1"/>
    <col min="7" max="11" width="12.7109375" style="355" customWidth="1"/>
    <col min="12" max="13" width="12.7109375" style="356" customWidth="1"/>
    <col min="14" max="23" width="12.7109375" style="357" customWidth="1"/>
    <col min="24" max="24" width="9.140625" style="432"/>
    <col min="25" max="25" width="14.85546875" style="432" customWidth="1"/>
    <col min="26" max="16384" width="9.140625" style="358"/>
  </cols>
  <sheetData>
    <row r="1" spans="1:25">
      <c r="A1" s="96" t="s">
        <v>206</v>
      </c>
    </row>
    <row r="2" spans="1:25" ht="13.5" thickBot="1">
      <c r="A2" s="96"/>
      <c r="B2" s="701" t="s">
        <v>12</v>
      </c>
      <c r="C2" s="702"/>
      <c r="N2" s="699" t="s">
        <v>13</v>
      </c>
      <c r="O2" s="700"/>
    </row>
    <row r="3" spans="1:25" s="137" customFormat="1" ht="26.25" thickBot="1">
      <c r="A3" s="257" t="s">
        <v>32</v>
      </c>
      <c r="B3" s="258" t="s">
        <v>34</v>
      </c>
      <c r="C3" s="258" t="s">
        <v>52</v>
      </c>
      <c r="D3" s="258" t="s">
        <v>37</v>
      </c>
      <c r="E3" s="258" t="s">
        <v>51</v>
      </c>
      <c r="F3" s="258" t="s">
        <v>39</v>
      </c>
      <c r="G3" s="259" t="s">
        <v>34</v>
      </c>
      <c r="H3" s="259" t="s">
        <v>52</v>
      </c>
      <c r="I3" s="259" t="s">
        <v>37</v>
      </c>
      <c r="J3" s="259" t="s">
        <v>51</v>
      </c>
      <c r="K3" s="260" t="s">
        <v>39</v>
      </c>
      <c r="L3" s="160"/>
      <c r="M3" s="261" t="s">
        <v>14</v>
      </c>
      <c r="N3" s="230" t="s">
        <v>34</v>
      </c>
      <c r="O3" s="230" t="s">
        <v>52</v>
      </c>
      <c r="P3" s="230" t="s">
        <v>37</v>
      </c>
      <c r="Q3" s="230" t="s">
        <v>51</v>
      </c>
      <c r="R3" s="230" t="s">
        <v>39</v>
      </c>
      <c r="S3" s="433" t="s">
        <v>34</v>
      </c>
      <c r="T3" s="433" t="s">
        <v>52</v>
      </c>
      <c r="U3" s="433" t="s">
        <v>37</v>
      </c>
      <c r="V3" s="433" t="s">
        <v>51</v>
      </c>
      <c r="W3" s="232" t="s">
        <v>39</v>
      </c>
      <c r="X3" s="558" t="s">
        <v>63</v>
      </c>
      <c r="Y3" s="371" t="s">
        <v>166</v>
      </c>
    </row>
    <row r="4" spans="1:25">
      <c r="A4" s="266">
        <v>39263</v>
      </c>
      <c r="B4" s="264"/>
      <c r="C4" s="264"/>
      <c r="D4" s="264"/>
      <c r="E4" s="264"/>
      <c r="F4" s="264"/>
      <c r="G4" s="415"/>
      <c r="H4" s="415"/>
      <c r="I4" s="415"/>
      <c r="J4" s="415"/>
      <c r="K4" s="416"/>
      <c r="M4" s="424">
        <v>39263</v>
      </c>
      <c r="N4" s="425" t="e">
        <f>IF(VLOOKUP(M4,$A$4:$K$220,2,FALSE)=0,NA(),VLOOKUP(M4,$A$4:$K$220,2,FALSE))</f>
        <v>#N/A</v>
      </c>
      <c r="O4" s="426" t="e">
        <f>IF(VLOOKUP(M4,$A$4:$K$220,3,FALSE)=0,NA(),VLOOKUP(M4,$A$4:$K$220,3,FALSE))</f>
        <v>#N/A</v>
      </c>
      <c r="P4" s="426" t="e">
        <f>IF(VLOOKUP(M4,$A$4:$K$220,4,FALSE)=0,NA(),VLOOKUP(M4,$A$4:$K$220,4,FALSE))</f>
        <v>#N/A</v>
      </c>
      <c r="Q4" s="426" t="e">
        <f>IF(VLOOKUP(M4,$A$3:$K$220,5,FALSE)=0,NA(),VLOOKUP(M4,$A$3:$K$220,5,FALSE))</f>
        <v>#N/A</v>
      </c>
      <c r="R4" s="426" t="e">
        <f>IF(VLOOKUP(M4,$A$3:$K$220,6,FALSE)=0,NA(),VLOOKUP(M4,$A$3:$K$220,6,FALSE))</f>
        <v>#N/A</v>
      </c>
      <c r="S4" s="426" t="e">
        <f>IF(VLOOKUP(M4,$A$3:$K$220,7,FALSE)=0,NA(),VLOOKUP(M4,$A$3:$K$220,7,FALSE))</f>
        <v>#N/A</v>
      </c>
      <c r="T4" s="426" t="e">
        <f>IF(VLOOKUP(M4,$A$3:$K$220,8,FALSE)=0,NA(),VLOOKUP(M4,$A$3:$K$220,8,FALSE))</f>
        <v>#N/A</v>
      </c>
      <c r="U4" s="426" t="e">
        <f>IF(VLOOKUP(M4,$A$3:$K$220,9,FALSE)=0,NA(),VLOOKUP(M4,$A$3:$K$220,9,FALSE))</f>
        <v>#N/A</v>
      </c>
      <c r="V4" s="426" t="e">
        <f>IF(VLOOKUP(M4,$A$3:$L$220,10,FALSE)=0,NA(),VLOOKUP(M4,$A$3:$L$220,10,FALSE))</f>
        <v>#N/A</v>
      </c>
      <c r="W4" s="434" t="e">
        <f>IF(VLOOKUP(M4,$A$3:$K$220,11,FALSE)=0,NA(),VLOOKUP(M4,$A$3:$K$220,11,FALSE))</f>
        <v>#N/A</v>
      </c>
      <c r="X4" s="439" t="e">
        <f>IF(SUM(N4:R4)=0,NA(),SUM(N4:R4))</f>
        <v>#N/A</v>
      </c>
      <c r="Y4" s="440" t="e">
        <f>IF(SUM(S4:W4)=0,NA(),SUM(S4:W4))</f>
        <v>#N/A</v>
      </c>
    </row>
    <row r="5" spans="1:25">
      <c r="A5" s="266">
        <v>39294</v>
      </c>
      <c r="B5" s="415">
        <v>5146</v>
      </c>
      <c r="C5" s="415">
        <v>19786</v>
      </c>
      <c r="D5" s="415"/>
      <c r="E5" s="415"/>
      <c r="F5" s="415" t="s">
        <v>62</v>
      </c>
      <c r="G5" s="415"/>
      <c r="H5" s="415"/>
      <c r="I5" s="415"/>
      <c r="J5" s="415"/>
      <c r="K5" s="416"/>
      <c r="M5" s="427">
        <v>39355</v>
      </c>
      <c r="N5" s="428">
        <f>IF(VLOOKUP(M5,$A$4:$K$220,2,FALSE)=0,NA(),VLOOKUP(M5,$A$4:$K$220,2,FALSE))</f>
        <v>5265</v>
      </c>
      <c r="O5" s="429">
        <f t="shared" ref="O5:O68" si="0">IF(VLOOKUP(M5,$A$4:$K$220,3,FALSE)=0,NA(),VLOOKUP(M5,$A$4:$K$220,3,FALSE))</f>
        <v>19829</v>
      </c>
      <c r="P5" s="429" t="e">
        <f t="shared" ref="P5:P68" si="1">IF(VLOOKUP(M5,$A$4:$K$220,4,FALSE)=0,NA(),VLOOKUP(M5,$A$4:$K$220,4,FALSE))</f>
        <v>#N/A</v>
      </c>
      <c r="Q5" s="429" t="e">
        <f t="shared" ref="Q5:Q68" si="2">IF(VLOOKUP(M5,$A$3:$K$220,5,FALSE)=0,NA(),VLOOKUP(M5,$A$3:$K$220,5,FALSE))</f>
        <v>#N/A</v>
      </c>
      <c r="R5" s="429" t="e">
        <f t="shared" ref="R5:R68" si="3">IF(VLOOKUP(M5,$A$3:$K$220,6,FALSE)=0,NA(),VLOOKUP(M5,$A$3:$K$220,6,FALSE))</f>
        <v>#N/A</v>
      </c>
      <c r="S5" s="429" t="e">
        <f t="shared" ref="S5:S68" si="4">IF(VLOOKUP(M5,$A$3:$K$220,7,FALSE)=0,NA(),VLOOKUP(M5,$A$3:$K$220,7,FALSE))</f>
        <v>#N/A</v>
      </c>
      <c r="T5" s="429" t="e">
        <f t="shared" ref="T5:T68" si="5">IF(VLOOKUP(M5,$A$3:$K$220,8,FALSE)=0,NA(),VLOOKUP(M5,$A$3:$K$220,8,FALSE))</f>
        <v>#N/A</v>
      </c>
      <c r="U5" s="429" t="e">
        <f t="shared" ref="U5:U68" si="6">IF(VLOOKUP(M5,$A$3:$K$220,9,FALSE)=0,NA(),VLOOKUP(M5,$A$3:$K$220,9,FALSE))</f>
        <v>#N/A</v>
      </c>
      <c r="V5" s="429" t="e">
        <f t="shared" ref="V5:V68" si="7">IF(VLOOKUP(M5,$A$3:$L$220,10,FALSE)=0,NA(),VLOOKUP(M5,$A$3:$L$220,10,FALSE))</f>
        <v>#N/A</v>
      </c>
      <c r="W5" s="435" t="e">
        <f t="shared" ref="W5:W68" si="8">IF(VLOOKUP(M5,$A$3:$K$220,11,FALSE)=0,NA(),VLOOKUP(M5,$A$3:$K$220,11,FALSE))</f>
        <v>#N/A</v>
      </c>
      <c r="X5" s="439" t="e">
        <f t="shared" ref="X5:X39" si="9">IF(SUM(N5:R5)=0,NA(),SUM(N5:R5))</f>
        <v>#N/A</v>
      </c>
      <c r="Y5" s="440" t="e">
        <f t="shared" ref="Y5:Y68" si="10">IF(SUM(S5:W5)=0,NA(),SUM(S5:W5))</f>
        <v>#N/A</v>
      </c>
    </row>
    <row r="6" spans="1:25">
      <c r="A6" s="266">
        <v>39325</v>
      </c>
      <c r="B6" s="415">
        <v>5277</v>
      </c>
      <c r="C6" s="415">
        <v>20029</v>
      </c>
      <c r="D6" s="415"/>
      <c r="E6" s="415"/>
      <c r="F6" s="415"/>
      <c r="G6" s="415"/>
      <c r="H6" s="415"/>
      <c r="I6" s="415"/>
      <c r="J6" s="415"/>
      <c r="K6" s="416"/>
      <c r="M6" s="427">
        <v>39447</v>
      </c>
      <c r="N6" s="428">
        <f t="shared" ref="N6:N68" si="11">IF(VLOOKUP(M6,$A$4:$K$220,2,FALSE)=0,NA(),VLOOKUP(M6,$A$4:$K$220,2,FALSE))</f>
        <v>5605</v>
      </c>
      <c r="O6" s="429">
        <f t="shared" si="0"/>
        <v>21375</v>
      </c>
      <c r="P6" s="429">
        <f t="shared" si="1"/>
        <v>404</v>
      </c>
      <c r="Q6" s="429">
        <f t="shared" si="2"/>
        <v>293</v>
      </c>
      <c r="R6" s="429">
        <f t="shared" si="3"/>
        <v>343</v>
      </c>
      <c r="S6" s="429" t="e">
        <f t="shared" si="4"/>
        <v>#N/A</v>
      </c>
      <c r="T6" s="429" t="e">
        <f t="shared" si="5"/>
        <v>#N/A</v>
      </c>
      <c r="U6" s="429" t="e">
        <f t="shared" si="6"/>
        <v>#N/A</v>
      </c>
      <c r="V6" s="429" t="e">
        <f t="shared" si="7"/>
        <v>#N/A</v>
      </c>
      <c r="W6" s="435" t="e">
        <f t="shared" si="8"/>
        <v>#N/A</v>
      </c>
      <c r="X6" s="439">
        <f t="shared" si="9"/>
        <v>28020</v>
      </c>
      <c r="Y6" s="440" t="e">
        <f t="shared" si="10"/>
        <v>#N/A</v>
      </c>
    </row>
    <row r="7" spans="1:25">
      <c r="A7" s="266">
        <v>39355</v>
      </c>
      <c r="B7" s="415">
        <v>5265</v>
      </c>
      <c r="C7" s="415">
        <v>19829</v>
      </c>
      <c r="D7" s="415"/>
      <c r="E7" s="415"/>
      <c r="F7" s="415"/>
      <c r="G7" s="415"/>
      <c r="H7" s="415"/>
      <c r="I7" s="415"/>
      <c r="J7" s="415"/>
      <c r="K7" s="416"/>
      <c r="M7" s="427">
        <v>39538</v>
      </c>
      <c r="N7" s="428">
        <f t="shared" si="11"/>
        <v>5925</v>
      </c>
      <c r="O7" s="429">
        <f t="shared" si="0"/>
        <v>22762</v>
      </c>
      <c r="P7" s="429">
        <f t="shared" si="1"/>
        <v>900</v>
      </c>
      <c r="Q7" s="429">
        <f t="shared" si="2"/>
        <v>522</v>
      </c>
      <c r="R7" s="429">
        <f t="shared" si="3"/>
        <v>642</v>
      </c>
      <c r="S7" s="429" t="e">
        <f t="shared" si="4"/>
        <v>#N/A</v>
      </c>
      <c r="T7" s="429" t="e">
        <f t="shared" si="5"/>
        <v>#N/A</v>
      </c>
      <c r="U7" s="429" t="e">
        <f t="shared" si="6"/>
        <v>#N/A</v>
      </c>
      <c r="V7" s="429" t="e">
        <f t="shared" si="7"/>
        <v>#N/A</v>
      </c>
      <c r="W7" s="435" t="e">
        <f t="shared" si="8"/>
        <v>#N/A</v>
      </c>
      <c r="X7" s="439">
        <f t="shared" si="9"/>
        <v>30751</v>
      </c>
      <c r="Y7" s="440" t="e">
        <f t="shared" si="10"/>
        <v>#N/A</v>
      </c>
    </row>
    <row r="8" spans="1:25">
      <c r="A8" s="266">
        <v>39386</v>
      </c>
      <c r="B8" s="415">
        <v>5416</v>
      </c>
      <c r="C8" s="415">
        <v>20097</v>
      </c>
      <c r="D8" s="415"/>
      <c r="E8" s="415"/>
      <c r="F8" s="415"/>
      <c r="G8" s="415"/>
      <c r="H8" s="415"/>
      <c r="I8" s="415"/>
      <c r="J8" s="415"/>
      <c r="K8" s="416"/>
      <c r="M8" s="427">
        <v>39629</v>
      </c>
      <c r="N8" s="428">
        <f t="shared" si="11"/>
        <v>6235</v>
      </c>
      <c r="O8" s="429">
        <f t="shared" si="0"/>
        <v>23816</v>
      </c>
      <c r="P8" s="429">
        <f t="shared" si="1"/>
        <v>1314</v>
      </c>
      <c r="Q8" s="429">
        <f t="shared" si="2"/>
        <v>783</v>
      </c>
      <c r="R8" s="429">
        <f t="shared" si="3"/>
        <v>1119</v>
      </c>
      <c r="S8" s="429" t="e">
        <f t="shared" si="4"/>
        <v>#N/A</v>
      </c>
      <c r="T8" s="429" t="e">
        <f t="shared" si="5"/>
        <v>#N/A</v>
      </c>
      <c r="U8" s="429" t="e">
        <f t="shared" si="6"/>
        <v>#N/A</v>
      </c>
      <c r="V8" s="429" t="e">
        <f t="shared" si="7"/>
        <v>#N/A</v>
      </c>
      <c r="W8" s="435" t="e">
        <f t="shared" si="8"/>
        <v>#N/A</v>
      </c>
      <c r="X8" s="439">
        <f t="shared" si="9"/>
        <v>33267</v>
      </c>
      <c r="Y8" s="440" t="e">
        <f t="shared" si="10"/>
        <v>#N/A</v>
      </c>
    </row>
    <row r="9" spans="1:25">
      <c r="A9" s="266">
        <v>39416</v>
      </c>
      <c r="B9" s="415">
        <v>5558</v>
      </c>
      <c r="C9" s="415">
        <v>20119</v>
      </c>
      <c r="D9" s="415">
        <v>229</v>
      </c>
      <c r="E9" s="415">
        <v>151</v>
      </c>
      <c r="F9" s="415">
        <v>221</v>
      </c>
      <c r="G9" s="415"/>
      <c r="H9" s="415"/>
      <c r="I9" s="415"/>
      <c r="J9" s="415"/>
      <c r="K9" s="416"/>
      <c r="M9" s="427">
        <v>39721</v>
      </c>
      <c r="N9" s="428">
        <f t="shared" si="11"/>
        <v>6346</v>
      </c>
      <c r="O9" s="429">
        <f t="shared" si="0"/>
        <v>24293</v>
      </c>
      <c r="P9" s="429">
        <f t="shared" si="1"/>
        <v>1555</v>
      </c>
      <c r="Q9" s="429">
        <f t="shared" si="2"/>
        <v>1054</v>
      </c>
      <c r="R9" s="429">
        <f t="shared" si="3"/>
        <v>1551</v>
      </c>
      <c r="S9" s="429" t="e">
        <f t="shared" si="4"/>
        <v>#N/A</v>
      </c>
      <c r="T9" s="429" t="e">
        <f t="shared" si="5"/>
        <v>#N/A</v>
      </c>
      <c r="U9" s="429" t="e">
        <f t="shared" si="6"/>
        <v>#N/A</v>
      </c>
      <c r="V9" s="429" t="e">
        <f t="shared" si="7"/>
        <v>#N/A</v>
      </c>
      <c r="W9" s="435" t="e">
        <f t="shared" si="8"/>
        <v>#N/A</v>
      </c>
      <c r="X9" s="439">
        <f t="shared" si="9"/>
        <v>34799</v>
      </c>
      <c r="Y9" s="440" t="e">
        <f t="shared" si="10"/>
        <v>#N/A</v>
      </c>
    </row>
    <row r="10" spans="1:25">
      <c r="A10" s="266">
        <v>39447</v>
      </c>
      <c r="B10" s="415">
        <v>5605</v>
      </c>
      <c r="C10" s="415">
        <v>21375</v>
      </c>
      <c r="D10" s="415">
        <v>404</v>
      </c>
      <c r="E10" s="415">
        <v>293</v>
      </c>
      <c r="F10" s="415">
        <v>343</v>
      </c>
      <c r="G10" s="415"/>
      <c r="H10" s="415"/>
      <c r="I10" s="415"/>
      <c r="J10" s="415"/>
      <c r="K10" s="416"/>
      <c r="M10" s="427">
        <v>39813</v>
      </c>
      <c r="N10" s="428">
        <f t="shared" si="11"/>
        <v>6360</v>
      </c>
      <c r="O10" s="429">
        <f t="shared" si="0"/>
        <v>24275</v>
      </c>
      <c r="P10" s="429">
        <f t="shared" si="1"/>
        <v>1505</v>
      </c>
      <c r="Q10" s="429">
        <f t="shared" si="2"/>
        <v>1017</v>
      </c>
      <c r="R10" s="429">
        <f t="shared" si="3"/>
        <v>1869</v>
      </c>
      <c r="S10" s="429" t="e">
        <f t="shared" si="4"/>
        <v>#N/A</v>
      </c>
      <c r="T10" s="429" t="e">
        <f t="shared" si="5"/>
        <v>#N/A</v>
      </c>
      <c r="U10" s="429" t="e">
        <f t="shared" si="6"/>
        <v>#N/A</v>
      </c>
      <c r="V10" s="429" t="e">
        <f t="shared" si="7"/>
        <v>#N/A</v>
      </c>
      <c r="W10" s="435" t="e">
        <f t="shared" si="8"/>
        <v>#N/A</v>
      </c>
      <c r="X10" s="439">
        <f t="shared" si="9"/>
        <v>35026</v>
      </c>
      <c r="Y10" s="440" t="e">
        <f t="shared" si="10"/>
        <v>#N/A</v>
      </c>
    </row>
    <row r="11" spans="1:25">
      <c r="A11" s="266">
        <v>39478</v>
      </c>
      <c r="B11" s="415">
        <v>5612</v>
      </c>
      <c r="C11" s="415">
        <v>21998</v>
      </c>
      <c r="D11" s="415">
        <v>549</v>
      </c>
      <c r="E11" s="415">
        <v>398</v>
      </c>
      <c r="F11" s="415">
        <v>436</v>
      </c>
      <c r="G11" s="415"/>
      <c r="H11" s="415"/>
      <c r="I11" s="415"/>
      <c r="J11" s="415"/>
      <c r="K11" s="416"/>
      <c r="M11" s="427">
        <v>39903</v>
      </c>
      <c r="N11" s="428">
        <f t="shared" si="11"/>
        <v>6379</v>
      </c>
      <c r="O11" s="429">
        <f t="shared" si="0"/>
        <v>25123</v>
      </c>
      <c r="P11" s="429">
        <f t="shared" si="1"/>
        <v>1393</v>
      </c>
      <c r="Q11" s="429">
        <f t="shared" si="2"/>
        <v>885</v>
      </c>
      <c r="R11" s="429">
        <f t="shared" si="3"/>
        <v>2020</v>
      </c>
      <c r="S11" s="429" t="e">
        <f t="shared" si="4"/>
        <v>#N/A</v>
      </c>
      <c r="T11" s="429" t="e">
        <f t="shared" si="5"/>
        <v>#N/A</v>
      </c>
      <c r="U11" s="429" t="e">
        <f t="shared" si="6"/>
        <v>#N/A</v>
      </c>
      <c r="V11" s="429" t="e">
        <f t="shared" si="7"/>
        <v>#N/A</v>
      </c>
      <c r="W11" s="435" t="e">
        <f t="shared" si="8"/>
        <v>#N/A</v>
      </c>
      <c r="X11" s="439">
        <f t="shared" si="9"/>
        <v>35800</v>
      </c>
      <c r="Y11" s="440" t="e">
        <f t="shared" si="10"/>
        <v>#N/A</v>
      </c>
    </row>
    <row r="12" spans="1:25">
      <c r="A12" s="266">
        <v>39507</v>
      </c>
      <c r="B12" s="415">
        <v>5770</v>
      </c>
      <c r="C12" s="415">
        <v>22456</v>
      </c>
      <c r="D12" s="415">
        <v>731</v>
      </c>
      <c r="E12" s="415">
        <v>468</v>
      </c>
      <c r="F12" s="415">
        <v>535</v>
      </c>
      <c r="G12" s="415"/>
      <c r="H12" s="415"/>
      <c r="I12" s="415"/>
      <c r="J12" s="415"/>
      <c r="K12" s="416"/>
      <c r="M12" s="427">
        <v>39994</v>
      </c>
      <c r="N12" s="428">
        <f t="shared" si="11"/>
        <v>6637</v>
      </c>
      <c r="O12" s="429">
        <f t="shared" si="0"/>
        <v>25908</v>
      </c>
      <c r="P12" s="429">
        <f t="shared" si="1"/>
        <v>1424</v>
      </c>
      <c r="Q12" s="429">
        <f t="shared" si="2"/>
        <v>1135</v>
      </c>
      <c r="R12" s="429">
        <f t="shared" si="3"/>
        <v>2222</v>
      </c>
      <c r="S12" s="429" t="e">
        <f t="shared" si="4"/>
        <v>#N/A</v>
      </c>
      <c r="T12" s="429" t="e">
        <f t="shared" si="5"/>
        <v>#N/A</v>
      </c>
      <c r="U12" s="429" t="e">
        <f t="shared" si="6"/>
        <v>#N/A</v>
      </c>
      <c r="V12" s="429" t="e">
        <f t="shared" si="7"/>
        <v>#N/A</v>
      </c>
      <c r="W12" s="435" t="e">
        <f t="shared" si="8"/>
        <v>#N/A</v>
      </c>
      <c r="X12" s="439">
        <f t="shared" si="9"/>
        <v>37326</v>
      </c>
      <c r="Y12" s="440" t="e">
        <f t="shared" si="10"/>
        <v>#N/A</v>
      </c>
    </row>
    <row r="13" spans="1:25">
      <c r="A13" s="266">
        <v>39538</v>
      </c>
      <c r="B13" s="415">
        <v>5925</v>
      </c>
      <c r="C13" s="415">
        <v>22762</v>
      </c>
      <c r="D13" s="415">
        <v>900</v>
      </c>
      <c r="E13" s="415">
        <v>522</v>
      </c>
      <c r="F13" s="415">
        <v>642</v>
      </c>
      <c r="G13" s="415"/>
      <c r="H13" s="415"/>
      <c r="I13" s="415"/>
      <c r="J13" s="415"/>
      <c r="K13" s="416"/>
      <c r="M13" s="427">
        <v>40086</v>
      </c>
      <c r="N13" s="428">
        <f t="shared" si="11"/>
        <v>7018</v>
      </c>
      <c r="O13" s="429">
        <f t="shared" si="0"/>
        <v>25909</v>
      </c>
      <c r="P13" s="429">
        <f t="shared" si="1"/>
        <v>1505</v>
      </c>
      <c r="Q13" s="429">
        <f t="shared" si="2"/>
        <v>1375</v>
      </c>
      <c r="R13" s="429">
        <f t="shared" si="3"/>
        <v>2390</v>
      </c>
      <c r="S13" s="429" t="e">
        <f t="shared" si="4"/>
        <v>#N/A</v>
      </c>
      <c r="T13" s="429" t="e">
        <f t="shared" si="5"/>
        <v>#N/A</v>
      </c>
      <c r="U13" s="429" t="e">
        <f t="shared" si="6"/>
        <v>#N/A</v>
      </c>
      <c r="V13" s="429" t="e">
        <f t="shared" si="7"/>
        <v>#N/A</v>
      </c>
      <c r="W13" s="435" t="e">
        <f t="shared" si="8"/>
        <v>#N/A</v>
      </c>
      <c r="X13" s="439">
        <f t="shared" si="9"/>
        <v>38197</v>
      </c>
      <c r="Y13" s="440" t="e">
        <f t="shared" si="10"/>
        <v>#N/A</v>
      </c>
    </row>
    <row r="14" spans="1:25">
      <c r="A14" s="266">
        <v>39568</v>
      </c>
      <c r="B14" s="415">
        <v>6064</v>
      </c>
      <c r="C14" s="415">
        <v>23213</v>
      </c>
      <c r="D14" s="415">
        <v>1079</v>
      </c>
      <c r="E14" s="415">
        <v>628</v>
      </c>
      <c r="F14" s="415">
        <v>782</v>
      </c>
      <c r="G14" s="415"/>
      <c r="H14" s="415"/>
      <c r="I14" s="415"/>
      <c r="J14" s="415"/>
      <c r="K14" s="416"/>
      <c r="M14" s="427">
        <v>40178</v>
      </c>
      <c r="N14" s="428">
        <f t="shared" si="11"/>
        <v>7254</v>
      </c>
      <c r="O14" s="429">
        <f t="shared" si="0"/>
        <v>25567</v>
      </c>
      <c r="P14" s="429">
        <f t="shared" si="1"/>
        <v>1556</v>
      </c>
      <c r="Q14" s="429">
        <f t="shared" si="2"/>
        <v>1407</v>
      </c>
      <c r="R14" s="429">
        <f t="shared" si="3"/>
        <v>2517</v>
      </c>
      <c r="S14" s="429" t="e">
        <f t="shared" si="4"/>
        <v>#N/A</v>
      </c>
      <c r="T14" s="429" t="e">
        <f t="shared" si="5"/>
        <v>#N/A</v>
      </c>
      <c r="U14" s="429" t="e">
        <f t="shared" si="6"/>
        <v>#N/A</v>
      </c>
      <c r="V14" s="429" t="e">
        <f t="shared" si="7"/>
        <v>#N/A</v>
      </c>
      <c r="W14" s="435" t="e">
        <f t="shared" si="8"/>
        <v>#N/A</v>
      </c>
      <c r="X14" s="439">
        <f t="shared" si="9"/>
        <v>38301</v>
      </c>
      <c r="Y14" s="440" t="e">
        <f t="shared" si="10"/>
        <v>#N/A</v>
      </c>
    </row>
    <row r="15" spans="1:25">
      <c r="A15" s="266">
        <v>39599</v>
      </c>
      <c r="B15" s="415">
        <v>6121</v>
      </c>
      <c r="C15" s="415">
        <v>23485</v>
      </c>
      <c r="D15" s="415">
        <v>1194</v>
      </c>
      <c r="E15" s="415">
        <v>700</v>
      </c>
      <c r="F15" s="415">
        <v>932</v>
      </c>
      <c r="G15" s="415"/>
      <c r="H15" s="415"/>
      <c r="I15" s="415"/>
      <c r="J15" s="415"/>
      <c r="K15" s="416"/>
      <c r="M15" s="427">
        <v>40268</v>
      </c>
      <c r="N15" s="428">
        <f t="shared" si="11"/>
        <v>7216</v>
      </c>
      <c r="O15" s="429">
        <f t="shared" si="0"/>
        <v>25947</v>
      </c>
      <c r="P15" s="429">
        <f t="shared" si="1"/>
        <v>1512</v>
      </c>
      <c r="Q15" s="429">
        <f t="shared" si="2"/>
        <v>1396</v>
      </c>
      <c r="R15" s="429">
        <f t="shared" si="3"/>
        <v>2515</v>
      </c>
      <c r="S15" s="429" t="e">
        <f t="shared" si="4"/>
        <v>#N/A</v>
      </c>
      <c r="T15" s="429" t="e">
        <f t="shared" si="5"/>
        <v>#N/A</v>
      </c>
      <c r="U15" s="429" t="e">
        <f t="shared" si="6"/>
        <v>#N/A</v>
      </c>
      <c r="V15" s="429" t="e">
        <f t="shared" si="7"/>
        <v>#N/A</v>
      </c>
      <c r="W15" s="435" t="e">
        <f t="shared" si="8"/>
        <v>#N/A</v>
      </c>
      <c r="X15" s="439">
        <f t="shared" si="9"/>
        <v>38586</v>
      </c>
      <c r="Y15" s="440" t="e">
        <f t="shared" si="10"/>
        <v>#N/A</v>
      </c>
    </row>
    <row r="16" spans="1:25">
      <c r="A16" s="266">
        <v>39629</v>
      </c>
      <c r="B16" s="415">
        <v>6235</v>
      </c>
      <c r="C16" s="415">
        <v>23816</v>
      </c>
      <c r="D16" s="415">
        <v>1314</v>
      </c>
      <c r="E16" s="415">
        <v>783</v>
      </c>
      <c r="F16" s="415">
        <v>1119</v>
      </c>
      <c r="G16" s="415"/>
      <c r="H16" s="415"/>
      <c r="I16" s="415"/>
      <c r="J16" s="415"/>
      <c r="K16" s="416"/>
      <c r="M16" s="427">
        <v>40359</v>
      </c>
      <c r="N16" s="428">
        <f t="shared" si="11"/>
        <v>7441</v>
      </c>
      <c r="O16" s="429">
        <f t="shared" si="0"/>
        <v>25478</v>
      </c>
      <c r="P16" s="429">
        <f t="shared" si="1"/>
        <v>1665</v>
      </c>
      <c r="Q16" s="429">
        <f t="shared" si="2"/>
        <v>1689</v>
      </c>
      <c r="R16" s="429">
        <f t="shared" si="3"/>
        <v>2565</v>
      </c>
      <c r="S16" s="429" t="e">
        <f t="shared" si="4"/>
        <v>#N/A</v>
      </c>
      <c r="T16" s="429" t="e">
        <f t="shared" si="5"/>
        <v>#N/A</v>
      </c>
      <c r="U16" s="429" t="e">
        <f t="shared" si="6"/>
        <v>#N/A</v>
      </c>
      <c r="V16" s="429" t="e">
        <f t="shared" si="7"/>
        <v>#N/A</v>
      </c>
      <c r="W16" s="435" t="e">
        <f t="shared" si="8"/>
        <v>#N/A</v>
      </c>
      <c r="X16" s="439">
        <f t="shared" si="9"/>
        <v>38838</v>
      </c>
      <c r="Y16" s="440" t="e">
        <f t="shared" si="10"/>
        <v>#N/A</v>
      </c>
    </row>
    <row r="17" spans="1:25">
      <c r="A17" s="266">
        <v>39660</v>
      </c>
      <c r="B17" s="415">
        <v>6370</v>
      </c>
      <c r="C17" s="415">
        <v>24112</v>
      </c>
      <c r="D17" s="415">
        <v>1423</v>
      </c>
      <c r="E17" s="415">
        <v>912</v>
      </c>
      <c r="F17" s="415">
        <v>1282</v>
      </c>
      <c r="G17" s="415"/>
      <c r="H17" s="415"/>
      <c r="I17" s="415"/>
      <c r="J17" s="415"/>
      <c r="K17" s="416"/>
      <c r="M17" s="427">
        <v>40451</v>
      </c>
      <c r="N17" s="428">
        <f t="shared" si="11"/>
        <v>7751</v>
      </c>
      <c r="O17" s="429">
        <f t="shared" si="0"/>
        <v>25013</v>
      </c>
      <c r="P17" s="429">
        <f t="shared" si="1"/>
        <v>1863</v>
      </c>
      <c r="Q17" s="429">
        <f t="shared" si="2"/>
        <v>1820</v>
      </c>
      <c r="R17" s="429">
        <f t="shared" si="3"/>
        <v>2641</v>
      </c>
      <c r="S17" s="429" t="e">
        <f t="shared" si="4"/>
        <v>#N/A</v>
      </c>
      <c r="T17" s="429" t="e">
        <f t="shared" si="5"/>
        <v>#N/A</v>
      </c>
      <c r="U17" s="429" t="e">
        <f t="shared" si="6"/>
        <v>#N/A</v>
      </c>
      <c r="V17" s="429" t="e">
        <f t="shared" si="7"/>
        <v>#N/A</v>
      </c>
      <c r="W17" s="435" t="e">
        <f t="shared" si="8"/>
        <v>#N/A</v>
      </c>
      <c r="X17" s="439">
        <f t="shared" si="9"/>
        <v>39088</v>
      </c>
      <c r="Y17" s="440" t="e">
        <f t="shared" si="10"/>
        <v>#N/A</v>
      </c>
    </row>
    <row r="18" spans="1:25">
      <c r="A18" s="266">
        <v>39691</v>
      </c>
      <c r="B18" s="415">
        <v>6267</v>
      </c>
      <c r="C18" s="415">
        <v>24127</v>
      </c>
      <c r="D18" s="415">
        <v>1472</v>
      </c>
      <c r="E18" s="415">
        <v>984</v>
      </c>
      <c r="F18" s="415">
        <v>1420</v>
      </c>
      <c r="G18" s="415"/>
      <c r="H18" s="415"/>
      <c r="I18" s="415"/>
      <c r="J18" s="415"/>
      <c r="K18" s="416"/>
      <c r="M18" s="427">
        <v>40543</v>
      </c>
      <c r="N18" s="428">
        <f t="shared" si="11"/>
        <v>7606</v>
      </c>
      <c r="O18" s="429">
        <f t="shared" si="0"/>
        <v>23589</v>
      </c>
      <c r="P18" s="429">
        <f t="shared" si="1"/>
        <v>1792</v>
      </c>
      <c r="Q18" s="429">
        <f t="shared" si="2"/>
        <v>1705</v>
      </c>
      <c r="R18" s="429">
        <f t="shared" si="3"/>
        <v>2672</v>
      </c>
      <c r="S18" s="429" t="e">
        <f t="shared" si="4"/>
        <v>#N/A</v>
      </c>
      <c r="T18" s="429" t="e">
        <f t="shared" si="5"/>
        <v>#N/A</v>
      </c>
      <c r="U18" s="429" t="e">
        <f t="shared" si="6"/>
        <v>#N/A</v>
      </c>
      <c r="V18" s="429" t="e">
        <f t="shared" si="7"/>
        <v>#N/A</v>
      </c>
      <c r="W18" s="435" t="e">
        <f t="shared" si="8"/>
        <v>#N/A</v>
      </c>
      <c r="X18" s="439">
        <f t="shared" si="9"/>
        <v>37364</v>
      </c>
      <c r="Y18" s="440" t="e">
        <f t="shared" si="10"/>
        <v>#N/A</v>
      </c>
    </row>
    <row r="19" spans="1:25">
      <c r="A19" s="266">
        <v>39721</v>
      </c>
      <c r="B19" s="415">
        <v>6346</v>
      </c>
      <c r="C19" s="415">
        <v>24293</v>
      </c>
      <c r="D19" s="415">
        <v>1555</v>
      </c>
      <c r="E19" s="415">
        <v>1054</v>
      </c>
      <c r="F19" s="415">
        <v>1551</v>
      </c>
      <c r="G19" s="415"/>
      <c r="H19" s="415"/>
      <c r="I19" s="415"/>
      <c r="J19" s="415"/>
      <c r="K19" s="416"/>
      <c r="M19" s="427">
        <v>40633</v>
      </c>
      <c r="N19" s="428">
        <f t="shared" si="11"/>
        <v>7546</v>
      </c>
      <c r="O19" s="429">
        <f t="shared" si="0"/>
        <v>23575</v>
      </c>
      <c r="P19" s="429">
        <f t="shared" si="1"/>
        <v>1572</v>
      </c>
      <c r="Q19" s="429">
        <f t="shared" si="2"/>
        <v>1535</v>
      </c>
      <c r="R19" s="429">
        <f t="shared" si="3"/>
        <v>2619</v>
      </c>
      <c r="S19" s="429" t="e">
        <f t="shared" si="4"/>
        <v>#N/A</v>
      </c>
      <c r="T19" s="429" t="e">
        <f t="shared" si="5"/>
        <v>#N/A</v>
      </c>
      <c r="U19" s="429" t="e">
        <f t="shared" si="6"/>
        <v>#N/A</v>
      </c>
      <c r="V19" s="429" t="e">
        <f t="shared" si="7"/>
        <v>#N/A</v>
      </c>
      <c r="W19" s="435" t="e">
        <f t="shared" si="8"/>
        <v>#N/A</v>
      </c>
      <c r="X19" s="439">
        <f t="shared" si="9"/>
        <v>36847</v>
      </c>
      <c r="Y19" s="440" t="e">
        <f t="shared" si="10"/>
        <v>#N/A</v>
      </c>
    </row>
    <row r="20" spans="1:25">
      <c r="A20" s="266">
        <v>39752</v>
      </c>
      <c r="B20" s="415">
        <v>6342</v>
      </c>
      <c r="C20" s="415">
        <v>24083</v>
      </c>
      <c r="D20" s="415">
        <v>1542</v>
      </c>
      <c r="E20" s="415">
        <v>1074</v>
      </c>
      <c r="F20" s="415">
        <v>1650</v>
      </c>
      <c r="G20" s="415"/>
      <c r="H20" s="415"/>
      <c r="I20" s="415"/>
      <c r="J20" s="415"/>
      <c r="K20" s="416"/>
      <c r="M20" s="427">
        <v>40724</v>
      </c>
      <c r="N20" s="428">
        <f t="shared" si="11"/>
        <v>7688</v>
      </c>
      <c r="O20" s="429">
        <f t="shared" si="0"/>
        <v>22746</v>
      </c>
      <c r="P20" s="429">
        <f t="shared" si="1"/>
        <v>1427</v>
      </c>
      <c r="Q20" s="429">
        <f t="shared" si="2"/>
        <v>1678</v>
      </c>
      <c r="R20" s="429">
        <f t="shared" si="3"/>
        <v>2560</v>
      </c>
      <c r="S20" s="429" t="e">
        <f t="shared" si="4"/>
        <v>#N/A</v>
      </c>
      <c r="T20" s="429" t="e">
        <f t="shared" si="5"/>
        <v>#N/A</v>
      </c>
      <c r="U20" s="429" t="e">
        <f t="shared" si="6"/>
        <v>#N/A</v>
      </c>
      <c r="V20" s="429" t="e">
        <f t="shared" si="7"/>
        <v>#N/A</v>
      </c>
      <c r="W20" s="435" t="e">
        <f t="shared" si="8"/>
        <v>#N/A</v>
      </c>
      <c r="X20" s="439">
        <f t="shared" si="9"/>
        <v>36099</v>
      </c>
      <c r="Y20" s="440" t="e">
        <f t="shared" si="10"/>
        <v>#N/A</v>
      </c>
    </row>
    <row r="21" spans="1:25">
      <c r="A21" s="266">
        <v>39782</v>
      </c>
      <c r="B21" s="415">
        <v>6375</v>
      </c>
      <c r="C21" s="415">
        <v>24117</v>
      </c>
      <c r="D21" s="415">
        <v>1531</v>
      </c>
      <c r="E21" s="415">
        <v>1044</v>
      </c>
      <c r="F21" s="415">
        <v>1751</v>
      </c>
      <c r="G21" s="415"/>
      <c r="H21" s="415"/>
      <c r="I21" s="415"/>
      <c r="J21" s="415"/>
      <c r="K21" s="416"/>
      <c r="M21" s="427">
        <v>40816</v>
      </c>
      <c r="N21" s="428">
        <f t="shared" si="11"/>
        <v>7969</v>
      </c>
      <c r="O21" s="429">
        <f t="shared" si="0"/>
        <v>21679</v>
      </c>
      <c r="P21" s="429">
        <f t="shared" si="1"/>
        <v>1470</v>
      </c>
      <c r="Q21" s="429">
        <f t="shared" si="2"/>
        <v>1782</v>
      </c>
      <c r="R21" s="429">
        <f t="shared" si="3"/>
        <v>2537</v>
      </c>
      <c r="S21" s="429" t="e">
        <f t="shared" si="4"/>
        <v>#N/A</v>
      </c>
      <c r="T21" s="429" t="e">
        <f t="shared" si="5"/>
        <v>#N/A</v>
      </c>
      <c r="U21" s="429" t="e">
        <f t="shared" si="6"/>
        <v>#N/A</v>
      </c>
      <c r="V21" s="429" t="e">
        <f t="shared" si="7"/>
        <v>#N/A</v>
      </c>
      <c r="W21" s="435" t="e">
        <f t="shared" si="8"/>
        <v>#N/A</v>
      </c>
      <c r="X21" s="439">
        <f t="shared" si="9"/>
        <v>35437</v>
      </c>
      <c r="Y21" s="440" t="e">
        <f t="shared" si="10"/>
        <v>#N/A</v>
      </c>
    </row>
    <row r="22" spans="1:25">
      <c r="A22" s="266">
        <v>39813</v>
      </c>
      <c r="B22" s="415">
        <v>6360</v>
      </c>
      <c r="C22" s="415">
        <v>24275</v>
      </c>
      <c r="D22" s="415">
        <v>1505</v>
      </c>
      <c r="E22" s="415">
        <v>1017</v>
      </c>
      <c r="F22" s="415">
        <v>1869</v>
      </c>
      <c r="G22" s="415"/>
      <c r="H22" s="415"/>
      <c r="I22" s="415"/>
      <c r="J22" s="415"/>
      <c r="K22" s="416"/>
      <c r="M22" s="427">
        <v>40908</v>
      </c>
      <c r="N22" s="428">
        <f t="shared" si="11"/>
        <v>7907</v>
      </c>
      <c r="O22" s="429">
        <f t="shared" si="0"/>
        <v>20531</v>
      </c>
      <c r="P22" s="429">
        <f t="shared" si="1"/>
        <v>1487</v>
      </c>
      <c r="Q22" s="429">
        <f t="shared" si="2"/>
        <v>1823</v>
      </c>
      <c r="R22" s="429">
        <f t="shared" si="3"/>
        <v>2548</v>
      </c>
      <c r="S22" s="429" t="e">
        <f t="shared" si="4"/>
        <v>#N/A</v>
      </c>
      <c r="T22" s="429" t="e">
        <f t="shared" si="5"/>
        <v>#N/A</v>
      </c>
      <c r="U22" s="429" t="e">
        <f t="shared" si="6"/>
        <v>#N/A</v>
      </c>
      <c r="V22" s="429" t="e">
        <f t="shared" si="7"/>
        <v>#N/A</v>
      </c>
      <c r="W22" s="435" t="e">
        <f t="shared" si="8"/>
        <v>#N/A</v>
      </c>
      <c r="X22" s="439">
        <f t="shared" si="9"/>
        <v>34296</v>
      </c>
      <c r="Y22" s="440" t="e">
        <f t="shared" si="10"/>
        <v>#N/A</v>
      </c>
    </row>
    <row r="23" spans="1:25">
      <c r="A23" s="266">
        <v>39844</v>
      </c>
      <c r="B23" s="415">
        <v>6310</v>
      </c>
      <c r="C23" s="415">
        <v>24466</v>
      </c>
      <c r="D23" s="415">
        <v>1407</v>
      </c>
      <c r="E23" s="415">
        <v>938</v>
      </c>
      <c r="F23" s="415">
        <v>1896</v>
      </c>
      <c r="G23" s="415"/>
      <c r="H23" s="415"/>
      <c r="I23" s="415"/>
      <c r="J23" s="415"/>
      <c r="K23" s="416"/>
      <c r="M23" s="427">
        <v>40999</v>
      </c>
      <c r="N23" s="428">
        <f t="shared" si="11"/>
        <v>7804</v>
      </c>
      <c r="O23" s="429">
        <f t="shared" si="0"/>
        <v>20551</v>
      </c>
      <c r="P23" s="429">
        <f t="shared" si="1"/>
        <v>1480</v>
      </c>
      <c r="Q23" s="429">
        <f t="shared" si="2"/>
        <v>1686</v>
      </c>
      <c r="R23" s="429">
        <f t="shared" si="3"/>
        <v>2525</v>
      </c>
      <c r="S23" s="429" t="e">
        <f t="shared" si="4"/>
        <v>#N/A</v>
      </c>
      <c r="T23" s="429" t="e">
        <f t="shared" si="5"/>
        <v>#N/A</v>
      </c>
      <c r="U23" s="429" t="e">
        <f t="shared" si="6"/>
        <v>#N/A</v>
      </c>
      <c r="V23" s="429" t="e">
        <f t="shared" si="7"/>
        <v>#N/A</v>
      </c>
      <c r="W23" s="435" t="e">
        <f t="shared" si="8"/>
        <v>#N/A</v>
      </c>
      <c r="X23" s="439">
        <f t="shared" si="9"/>
        <v>34046</v>
      </c>
      <c r="Y23" s="440" t="e">
        <f t="shared" si="10"/>
        <v>#N/A</v>
      </c>
    </row>
    <row r="24" spans="1:25">
      <c r="A24" s="266">
        <v>39872</v>
      </c>
      <c r="B24" s="415">
        <v>6401</v>
      </c>
      <c r="C24" s="415">
        <v>24964</v>
      </c>
      <c r="D24" s="415">
        <v>1430</v>
      </c>
      <c r="E24" s="415">
        <v>899</v>
      </c>
      <c r="F24" s="415">
        <v>1960</v>
      </c>
      <c r="G24" s="415"/>
      <c r="H24" s="415"/>
      <c r="I24" s="415"/>
      <c r="J24" s="415"/>
      <c r="K24" s="416"/>
      <c r="M24" s="427">
        <v>41090</v>
      </c>
      <c r="N24" s="428">
        <f t="shared" si="11"/>
        <v>8045</v>
      </c>
      <c r="O24" s="429">
        <f t="shared" si="0"/>
        <v>19601</v>
      </c>
      <c r="P24" s="429">
        <f t="shared" si="1"/>
        <v>1521</v>
      </c>
      <c r="Q24" s="429">
        <f t="shared" si="2"/>
        <v>1951</v>
      </c>
      <c r="R24" s="429">
        <f t="shared" si="3"/>
        <v>2489</v>
      </c>
      <c r="S24" s="429" t="e">
        <f t="shared" si="4"/>
        <v>#N/A</v>
      </c>
      <c r="T24" s="429" t="e">
        <f t="shared" si="5"/>
        <v>#N/A</v>
      </c>
      <c r="U24" s="429" t="e">
        <f t="shared" si="6"/>
        <v>#N/A</v>
      </c>
      <c r="V24" s="429" t="e">
        <f t="shared" si="7"/>
        <v>#N/A</v>
      </c>
      <c r="W24" s="435" t="e">
        <f t="shared" si="8"/>
        <v>#N/A</v>
      </c>
      <c r="X24" s="439">
        <f t="shared" si="9"/>
        <v>33607</v>
      </c>
      <c r="Y24" s="440" t="e">
        <f t="shared" si="10"/>
        <v>#N/A</v>
      </c>
    </row>
    <row r="25" spans="1:25">
      <c r="A25" s="266">
        <v>39903</v>
      </c>
      <c r="B25" s="415">
        <v>6379</v>
      </c>
      <c r="C25" s="415">
        <v>25123</v>
      </c>
      <c r="D25" s="415">
        <v>1393</v>
      </c>
      <c r="E25" s="415">
        <v>885</v>
      </c>
      <c r="F25" s="415">
        <v>2020</v>
      </c>
      <c r="G25" s="415"/>
      <c r="H25" s="415"/>
      <c r="I25" s="415"/>
      <c r="J25" s="415"/>
      <c r="K25" s="416"/>
      <c r="M25" s="427">
        <v>41182</v>
      </c>
      <c r="N25" s="428">
        <f t="shared" si="11"/>
        <v>8408</v>
      </c>
      <c r="O25" s="429">
        <f t="shared" si="0"/>
        <v>18647</v>
      </c>
      <c r="P25" s="429">
        <f t="shared" si="1"/>
        <v>1645</v>
      </c>
      <c r="Q25" s="429">
        <f t="shared" si="2"/>
        <v>2194</v>
      </c>
      <c r="R25" s="429">
        <f t="shared" si="3"/>
        <v>2515</v>
      </c>
      <c r="S25" s="429" t="e">
        <f t="shared" si="4"/>
        <v>#N/A</v>
      </c>
      <c r="T25" s="429" t="e">
        <f t="shared" si="5"/>
        <v>#N/A</v>
      </c>
      <c r="U25" s="429" t="e">
        <f t="shared" si="6"/>
        <v>#N/A</v>
      </c>
      <c r="V25" s="429" t="e">
        <f t="shared" si="7"/>
        <v>#N/A</v>
      </c>
      <c r="W25" s="435" t="e">
        <f t="shared" si="8"/>
        <v>#N/A</v>
      </c>
      <c r="X25" s="439">
        <f t="shared" si="9"/>
        <v>33409</v>
      </c>
      <c r="Y25" s="440" t="e">
        <f t="shared" si="10"/>
        <v>#N/A</v>
      </c>
    </row>
    <row r="26" spans="1:25">
      <c r="A26" s="266">
        <v>39933</v>
      </c>
      <c r="B26" s="415">
        <v>6362</v>
      </c>
      <c r="C26" s="415">
        <v>25622</v>
      </c>
      <c r="D26" s="415">
        <v>1325</v>
      </c>
      <c r="E26" s="415">
        <v>951</v>
      </c>
      <c r="F26" s="415">
        <v>2094</v>
      </c>
      <c r="G26" s="415"/>
      <c r="H26" s="415"/>
      <c r="I26" s="415"/>
      <c r="J26" s="415"/>
      <c r="K26" s="416"/>
      <c r="M26" s="427">
        <v>41274</v>
      </c>
      <c r="N26" s="428">
        <f t="shared" si="11"/>
        <v>8293</v>
      </c>
      <c r="O26" s="429">
        <f t="shared" si="0"/>
        <v>17499</v>
      </c>
      <c r="P26" s="429">
        <f t="shared" si="1"/>
        <v>1692</v>
      </c>
      <c r="Q26" s="429">
        <f t="shared" si="2"/>
        <v>1946</v>
      </c>
      <c r="R26" s="429">
        <f t="shared" si="3"/>
        <v>2460</v>
      </c>
      <c r="S26" s="429" t="e">
        <f t="shared" si="4"/>
        <v>#N/A</v>
      </c>
      <c r="T26" s="429" t="e">
        <f t="shared" si="5"/>
        <v>#N/A</v>
      </c>
      <c r="U26" s="429" t="e">
        <f t="shared" si="6"/>
        <v>#N/A</v>
      </c>
      <c r="V26" s="429" t="e">
        <f t="shared" si="7"/>
        <v>#N/A</v>
      </c>
      <c r="W26" s="435" t="e">
        <f t="shared" si="8"/>
        <v>#N/A</v>
      </c>
      <c r="X26" s="439">
        <f t="shared" si="9"/>
        <v>31890</v>
      </c>
      <c r="Y26" s="440" t="e">
        <f t="shared" si="10"/>
        <v>#N/A</v>
      </c>
    </row>
    <row r="27" spans="1:25">
      <c r="A27" s="266">
        <v>39964</v>
      </c>
      <c r="B27" s="415">
        <v>6486</v>
      </c>
      <c r="C27" s="415">
        <v>25708</v>
      </c>
      <c r="D27" s="415">
        <v>1378</v>
      </c>
      <c r="E27" s="415">
        <v>1027</v>
      </c>
      <c r="F27" s="415">
        <v>2143</v>
      </c>
      <c r="G27" s="415"/>
      <c r="H27" s="415"/>
      <c r="I27" s="415"/>
      <c r="J27" s="415"/>
      <c r="K27" s="416"/>
      <c r="M27" s="427">
        <v>41364</v>
      </c>
      <c r="N27" s="428">
        <f t="shared" si="11"/>
        <v>8076</v>
      </c>
      <c r="O27" s="429">
        <f t="shared" si="0"/>
        <v>17150</v>
      </c>
      <c r="P27" s="429">
        <f t="shared" si="1"/>
        <v>1506</v>
      </c>
      <c r="Q27" s="429">
        <f t="shared" si="2"/>
        <v>1699</v>
      </c>
      <c r="R27" s="429">
        <f t="shared" si="3"/>
        <v>2431</v>
      </c>
      <c r="S27" s="429" t="e">
        <f t="shared" si="4"/>
        <v>#N/A</v>
      </c>
      <c r="T27" s="429" t="e">
        <f t="shared" si="5"/>
        <v>#N/A</v>
      </c>
      <c r="U27" s="429" t="e">
        <f t="shared" si="6"/>
        <v>#N/A</v>
      </c>
      <c r="V27" s="429" t="e">
        <f t="shared" si="7"/>
        <v>#N/A</v>
      </c>
      <c r="W27" s="435" t="e">
        <f t="shared" si="8"/>
        <v>#N/A</v>
      </c>
      <c r="X27" s="439">
        <f t="shared" si="9"/>
        <v>30862</v>
      </c>
      <c r="Y27" s="440" t="e">
        <f t="shared" si="10"/>
        <v>#N/A</v>
      </c>
    </row>
    <row r="28" spans="1:25">
      <c r="A28" s="266">
        <v>39994</v>
      </c>
      <c r="B28" s="415">
        <v>6637</v>
      </c>
      <c r="C28" s="415">
        <v>25908</v>
      </c>
      <c r="D28" s="415">
        <v>1424</v>
      </c>
      <c r="E28" s="415">
        <v>1135</v>
      </c>
      <c r="F28" s="415">
        <v>2222</v>
      </c>
      <c r="G28" s="415"/>
      <c r="H28" s="415"/>
      <c r="I28" s="415"/>
      <c r="J28" s="415"/>
      <c r="K28" s="416"/>
      <c r="M28" s="427">
        <v>41455</v>
      </c>
      <c r="N28" s="428">
        <f t="shared" si="11"/>
        <v>8211</v>
      </c>
      <c r="O28" s="429">
        <f t="shared" si="0"/>
        <v>16395</v>
      </c>
      <c r="P28" s="429">
        <f t="shared" si="1"/>
        <v>1604</v>
      </c>
      <c r="Q28" s="429">
        <f t="shared" si="2"/>
        <v>1867</v>
      </c>
      <c r="R28" s="429">
        <f t="shared" si="3"/>
        <v>2393</v>
      </c>
      <c r="S28" s="429" t="e">
        <f t="shared" si="4"/>
        <v>#N/A</v>
      </c>
      <c r="T28" s="429" t="e">
        <f t="shared" si="5"/>
        <v>#N/A</v>
      </c>
      <c r="U28" s="429" t="e">
        <f t="shared" si="6"/>
        <v>#N/A</v>
      </c>
      <c r="V28" s="429" t="e">
        <f t="shared" si="7"/>
        <v>#N/A</v>
      </c>
      <c r="W28" s="435" t="e">
        <f t="shared" si="8"/>
        <v>#N/A</v>
      </c>
      <c r="X28" s="439">
        <f t="shared" si="9"/>
        <v>30470</v>
      </c>
      <c r="Y28" s="440" t="e">
        <f t="shared" si="10"/>
        <v>#N/A</v>
      </c>
    </row>
    <row r="29" spans="1:25">
      <c r="A29" s="266">
        <v>40025</v>
      </c>
      <c r="B29" s="415">
        <v>6848</v>
      </c>
      <c r="C29" s="415">
        <v>26074</v>
      </c>
      <c r="D29" s="415">
        <v>1448</v>
      </c>
      <c r="E29" s="415">
        <v>1239</v>
      </c>
      <c r="F29" s="415">
        <v>2314</v>
      </c>
      <c r="G29" s="415"/>
      <c r="H29" s="415"/>
      <c r="I29" s="415"/>
      <c r="J29" s="415"/>
      <c r="K29" s="416"/>
      <c r="M29" s="427">
        <v>41547</v>
      </c>
      <c r="N29" s="428">
        <f t="shared" si="11"/>
        <v>8243</v>
      </c>
      <c r="O29" s="429">
        <f t="shared" si="0"/>
        <v>15655</v>
      </c>
      <c r="P29" s="429">
        <f t="shared" si="1"/>
        <v>1687</v>
      </c>
      <c r="Q29" s="429">
        <f t="shared" si="2"/>
        <v>1872</v>
      </c>
      <c r="R29" s="429">
        <f t="shared" si="3"/>
        <v>2378</v>
      </c>
      <c r="S29" s="429" t="e">
        <f t="shared" si="4"/>
        <v>#N/A</v>
      </c>
      <c r="T29" s="429" t="e">
        <f t="shared" si="5"/>
        <v>#N/A</v>
      </c>
      <c r="U29" s="429" t="e">
        <f t="shared" si="6"/>
        <v>#N/A</v>
      </c>
      <c r="V29" s="429" t="e">
        <f t="shared" si="7"/>
        <v>#N/A</v>
      </c>
      <c r="W29" s="435" t="e">
        <f t="shared" si="8"/>
        <v>#N/A</v>
      </c>
      <c r="X29" s="439">
        <f t="shared" si="9"/>
        <v>29835</v>
      </c>
      <c r="Y29" s="440" t="e">
        <f t="shared" si="10"/>
        <v>#N/A</v>
      </c>
    </row>
    <row r="30" spans="1:25">
      <c r="A30" s="266">
        <v>40056</v>
      </c>
      <c r="B30" s="415">
        <v>6884</v>
      </c>
      <c r="C30" s="415">
        <v>26117</v>
      </c>
      <c r="D30" s="415">
        <v>1479</v>
      </c>
      <c r="E30" s="415">
        <v>1315</v>
      </c>
      <c r="F30" s="415">
        <v>2340</v>
      </c>
      <c r="G30" s="415"/>
      <c r="H30" s="415"/>
      <c r="I30" s="415"/>
      <c r="J30" s="415"/>
      <c r="K30" s="416"/>
      <c r="M30" s="427">
        <v>41639</v>
      </c>
      <c r="N30" s="428">
        <f t="shared" si="11"/>
        <v>7876</v>
      </c>
      <c r="O30" s="429">
        <f t="shared" si="0"/>
        <v>15454</v>
      </c>
      <c r="P30" s="429">
        <f t="shared" si="1"/>
        <v>1732</v>
      </c>
      <c r="Q30" s="429">
        <f t="shared" si="2"/>
        <v>1679</v>
      </c>
      <c r="R30" s="429">
        <f t="shared" si="3"/>
        <v>2435</v>
      </c>
      <c r="S30" s="429" t="e">
        <f t="shared" si="4"/>
        <v>#N/A</v>
      </c>
      <c r="T30" s="429" t="e">
        <f t="shared" si="5"/>
        <v>#N/A</v>
      </c>
      <c r="U30" s="429" t="e">
        <f t="shared" si="6"/>
        <v>#N/A</v>
      </c>
      <c r="V30" s="429" t="e">
        <f t="shared" si="7"/>
        <v>#N/A</v>
      </c>
      <c r="W30" s="435" t="e">
        <f t="shared" si="8"/>
        <v>#N/A</v>
      </c>
      <c r="X30" s="439">
        <f t="shared" si="9"/>
        <v>29176</v>
      </c>
      <c r="Y30" s="440" t="e">
        <f t="shared" si="10"/>
        <v>#N/A</v>
      </c>
    </row>
    <row r="31" spans="1:25">
      <c r="A31" s="266">
        <v>40086</v>
      </c>
      <c r="B31" s="415">
        <v>7018</v>
      </c>
      <c r="C31" s="415">
        <v>25909</v>
      </c>
      <c r="D31" s="415">
        <v>1505</v>
      </c>
      <c r="E31" s="415">
        <v>1375</v>
      </c>
      <c r="F31" s="415">
        <v>2390</v>
      </c>
      <c r="G31" s="415"/>
      <c r="H31" s="415"/>
      <c r="I31" s="415"/>
      <c r="J31" s="415"/>
      <c r="K31" s="416"/>
      <c r="M31" s="427">
        <v>41729</v>
      </c>
      <c r="N31" s="428">
        <f t="shared" si="11"/>
        <v>7356</v>
      </c>
      <c r="O31" s="429">
        <f t="shared" si="0"/>
        <v>15717</v>
      </c>
      <c r="P31" s="429">
        <f t="shared" si="1"/>
        <v>1517</v>
      </c>
      <c r="Q31" s="429">
        <f t="shared" si="2"/>
        <v>1561</v>
      </c>
      <c r="R31" s="429">
        <f t="shared" si="3"/>
        <v>2342</v>
      </c>
      <c r="S31" s="429" t="e">
        <f t="shared" si="4"/>
        <v>#N/A</v>
      </c>
      <c r="T31" s="429" t="e">
        <f t="shared" si="5"/>
        <v>#N/A</v>
      </c>
      <c r="U31" s="429" t="e">
        <f t="shared" si="6"/>
        <v>#N/A</v>
      </c>
      <c r="V31" s="429" t="e">
        <f t="shared" si="7"/>
        <v>#N/A</v>
      </c>
      <c r="W31" s="435" t="e">
        <f t="shared" si="8"/>
        <v>#N/A</v>
      </c>
      <c r="X31" s="439">
        <f t="shared" si="9"/>
        <v>28493</v>
      </c>
      <c r="Y31" s="440" t="e">
        <f t="shared" si="10"/>
        <v>#N/A</v>
      </c>
    </row>
    <row r="32" spans="1:25">
      <c r="A32" s="266">
        <v>40117</v>
      </c>
      <c r="B32" s="415">
        <v>7169</v>
      </c>
      <c r="C32" s="415">
        <v>25723</v>
      </c>
      <c r="D32" s="415">
        <v>1497</v>
      </c>
      <c r="E32" s="415">
        <v>1379</v>
      </c>
      <c r="F32" s="415">
        <v>2442</v>
      </c>
      <c r="G32" s="415"/>
      <c r="H32" s="415"/>
      <c r="I32" s="415"/>
      <c r="J32" s="415"/>
      <c r="K32" s="416"/>
      <c r="M32" s="427">
        <v>41820</v>
      </c>
      <c r="N32" s="428">
        <f t="shared" si="11"/>
        <v>7251</v>
      </c>
      <c r="O32" s="429">
        <f t="shared" si="0"/>
        <v>16055</v>
      </c>
      <c r="P32" s="429">
        <f t="shared" si="1"/>
        <v>1492</v>
      </c>
      <c r="Q32" s="429">
        <f t="shared" si="2"/>
        <v>1698</v>
      </c>
      <c r="R32" s="429">
        <f t="shared" si="3"/>
        <v>2393</v>
      </c>
      <c r="S32" s="429" t="e">
        <f t="shared" si="4"/>
        <v>#N/A</v>
      </c>
      <c r="T32" s="429" t="e">
        <f t="shared" si="5"/>
        <v>#N/A</v>
      </c>
      <c r="U32" s="429" t="e">
        <f t="shared" si="6"/>
        <v>#N/A</v>
      </c>
      <c r="V32" s="429" t="e">
        <f t="shared" si="7"/>
        <v>#N/A</v>
      </c>
      <c r="W32" s="435" t="e">
        <f t="shared" si="8"/>
        <v>#N/A</v>
      </c>
      <c r="X32" s="439">
        <f t="shared" si="9"/>
        <v>28889</v>
      </c>
      <c r="Y32" s="440" t="e">
        <f t="shared" si="10"/>
        <v>#N/A</v>
      </c>
    </row>
    <row r="33" spans="1:25">
      <c r="A33" s="266">
        <v>40147</v>
      </c>
      <c r="B33" s="415">
        <v>7303</v>
      </c>
      <c r="C33" s="415">
        <v>25612</v>
      </c>
      <c r="D33" s="415">
        <v>1540</v>
      </c>
      <c r="E33" s="415">
        <v>1420</v>
      </c>
      <c r="F33" s="415">
        <v>2498</v>
      </c>
      <c r="G33" s="415"/>
      <c r="H33" s="415"/>
      <c r="I33" s="415"/>
      <c r="J33" s="415"/>
      <c r="K33" s="416"/>
      <c r="M33" s="427">
        <v>41912</v>
      </c>
      <c r="N33" s="428">
        <f t="shared" si="11"/>
        <v>7496</v>
      </c>
      <c r="O33" s="429">
        <f t="shared" si="0"/>
        <v>16010</v>
      </c>
      <c r="P33" s="429">
        <f t="shared" si="1"/>
        <v>1695</v>
      </c>
      <c r="Q33" s="429">
        <f t="shared" si="2"/>
        <v>1859</v>
      </c>
      <c r="R33" s="429">
        <f t="shared" si="3"/>
        <v>2474</v>
      </c>
      <c r="S33" s="429" t="e">
        <f t="shared" si="4"/>
        <v>#N/A</v>
      </c>
      <c r="T33" s="429" t="e">
        <f t="shared" si="5"/>
        <v>#N/A</v>
      </c>
      <c r="U33" s="429" t="e">
        <f t="shared" si="6"/>
        <v>#N/A</v>
      </c>
      <c r="V33" s="429" t="e">
        <f t="shared" si="7"/>
        <v>#N/A</v>
      </c>
      <c r="W33" s="435" t="e">
        <f t="shared" si="8"/>
        <v>#N/A</v>
      </c>
      <c r="X33" s="439">
        <f t="shared" si="9"/>
        <v>29534</v>
      </c>
      <c r="Y33" s="440" t="e">
        <f t="shared" si="10"/>
        <v>#N/A</v>
      </c>
    </row>
    <row r="34" spans="1:25">
      <c r="A34" s="266">
        <v>40178</v>
      </c>
      <c r="B34" s="415">
        <v>7254</v>
      </c>
      <c r="C34" s="415">
        <v>25567</v>
      </c>
      <c r="D34" s="415">
        <v>1556</v>
      </c>
      <c r="E34" s="415">
        <v>1407</v>
      </c>
      <c r="F34" s="415">
        <v>2517</v>
      </c>
      <c r="G34" s="415"/>
      <c r="H34" s="415"/>
      <c r="I34" s="415"/>
      <c r="J34" s="415"/>
      <c r="K34" s="416"/>
      <c r="M34" s="427">
        <v>42004</v>
      </c>
      <c r="N34" s="428">
        <f t="shared" si="11"/>
        <v>7349</v>
      </c>
      <c r="O34" s="429">
        <f t="shared" si="0"/>
        <v>15887</v>
      </c>
      <c r="P34" s="429">
        <f t="shared" si="1"/>
        <v>1702</v>
      </c>
      <c r="Q34" s="429">
        <f t="shared" si="2"/>
        <v>1728</v>
      </c>
      <c r="R34" s="429">
        <f t="shared" si="3"/>
        <v>2615</v>
      </c>
      <c r="S34" s="429" t="e">
        <f t="shared" si="4"/>
        <v>#N/A</v>
      </c>
      <c r="T34" s="429" t="e">
        <f t="shared" si="5"/>
        <v>#N/A</v>
      </c>
      <c r="U34" s="429" t="e">
        <f t="shared" si="6"/>
        <v>#N/A</v>
      </c>
      <c r="V34" s="429" t="e">
        <f t="shared" si="7"/>
        <v>#N/A</v>
      </c>
      <c r="W34" s="435" t="e">
        <f t="shared" si="8"/>
        <v>#N/A</v>
      </c>
      <c r="X34" s="439">
        <f t="shared" si="9"/>
        <v>29281</v>
      </c>
      <c r="Y34" s="440" t="e">
        <f t="shared" si="10"/>
        <v>#N/A</v>
      </c>
    </row>
    <row r="35" spans="1:25">
      <c r="A35" s="266">
        <v>40209</v>
      </c>
      <c r="B35" s="415">
        <v>7118</v>
      </c>
      <c r="C35" s="415">
        <v>25796</v>
      </c>
      <c r="D35" s="415">
        <v>1493</v>
      </c>
      <c r="E35" s="415">
        <v>1341</v>
      </c>
      <c r="F35" s="415">
        <v>2519</v>
      </c>
      <c r="G35" s="415"/>
      <c r="H35" s="415"/>
      <c r="I35" s="415"/>
      <c r="J35" s="415"/>
      <c r="K35" s="416"/>
      <c r="M35" s="427">
        <v>42094</v>
      </c>
      <c r="N35" s="428">
        <f t="shared" si="11"/>
        <v>7117</v>
      </c>
      <c r="O35" s="429">
        <f t="shared" si="0"/>
        <v>15897</v>
      </c>
      <c r="P35" s="429">
        <f t="shared" si="1"/>
        <v>1390</v>
      </c>
      <c r="Q35" s="429">
        <f t="shared" si="2"/>
        <v>1474</v>
      </c>
      <c r="R35" s="429">
        <f t="shared" si="3"/>
        <v>2617</v>
      </c>
      <c r="S35" s="429" t="e">
        <f t="shared" si="4"/>
        <v>#N/A</v>
      </c>
      <c r="T35" s="429" t="e">
        <f t="shared" si="5"/>
        <v>#N/A</v>
      </c>
      <c r="U35" s="429" t="e">
        <f t="shared" si="6"/>
        <v>#N/A</v>
      </c>
      <c r="V35" s="429" t="e">
        <f t="shared" si="7"/>
        <v>#N/A</v>
      </c>
      <c r="W35" s="435" t="e">
        <f t="shared" si="8"/>
        <v>#N/A</v>
      </c>
      <c r="X35" s="439">
        <f t="shared" si="9"/>
        <v>28495</v>
      </c>
      <c r="Y35" s="440" t="e">
        <f t="shared" si="10"/>
        <v>#N/A</v>
      </c>
    </row>
    <row r="36" spans="1:25">
      <c r="A36" s="266">
        <v>40237</v>
      </c>
      <c r="B36" s="415">
        <v>7100</v>
      </c>
      <c r="C36" s="415">
        <v>25839</v>
      </c>
      <c r="D36" s="415">
        <v>1473</v>
      </c>
      <c r="E36" s="415">
        <v>1307</v>
      </c>
      <c r="F36" s="415">
        <v>2495</v>
      </c>
      <c r="G36" s="415"/>
      <c r="H36" s="415"/>
      <c r="I36" s="415"/>
      <c r="J36" s="415"/>
      <c r="K36" s="416"/>
      <c r="L36" s="355"/>
      <c r="M36" s="427">
        <v>42185</v>
      </c>
      <c r="N36" s="428">
        <f t="shared" si="11"/>
        <v>7288</v>
      </c>
      <c r="O36" s="429">
        <f t="shared" si="0"/>
        <v>15703</v>
      </c>
      <c r="P36" s="429">
        <f t="shared" si="1"/>
        <v>1476</v>
      </c>
      <c r="Q36" s="429">
        <f t="shared" si="2"/>
        <v>1530</v>
      </c>
      <c r="R36" s="429">
        <f t="shared" si="3"/>
        <v>2688</v>
      </c>
      <c r="S36" s="429" t="e">
        <f t="shared" si="4"/>
        <v>#N/A</v>
      </c>
      <c r="T36" s="429" t="e">
        <f t="shared" si="5"/>
        <v>#N/A</v>
      </c>
      <c r="U36" s="429" t="e">
        <f t="shared" si="6"/>
        <v>#N/A</v>
      </c>
      <c r="V36" s="429" t="e">
        <f t="shared" si="7"/>
        <v>#N/A</v>
      </c>
      <c r="W36" s="435" t="e">
        <f t="shared" si="8"/>
        <v>#N/A</v>
      </c>
      <c r="X36" s="439">
        <f t="shared" si="9"/>
        <v>28685</v>
      </c>
      <c r="Y36" s="440" t="e">
        <f t="shared" si="10"/>
        <v>#N/A</v>
      </c>
    </row>
    <row r="37" spans="1:25">
      <c r="A37" s="266">
        <v>40268</v>
      </c>
      <c r="B37" s="415">
        <v>7216</v>
      </c>
      <c r="C37" s="415">
        <v>25947</v>
      </c>
      <c r="D37" s="415">
        <v>1512</v>
      </c>
      <c r="E37" s="415">
        <v>1396</v>
      </c>
      <c r="F37" s="415">
        <v>2515</v>
      </c>
      <c r="G37" s="415"/>
      <c r="H37" s="415"/>
      <c r="I37" s="415"/>
      <c r="J37" s="415"/>
      <c r="K37" s="416"/>
      <c r="L37" s="567"/>
      <c r="M37" s="427">
        <v>42277</v>
      </c>
      <c r="N37" s="428">
        <f t="shared" si="11"/>
        <v>7478</v>
      </c>
      <c r="O37" s="429">
        <f t="shared" si="0"/>
        <v>15216</v>
      </c>
      <c r="P37" s="429">
        <f t="shared" si="1"/>
        <v>1681</v>
      </c>
      <c r="Q37" s="429">
        <f t="shared" si="2"/>
        <v>1760</v>
      </c>
      <c r="R37" s="429">
        <f t="shared" si="3"/>
        <v>2822</v>
      </c>
      <c r="S37" s="429">
        <f t="shared" si="4"/>
        <v>7478</v>
      </c>
      <c r="T37" s="429">
        <f t="shared" si="5"/>
        <v>15216</v>
      </c>
      <c r="U37" s="429">
        <f t="shared" si="6"/>
        <v>1681</v>
      </c>
      <c r="V37" s="429">
        <f t="shared" si="7"/>
        <v>1760</v>
      </c>
      <c r="W37" s="435">
        <f t="shared" si="8"/>
        <v>2822</v>
      </c>
      <c r="X37" s="439">
        <f t="shared" si="9"/>
        <v>28957</v>
      </c>
      <c r="Y37" s="440">
        <f t="shared" si="10"/>
        <v>28957</v>
      </c>
    </row>
    <row r="38" spans="1:25">
      <c r="A38" s="266">
        <v>40298</v>
      </c>
      <c r="B38" s="415">
        <v>7261</v>
      </c>
      <c r="C38" s="415">
        <v>25741</v>
      </c>
      <c r="D38" s="415">
        <v>1518</v>
      </c>
      <c r="E38" s="415">
        <v>1424</v>
      </c>
      <c r="F38" s="415">
        <v>2507</v>
      </c>
      <c r="G38" s="415"/>
      <c r="H38" s="415"/>
      <c r="I38" s="415"/>
      <c r="J38" s="415"/>
      <c r="K38" s="416"/>
      <c r="M38" s="427">
        <v>42369</v>
      </c>
      <c r="N38" s="428">
        <f t="shared" si="11"/>
        <v>7631</v>
      </c>
      <c r="O38" s="429">
        <f t="shared" si="0"/>
        <v>14678</v>
      </c>
      <c r="P38" s="429">
        <f t="shared" si="1"/>
        <v>1698</v>
      </c>
      <c r="Q38" s="429">
        <f t="shared" si="2"/>
        <v>1603</v>
      </c>
      <c r="R38" s="429">
        <f t="shared" si="3"/>
        <v>2901</v>
      </c>
      <c r="S38" s="429">
        <f t="shared" si="4"/>
        <v>7426</v>
      </c>
      <c r="T38" s="429">
        <f t="shared" si="5"/>
        <v>14889.4</v>
      </c>
      <c r="U38" s="429">
        <f t="shared" si="6"/>
        <v>1762</v>
      </c>
      <c r="V38" s="429">
        <f t="shared" si="7"/>
        <v>1716</v>
      </c>
      <c r="W38" s="435">
        <f t="shared" si="8"/>
        <v>2878</v>
      </c>
      <c r="X38" s="439">
        <f t="shared" si="9"/>
        <v>28511</v>
      </c>
      <c r="Y38" s="440">
        <f t="shared" si="10"/>
        <v>28671.4</v>
      </c>
    </row>
    <row r="39" spans="1:25">
      <c r="A39" s="266">
        <v>40329</v>
      </c>
      <c r="B39" s="415">
        <v>7306</v>
      </c>
      <c r="C39" s="415">
        <v>25363</v>
      </c>
      <c r="D39" s="415">
        <v>1595</v>
      </c>
      <c r="E39" s="415">
        <v>1580</v>
      </c>
      <c r="F39" s="415">
        <v>2544</v>
      </c>
      <c r="G39" s="415"/>
      <c r="H39" s="415"/>
      <c r="I39" s="415"/>
      <c r="J39" s="415"/>
      <c r="K39" s="416"/>
      <c r="M39" s="427">
        <v>42460</v>
      </c>
      <c r="N39" s="428">
        <f t="shared" si="11"/>
        <v>7492</v>
      </c>
      <c r="O39" s="429">
        <f t="shared" si="0"/>
        <v>15030</v>
      </c>
      <c r="P39" s="429">
        <f t="shared" si="1"/>
        <v>1533</v>
      </c>
      <c r="Q39" s="429">
        <f t="shared" si="2"/>
        <v>1413</v>
      </c>
      <c r="R39" s="429">
        <f t="shared" si="3"/>
        <v>2891</v>
      </c>
      <c r="S39" s="429">
        <f t="shared" si="4"/>
        <v>7296</v>
      </c>
      <c r="T39" s="429">
        <f t="shared" si="5"/>
        <v>15040.8</v>
      </c>
      <c r="U39" s="429">
        <f t="shared" si="6"/>
        <v>1516</v>
      </c>
      <c r="V39" s="429">
        <f t="shared" si="7"/>
        <v>1492</v>
      </c>
      <c r="W39" s="435">
        <f t="shared" si="8"/>
        <v>2929</v>
      </c>
      <c r="X39" s="439">
        <f t="shared" si="9"/>
        <v>28359</v>
      </c>
      <c r="Y39" s="440">
        <f t="shared" si="10"/>
        <v>28273.8</v>
      </c>
    </row>
    <row r="40" spans="1:25">
      <c r="A40" s="266">
        <v>40359</v>
      </c>
      <c r="B40" s="415">
        <v>7441</v>
      </c>
      <c r="C40" s="415">
        <v>25478</v>
      </c>
      <c r="D40" s="415">
        <v>1665</v>
      </c>
      <c r="E40" s="415">
        <v>1689</v>
      </c>
      <c r="F40" s="415">
        <v>2565</v>
      </c>
      <c r="G40" s="415"/>
      <c r="H40" s="415"/>
      <c r="I40" s="415"/>
      <c r="J40" s="415"/>
      <c r="K40" s="416"/>
      <c r="M40" s="427">
        <v>42551</v>
      </c>
      <c r="N40" s="428" t="e">
        <f t="shared" si="11"/>
        <v>#N/A</v>
      </c>
      <c r="O40" s="429" t="e">
        <f t="shared" si="0"/>
        <v>#N/A</v>
      </c>
      <c r="P40" s="429" t="e">
        <f t="shared" si="1"/>
        <v>#N/A</v>
      </c>
      <c r="Q40" s="429" t="e">
        <f t="shared" si="2"/>
        <v>#N/A</v>
      </c>
      <c r="R40" s="429" t="e">
        <f t="shared" si="3"/>
        <v>#N/A</v>
      </c>
      <c r="S40" s="429">
        <f t="shared" si="4"/>
        <v>7377</v>
      </c>
      <c r="T40" s="429">
        <f t="shared" si="5"/>
        <v>15181.4</v>
      </c>
      <c r="U40" s="429">
        <f t="shared" si="6"/>
        <v>1497</v>
      </c>
      <c r="V40" s="429">
        <f t="shared" si="7"/>
        <v>1666</v>
      </c>
      <c r="W40" s="435">
        <f t="shared" si="8"/>
        <v>2965</v>
      </c>
      <c r="X40" s="439"/>
      <c r="Y40" s="440">
        <f t="shared" si="10"/>
        <v>28686.400000000001</v>
      </c>
    </row>
    <row r="41" spans="1:25">
      <c r="A41" s="266">
        <v>40390</v>
      </c>
      <c r="B41" s="415">
        <v>7571</v>
      </c>
      <c r="C41" s="415">
        <v>25127</v>
      </c>
      <c r="D41" s="415">
        <v>1781</v>
      </c>
      <c r="E41" s="415">
        <v>1835</v>
      </c>
      <c r="F41" s="415">
        <v>2620</v>
      </c>
      <c r="G41" s="415"/>
      <c r="H41" s="415"/>
      <c r="I41" s="415"/>
      <c r="J41" s="415"/>
      <c r="K41" s="416"/>
      <c r="M41" s="427">
        <v>42643</v>
      </c>
      <c r="N41" s="428" t="e">
        <f t="shared" si="11"/>
        <v>#N/A</v>
      </c>
      <c r="O41" s="429" t="e">
        <f t="shared" si="0"/>
        <v>#N/A</v>
      </c>
      <c r="P41" s="429" t="e">
        <f t="shared" si="1"/>
        <v>#N/A</v>
      </c>
      <c r="Q41" s="429" t="e">
        <f t="shared" si="2"/>
        <v>#N/A</v>
      </c>
      <c r="R41" s="429" t="e">
        <f t="shared" si="3"/>
        <v>#N/A</v>
      </c>
      <c r="S41" s="429">
        <f t="shared" si="4"/>
        <v>7520</v>
      </c>
      <c r="T41" s="429">
        <f t="shared" si="5"/>
        <v>15140.7</v>
      </c>
      <c r="U41" s="429">
        <f t="shared" si="6"/>
        <v>1699</v>
      </c>
      <c r="V41" s="429">
        <f t="shared" si="7"/>
        <v>1747</v>
      </c>
      <c r="W41" s="435">
        <f t="shared" si="8"/>
        <v>3010</v>
      </c>
      <c r="X41" s="439"/>
      <c r="Y41" s="440">
        <f t="shared" si="10"/>
        <v>29116.7</v>
      </c>
    </row>
    <row r="42" spans="1:25">
      <c r="A42" s="266">
        <v>40421</v>
      </c>
      <c r="B42" s="415">
        <v>7592</v>
      </c>
      <c r="C42" s="415">
        <v>25236</v>
      </c>
      <c r="D42" s="415">
        <v>1860</v>
      </c>
      <c r="E42" s="415">
        <v>1865</v>
      </c>
      <c r="F42" s="415">
        <v>2643</v>
      </c>
      <c r="G42" s="415"/>
      <c r="H42" s="415"/>
      <c r="I42" s="415"/>
      <c r="J42" s="415"/>
      <c r="K42" s="416"/>
      <c r="M42" s="427">
        <v>42735</v>
      </c>
      <c r="N42" s="428" t="e">
        <f t="shared" si="11"/>
        <v>#N/A</v>
      </c>
      <c r="O42" s="429" t="e">
        <f t="shared" si="0"/>
        <v>#N/A</v>
      </c>
      <c r="P42" s="429" t="e">
        <f t="shared" si="1"/>
        <v>#N/A</v>
      </c>
      <c r="Q42" s="429" t="e">
        <f t="shared" si="2"/>
        <v>#N/A</v>
      </c>
      <c r="R42" s="429" t="e">
        <f t="shared" si="3"/>
        <v>#N/A</v>
      </c>
      <c r="S42" s="429">
        <f t="shared" si="4"/>
        <v>7463</v>
      </c>
      <c r="T42" s="429">
        <f t="shared" si="5"/>
        <v>14846.8</v>
      </c>
      <c r="U42" s="429">
        <f t="shared" si="6"/>
        <v>1730</v>
      </c>
      <c r="V42" s="429">
        <f t="shared" si="7"/>
        <v>1690</v>
      </c>
      <c r="W42" s="435">
        <f t="shared" si="8"/>
        <v>3034</v>
      </c>
      <c r="X42" s="439"/>
      <c r="Y42" s="440">
        <f t="shared" si="10"/>
        <v>28763.8</v>
      </c>
    </row>
    <row r="43" spans="1:25">
      <c r="A43" s="266">
        <v>40451</v>
      </c>
      <c r="B43" s="415">
        <v>7751</v>
      </c>
      <c r="C43" s="415">
        <v>25013</v>
      </c>
      <c r="D43" s="415">
        <v>1863</v>
      </c>
      <c r="E43" s="415">
        <v>1820</v>
      </c>
      <c r="F43" s="415">
        <v>2641</v>
      </c>
      <c r="G43" s="415"/>
      <c r="H43" s="415"/>
      <c r="I43" s="415"/>
      <c r="J43" s="415"/>
      <c r="K43" s="416"/>
      <c r="M43" s="427">
        <v>42825</v>
      </c>
      <c r="N43" s="428" t="e">
        <f t="shared" si="11"/>
        <v>#N/A</v>
      </c>
      <c r="O43" s="429" t="e">
        <f t="shared" si="0"/>
        <v>#N/A</v>
      </c>
      <c r="P43" s="429" t="e">
        <f t="shared" si="1"/>
        <v>#N/A</v>
      </c>
      <c r="Q43" s="429" t="e">
        <f t="shared" si="2"/>
        <v>#N/A</v>
      </c>
      <c r="R43" s="429" t="e">
        <f t="shared" si="3"/>
        <v>#N/A</v>
      </c>
      <c r="S43" s="429">
        <f t="shared" si="4"/>
        <v>7315</v>
      </c>
      <c r="T43" s="429">
        <f t="shared" si="5"/>
        <v>14677.3</v>
      </c>
      <c r="U43" s="429">
        <f t="shared" si="6"/>
        <v>1506</v>
      </c>
      <c r="V43" s="429">
        <f t="shared" si="7"/>
        <v>1500</v>
      </c>
      <c r="W43" s="435">
        <f t="shared" si="8"/>
        <v>3069</v>
      </c>
      <c r="X43" s="439"/>
      <c r="Y43" s="440">
        <f t="shared" si="10"/>
        <v>28067.3</v>
      </c>
    </row>
    <row r="44" spans="1:25">
      <c r="A44" s="266">
        <v>40482</v>
      </c>
      <c r="B44" s="415">
        <v>7738</v>
      </c>
      <c r="C44" s="415">
        <v>24465</v>
      </c>
      <c r="D44" s="415">
        <v>1869</v>
      </c>
      <c r="E44" s="415">
        <v>1733</v>
      </c>
      <c r="F44" s="415">
        <v>2612</v>
      </c>
      <c r="G44" s="415"/>
      <c r="H44" s="415"/>
      <c r="I44" s="415"/>
      <c r="J44" s="415"/>
      <c r="K44" s="416"/>
      <c r="M44" s="427">
        <v>42916</v>
      </c>
      <c r="N44" s="428" t="e">
        <f t="shared" si="11"/>
        <v>#N/A</v>
      </c>
      <c r="O44" s="429" t="e">
        <f t="shared" si="0"/>
        <v>#N/A</v>
      </c>
      <c r="P44" s="429" t="e">
        <f t="shared" si="1"/>
        <v>#N/A</v>
      </c>
      <c r="Q44" s="429" t="e">
        <f t="shared" si="2"/>
        <v>#N/A</v>
      </c>
      <c r="R44" s="429" t="e">
        <f t="shared" si="3"/>
        <v>#N/A</v>
      </c>
      <c r="S44" s="429">
        <f t="shared" si="4"/>
        <v>7399</v>
      </c>
      <c r="T44" s="429">
        <f t="shared" si="5"/>
        <v>14615.7</v>
      </c>
      <c r="U44" s="429">
        <f t="shared" si="6"/>
        <v>1499</v>
      </c>
      <c r="V44" s="429">
        <f t="shared" si="7"/>
        <v>1664</v>
      </c>
      <c r="W44" s="435">
        <f t="shared" si="8"/>
        <v>3089</v>
      </c>
      <c r="X44" s="439"/>
      <c r="Y44" s="440">
        <f t="shared" si="10"/>
        <v>28266.7</v>
      </c>
    </row>
    <row r="45" spans="1:25">
      <c r="A45" s="266">
        <v>40512</v>
      </c>
      <c r="B45" s="415">
        <v>7715</v>
      </c>
      <c r="C45" s="415">
        <v>24052</v>
      </c>
      <c r="D45" s="415">
        <v>1842</v>
      </c>
      <c r="E45" s="415">
        <v>1756</v>
      </c>
      <c r="F45" s="415">
        <v>2646</v>
      </c>
      <c r="G45" s="415"/>
      <c r="H45" s="415"/>
      <c r="I45" s="415"/>
      <c r="J45" s="415"/>
      <c r="K45" s="416"/>
      <c r="M45" s="427">
        <v>43008</v>
      </c>
      <c r="N45" s="428" t="e">
        <f t="shared" si="11"/>
        <v>#N/A</v>
      </c>
      <c r="O45" s="429" t="e">
        <f t="shared" si="0"/>
        <v>#N/A</v>
      </c>
      <c r="P45" s="429" t="e">
        <f t="shared" si="1"/>
        <v>#N/A</v>
      </c>
      <c r="Q45" s="429" t="e">
        <f t="shared" si="2"/>
        <v>#N/A</v>
      </c>
      <c r="R45" s="429" t="e">
        <f t="shared" si="3"/>
        <v>#N/A</v>
      </c>
      <c r="S45" s="429">
        <f t="shared" si="4"/>
        <v>7545</v>
      </c>
      <c r="T45" s="429">
        <f t="shared" si="5"/>
        <v>14477.3</v>
      </c>
      <c r="U45" s="429">
        <f t="shared" si="6"/>
        <v>1691</v>
      </c>
      <c r="V45" s="429">
        <f t="shared" si="7"/>
        <v>1747</v>
      </c>
      <c r="W45" s="435">
        <f t="shared" si="8"/>
        <v>3097</v>
      </c>
      <c r="X45" s="439"/>
      <c r="Y45" s="440">
        <f t="shared" si="10"/>
        <v>28557.3</v>
      </c>
    </row>
    <row r="46" spans="1:25">
      <c r="A46" s="266">
        <v>40543</v>
      </c>
      <c r="B46" s="415">
        <v>7606</v>
      </c>
      <c r="C46" s="415">
        <v>23589</v>
      </c>
      <c r="D46" s="415">
        <v>1792</v>
      </c>
      <c r="E46" s="415">
        <v>1705</v>
      </c>
      <c r="F46" s="415">
        <v>2672</v>
      </c>
      <c r="G46" s="415"/>
      <c r="H46" s="415"/>
      <c r="I46" s="415"/>
      <c r="J46" s="415"/>
      <c r="K46" s="416"/>
      <c r="M46" s="427">
        <v>43100</v>
      </c>
      <c r="N46" s="428" t="e">
        <f t="shared" si="11"/>
        <v>#N/A</v>
      </c>
      <c r="O46" s="429" t="e">
        <f t="shared" si="0"/>
        <v>#N/A</v>
      </c>
      <c r="P46" s="429" t="e">
        <f t="shared" si="1"/>
        <v>#N/A</v>
      </c>
      <c r="Q46" s="429" t="e">
        <f t="shared" si="2"/>
        <v>#N/A</v>
      </c>
      <c r="R46" s="429" t="e">
        <f t="shared" si="3"/>
        <v>#N/A</v>
      </c>
      <c r="S46" s="429">
        <f t="shared" si="4"/>
        <v>7446</v>
      </c>
      <c r="T46" s="429">
        <f t="shared" si="5"/>
        <v>14237.9</v>
      </c>
      <c r="U46" s="429">
        <f t="shared" si="6"/>
        <v>1725</v>
      </c>
      <c r="V46" s="429">
        <f t="shared" si="7"/>
        <v>1690</v>
      </c>
      <c r="W46" s="435">
        <f t="shared" si="8"/>
        <v>3092</v>
      </c>
      <c r="X46" s="439"/>
      <c r="Y46" s="440">
        <f t="shared" si="10"/>
        <v>28190.9</v>
      </c>
    </row>
    <row r="47" spans="1:25">
      <c r="A47" s="266">
        <v>40574</v>
      </c>
      <c r="B47" s="415">
        <v>7440</v>
      </c>
      <c r="C47" s="415">
        <v>23746</v>
      </c>
      <c r="D47" s="415">
        <v>1641</v>
      </c>
      <c r="E47" s="415">
        <v>1544</v>
      </c>
      <c r="F47" s="415">
        <v>2639</v>
      </c>
      <c r="G47" s="415"/>
      <c r="H47" s="415"/>
      <c r="I47" s="415"/>
      <c r="J47" s="415"/>
      <c r="K47" s="416"/>
      <c r="M47" s="427">
        <v>43190</v>
      </c>
      <c r="N47" s="428" t="e">
        <f t="shared" si="11"/>
        <v>#N/A</v>
      </c>
      <c r="O47" s="429" t="e">
        <f t="shared" si="0"/>
        <v>#N/A</v>
      </c>
      <c r="P47" s="429" t="e">
        <f t="shared" si="1"/>
        <v>#N/A</v>
      </c>
      <c r="Q47" s="429" t="e">
        <f t="shared" si="2"/>
        <v>#N/A</v>
      </c>
      <c r="R47" s="429" t="e">
        <f t="shared" si="3"/>
        <v>#N/A</v>
      </c>
      <c r="S47" s="429">
        <f t="shared" si="4"/>
        <v>7300</v>
      </c>
      <c r="T47" s="429">
        <f t="shared" si="5"/>
        <v>14136</v>
      </c>
      <c r="U47" s="429">
        <f t="shared" si="6"/>
        <v>1503</v>
      </c>
      <c r="V47" s="429">
        <f t="shared" si="7"/>
        <v>1500</v>
      </c>
      <c r="W47" s="435">
        <f t="shared" si="8"/>
        <v>3094</v>
      </c>
      <c r="X47" s="439"/>
      <c r="Y47" s="440">
        <f t="shared" si="10"/>
        <v>27533</v>
      </c>
    </row>
    <row r="48" spans="1:25">
      <c r="A48" s="266">
        <v>40602</v>
      </c>
      <c r="B48" s="415">
        <v>7402</v>
      </c>
      <c r="C48" s="415">
        <v>23715</v>
      </c>
      <c r="D48" s="415">
        <v>1624</v>
      </c>
      <c r="E48" s="415">
        <v>1528</v>
      </c>
      <c r="F48" s="415">
        <v>2636</v>
      </c>
      <c r="G48" s="415"/>
      <c r="H48" s="415"/>
      <c r="I48" s="415"/>
      <c r="J48" s="415"/>
      <c r="K48" s="416"/>
      <c r="M48" s="427">
        <v>43281</v>
      </c>
      <c r="N48" s="428" t="e">
        <f t="shared" si="11"/>
        <v>#N/A</v>
      </c>
      <c r="O48" s="429" t="e">
        <f t="shared" si="0"/>
        <v>#N/A</v>
      </c>
      <c r="P48" s="429" t="e">
        <f t="shared" si="1"/>
        <v>#N/A</v>
      </c>
      <c r="Q48" s="429" t="e">
        <f t="shared" si="2"/>
        <v>#N/A</v>
      </c>
      <c r="R48" s="429" t="e">
        <f t="shared" si="3"/>
        <v>#N/A</v>
      </c>
      <c r="S48" s="429">
        <f t="shared" si="4"/>
        <v>7384</v>
      </c>
      <c r="T48" s="429">
        <f t="shared" si="5"/>
        <v>14182.1</v>
      </c>
      <c r="U48" s="429">
        <f t="shared" si="6"/>
        <v>1497</v>
      </c>
      <c r="V48" s="429">
        <f t="shared" si="7"/>
        <v>1664</v>
      </c>
      <c r="W48" s="435">
        <f t="shared" si="8"/>
        <v>3098</v>
      </c>
      <c r="X48" s="439"/>
      <c r="Y48" s="440">
        <f t="shared" si="10"/>
        <v>27825.1</v>
      </c>
    </row>
    <row r="49" spans="1:25">
      <c r="A49" s="266">
        <v>40633</v>
      </c>
      <c r="B49" s="415">
        <v>7546</v>
      </c>
      <c r="C49" s="415">
        <v>23575</v>
      </c>
      <c r="D49" s="415">
        <v>1572</v>
      </c>
      <c r="E49" s="415">
        <v>1535</v>
      </c>
      <c r="F49" s="415">
        <v>2619</v>
      </c>
      <c r="G49" s="415"/>
      <c r="H49" s="415"/>
      <c r="I49" s="415"/>
      <c r="J49" s="415"/>
      <c r="K49" s="416"/>
      <c r="M49" s="427">
        <v>43344</v>
      </c>
      <c r="N49" s="428" t="e">
        <f t="shared" si="11"/>
        <v>#N/A</v>
      </c>
      <c r="O49" s="429" t="e">
        <f t="shared" si="0"/>
        <v>#N/A</v>
      </c>
      <c r="P49" s="429" t="e">
        <f t="shared" si="1"/>
        <v>#N/A</v>
      </c>
      <c r="Q49" s="429" t="e">
        <f t="shared" si="2"/>
        <v>#N/A</v>
      </c>
      <c r="R49" s="429" t="e">
        <f t="shared" si="3"/>
        <v>#N/A</v>
      </c>
      <c r="S49" s="429">
        <f t="shared" si="4"/>
        <v>7511</v>
      </c>
      <c r="T49" s="429">
        <f t="shared" si="5"/>
        <v>14123.4</v>
      </c>
      <c r="U49" s="429">
        <f t="shared" si="6"/>
        <v>1690</v>
      </c>
      <c r="V49" s="429">
        <f t="shared" si="7"/>
        <v>1747</v>
      </c>
      <c r="W49" s="435">
        <f t="shared" si="8"/>
        <v>3097</v>
      </c>
      <c r="X49" s="439"/>
      <c r="Y49" s="440">
        <f t="shared" si="10"/>
        <v>28168.400000000001</v>
      </c>
    </row>
    <row r="50" spans="1:25">
      <c r="A50" s="266">
        <v>40663</v>
      </c>
      <c r="B50" s="415">
        <v>7470</v>
      </c>
      <c r="C50" s="415">
        <v>23204</v>
      </c>
      <c r="D50" s="415">
        <v>1476</v>
      </c>
      <c r="E50" s="415">
        <v>1552</v>
      </c>
      <c r="F50" s="415">
        <v>2584</v>
      </c>
      <c r="G50" s="415"/>
      <c r="H50" s="415"/>
      <c r="I50" s="415"/>
      <c r="J50" s="415"/>
      <c r="K50" s="416"/>
      <c r="M50" s="427">
        <v>43435</v>
      </c>
      <c r="N50" s="428" t="e">
        <f t="shared" si="11"/>
        <v>#N/A</v>
      </c>
      <c r="O50" s="429" t="e">
        <f t="shared" si="0"/>
        <v>#N/A</v>
      </c>
      <c r="P50" s="429" t="e">
        <f t="shared" si="1"/>
        <v>#N/A</v>
      </c>
      <c r="Q50" s="429" t="e">
        <f t="shared" si="2"/>
        <v>#N/A</v>
      </c>
      <c r="R50" s="429" t="e">
        <f t="shared" si="3"/>
        <v>#N/A</v>
      </c>
      <c r="S50" s="429">
        <f t="shared" si="4"/>
        <v>7434</v>
      </c>
      <c r="T50" s="429">
        <f t="shared" si="5"/>
        <v>13967</v>
      </c>
      <c r="U50" s="429">
        <f t="shared" si="6"/>
        <v>1724</v>
      </c>
      <c r="V50" s="429">
        <f t="shared" si="7"/>
        <v>1690</v>
      </c>
      <c r="W50" s="435">
        <f t="shared" si="8"/>
        <v>3092</v>
      </c>
      <c r="X50" s="439"/>
      <c r="Y50" s="440">
        <f t="shared" si="10"/>
        <v>27907</v>
      </c>
    </row>
    <row r="51" spans="1:25">
      <c r="A51" s="266">
        <v>40694</v>
      </c>
      <c r="B51" s="415">
        <v>7572</v>
      </c>
      <c r="C51" s="415">
        <v>23076</v>
      </c>
      <c r="D51" s="415">
        <v>1458</v>
      </c>
      <c r="E51" s="415">
        <v>1653</v>
      </c>
      <c r="F51" s="415">
        <v>2560</v>
      </c>
      <c r="G51" s="415"/>
      <c r="H51" s="415"/>
      <c r="I51" s="415"/>
      <c r="J51" s="415"/>
      <c r="K51" s="416"/>
      <c r="M51" s="427">
        <v>43525</v>
      </c>
      <c r="N51" s="428" t="e">
        <f t="shared" si="11"/>
        <v>#N/A</v>
      </c>
      <c r="O51" s="429" t="e">
        <f t="shared" si="0"/>
        <v>#N/A</v>
      </c>
      <c r="P51" s="429" t="e">
        <f t="shared" si="1"/>
        <v>#N/A</v>
      </c>
      <c r="Q51" s="429" t="e">
        <f t="shared" si="2"/>
        <v>#N/A</v>
      </c>
      <c r="R51" s="429" t="e">
        <f t="shared" si="3"/>
        <v>#N/A</v>
      </c>
      <c r="S51" s="429">
        <f t="shared" si="4"/>
        <v>7288</v>
      </c>
      <c r="T51" s="429">
        <f t="shared" si="5"/>
        <v>13976.8</v>
      </c>
      <c r="U51" s="429">
        <f t="shared" si="6"/>
        <v>1502</v>
      </c>
      <c r="V51" s="429">
        <f t="shared" si="7"/>
        <v>1500</v>
      </c>
      <c r="W51" s="435">
        <f t="shared" si="8"/>
        <v>3094</v>
      </c>
      <c r="X51" s="439"/>
      <c r="Y51" s="440">
        <f t="shared" si="10"/>
        <v>27360.799999999999</v>
      </c>
    </row>
    <row r="52" spans="1:25">
      <c r="A52" s="266">
        <v>40724</v>
      </c>
      <c r="B52" s="415">
        <v>7688</v>
      </c>
      <c r="C52" s="415">
        <v>22746</v>
      </c>
      <c r="D52" s="415">
        <v>1427</v>
      </c>
      <c r="E52" s="415">
        <v>1678</v>
      </c>
      <c r="F52" s="415">
        <v>2560</v>
      </c>
      <c r="G52" s="415"/>
      <c r="H52" s="415"/>
      <c r="I52" s="415"/>
      <c r="J52" s="415"/>
      <c r="K52" s="416"/>
      <c r="M52" s="427">
        <v>43617</v>
      </c>
      <c r="N52" s="428" t="e">
        <f t="shared" si="11"/>
        <v>#N/A</v>
      </c>
      <c r="O52" s="429" t="e">
        <f t="shared" si="0"/>
        <v>#N/A</v>
      </c>
      <c r="P52" s="429" t="e">
        <f t="shared" si="1"/>
        <v>#N/A</v>
      </c>
      <c r="Q52" s="429" t="e">
        <f t="shared" si="2"/>
        <v>#N/A</v>
      </c>
      <c r="R52" s="429" t="e">
        <f t="shared" si="3"/>
        <v>#N/A</v>
      </c>
      <c r="S52" s="429">
        <f t="shared" si="4"/>
        <v>7373</v>
      </c>
      <c r="T52" s="429">
        <f t="shared" si="5"/>
        <v>14112.3</v>
      </c>
      <c r="U52" s="429">
        <f t="shared" si="6"/>
        <v>1497</v>
      </c>
      <c r="V52" s="429">
        <f t="shared" si="7"/>
        <v>1664</v>
      </c>
      <c r="W52" s="435">
        <f t="shared" si="8"/>
        <v>3098</v>
      </c>
      <c r="X52" s="439"/>
      <c r="Y52" s="440">
        <f t="shared" si="10"/>
        <v>27744.3</v>
      </c>
    </row>
    <row r="53" spans="1:25">
      <c r="A53" s="266">
        <v>40755</v>
      </c>
      <c r="B53" s="415">
        <v>7829</v>
      </c>
      <c r="C53" s="415">
        <v>22341</v>
      </c>
      <c r="D53" s="415">
        <v>1436</v>
      </c>
      <c r="E53" s="415">
        <v>1722</v>
      </c>
      <c r="F53" s="415">
        <v>2521</v>
      </c>
      <c r="G53" s="415"/>
      <c r="H53" s="415"/>
      <c r="I53" s="415"/>
      <c r="J53" s="415"/>
      <c r="K53" s="416"/>
      <c r="M53" s="427">
        <v>43709</v>
      </c>
      <c r="N53" s="428" t="e">
        <f t="shared" si="11"/>
        <v>#N/A</v>
      </c>
      <c r="O53" s="429" t="e">
        <f t="shared" si="0"/>
        <v>#N/A</v>
      </c>
      <c r="P53" s="429" t="e">
        <f t="shared" si="1"/>
        <v>#N/A</v>
      </c>
      <c r="Q53" s="429" t="e">
        <f t="shared" si="2"/>
        <v>#N/A</v>
      </c>
      <c r="R53" s="429" t="e">
        <f t="shared" si="3"/>
        <v>#N/A</v>
      </c>
      <c r="S53" s="429">
        <f t="shared" si="4"/>
        <v>7522</v>
      </c>
      <c r="T53" s="429">
        <f t="shared" si="5"/>
        <v>14111.8</v>
      </c>
      <c r="U53" s="429">
        <f t="shared" si="6"/>
        <v>1689</v>
      </c>
      <c r="V53" s="429">
        <f t="shared" si="7"/>
        <v>1747</v>
      </c>
      <c r="W53" s="435">
        <f t="shared" si="8"/>
        <v>3097</v>
      </c>
      <c r="X53" s="439"/>
      <c r="Y53" s="440">
        <f t="shared" si="10"/>
        <v>28166.799999999999</v>
      </c>
    </row>
    <row r="54" spans="1:25">
      <c r="A54" s="266">
        <v>40786</v>
      </c>
      <c r="B54" s="415">
        <v>7836</v>
      </c>
      <c r="C54" s="415">
        <v>22036</v>
      </c>
      <c r="D54" s="415">
        <v>1473</v>
      </c>
      <c r="E54" s="415">
        <v>1720</v>
      </c>
      <c r="F54" s="415">
        <v>2528</v>
      </c>
      <c r="G54" s="415"/>
      <c r="H54" s="415"/>
      <c r="I54" s="415"/>
      <c r="J54" s="415"/>
      <c r="K54" s="416"/>
      <c r="M54" s="427">
        <v>43800</v>
      </c>
      <c r="N54" s="428" t="e">
        <f t="shared" si="11"/>
        <v>#N/A</v>
      </c>
      <c r="O54" s="429" t="e">
        <f t="shared" si="0"/>
        <v>#N/A</v>
      </c>
      <c r="P54" s="429" t="e">
        <f t="shared" si="1"/>
        <v>#N/A</v>
      </c>
      <c r="Q54" s="429" t="e">
        <f t="shared" si="2"/>
        <v>#N/A</v>
      </c>
      <c r="R54" s="429" t="e">
        <f t="shared" si="3"/>
        <v>#N/A</v>
      </c>
      <c r="S54" s="429">
        <f t="shared" si="4"/>
        <v>7424</v>
      </c>
      <c r="T54" s="429">
        <f t="shared" si="5"/>
        <v>13968.2</v>
      </c>
      <c r="U54" s="429">
        <f t="shared" si="6"/>
        <v>1724</v>
      </c>
      <c r="V54" s="429">
        <f t="shared" si="7"/>
        <v>1690</v>
      </c>
      <c r="W54" s="435">
        <f t="shared" si="8"/>
        <v>3092</v>
      </c>
      <c r="X54" s="439"/>
      <c r="Y54" s="440">
        <f t="shared" si="10"/>
        <v>27898.2</v>
      </c>
    </row>
    <row r="55" spans="1:25">
      <c r="A55" s="266">
        <v>40816</v>
      </c>
      <c r="B55" s="415">
        <v>7969</v>
      </c>
      <c r="C55" s="415">
        <v>21679</v>
      </c>
      <c r="D55" s="415">
        <v>1470</v>
      </c>
      <c r="E55" s="415">
        <v>1782</v>
      </c>
      <c r="F55" s="415">
        <v>2537</v>
      </c>
      <c r="G55" s="415"/>
      <c r="H55" s="415"/>
      <c r="I55" s="415"/>
      <c r="J55" s="415"/>
      <c r="K55" s="416"/>
      <c r="M55" s="427">
        <v>43891</v>
      </c>
      <c r="N55" s="428" t="e">
        <f t="shared" si="11"/>
        <v>#N/A</v>
      </c>
      <c r="O55" s="429" t="e">
        <f t="shared" si="0"/>
        <v>#N/A</v>
      </c>
      <c r="P55" s="429" t="e">
        <f t="shared" si="1"/>
        <v>#N/A</v>
      </c>
      <c r="Q55" s="429" t="e">
        <f t="shared" si="2"/>
        <v>#N/A</v>
      </c>
      <c r="R55" s="429" t="e">
        <f t="shared" si="3"/>
        <v>#N/A</v>
      </c>
      <c r="S55" s="429">
        <f t="shared" si="4"/>
        <v>7246</v>
      </c>
      <c r="T55" s="429">
        <f t="shared" si="5"/>
        <v>13981.6</v>
      </c>
      <c r="U55" s="429">
        <f t="shared" si="6"/>
        <v>1492</v>
      </c>
      <c r="V55" s="429">
        <f t="shared" si="7"/>
        <v>1487</v>
      </c>
      <c r="W55" s="435">
        <f t="shared" si="8"/>
        <v>3086</v>
      </c>
      <c r="X55" s="439"/>
      <c r="Y55" s="440">
        <f t="shared" si="10"/>
        <v>27292.6</v>
      </c>
    </row>
    <row r="56" spans="1:25">
      <c r="A56" s="266">
        <v>40847</v>
      </c>
      <c r="B56" s="415">
        <v>8112</v>
      </c>
      <c r="C56" s="415">
        <v>21302</v>
      </c>
      <c r="D56" s="415">
        <v>1468</v>
      </c>
      <c r="E56" s="415">
        <v>1795</v>
      </c>
      <c r="F56" s="415">
        <v>2579</v>
      </c>
      <c r="G56" s="415"/>
      <c r="H56" s="415"/>
      <c r="I56" s="415"/>
      <c r="J56" s="415"/>
      <c r="K56" s="416"/>
      <c r="M56" s="427">
        <v>43983</v>
      </c>
      <c r="N56" s="428" t="e">
        <f t="shared" si="11"/>
        <v>#N/A</v>
      </c>
      <c r="O56" s="429" t="e">
        <f t="shared" si="0"/>
        <v>#N/A</v>
      </c>
      <c r="P56" s="429" t="e">
        <f t="shared" si="1"/>
        <v>#N/A</v>
      </c>
      <c r="Q56" s="429" t="e">
        <f t="shared" si="2"/>
        <v>#N/A</v>
      </c>
      <c r="R56" s="429" t="e">
        <f t="shared" si="3"/>
        <v>#N/A</v>
      </c>
      <c r="S56" s="429">
        <f t="shared" si="4"/>
        <v>7334</v>
      </c>
      <c r="T56" s="429">
        <f t="shared" si="5"/>
        <v>14115.3</v>
      </c>
      <c r="U56" s="429">
        <f t="shared" si="6"/>
        <v>1481</v>
      </c>
      <c r="V56" s="429">
        <f t="shared" si="7"/>
        <v>1650</v>
      </c>
      <c r="W56" s="435">
        <f t="shared" si="8"/>
        <v>3089</v>
      </c>
      <c r="X56" s="439"/>
      <c r="Y56" s="440">
        <f t="shared" si="10"/>
        <v>27669.3</v>
      </c>
    </row>
    <row r="57" spans="1:25">
      <c r="A57" s="266">
        <v>40877</v>
      </c>
      <c r="B57" s="415">
        <v>8082</v>
      </c>
      <c r="C57" s="415">
        <v>20964</v>
      </c>
      <c r="D57" s="415">
        <v>1495</v>
      </c>
      <c r="E57" s="415">
        <v>1906</v>
      </c>
      <c r="F57" s="415">
        <v>2579</v>
      </c>
      <c r="G57" s="415"/>
      <c r="H57" s="415"/>
      <c r="I57" s="415"/>
      <c r="J57" s="415"/>
      <c r="K57" s="416"/>
      <c r="M57" s="427">
        <v>44075</v>
      </c>
      <c r="N57" s="428" t="e">
        <f t="shared" si="11"/>
        <v>#N/A</v>
      </c>
      <c r="O57" s="429" t="e">
        <f t="shared" si="0"/>
        <v>#N/A</v>
      </c>
      <c r="P57" s="429" t="e">
        <f t="shared" si="1"/>
        <v>#N/A</v>
      </c>
      <c r="Q57" s="429" t="e">
        <f t="shared" si="2"/>
        <v>#N/A</v>
      </c>
      <c r="R57" s="429" t="e">
        <f t="shared" si="3"/>
        <v>#N/A</v>
      </c>
      <c r="S57" s="429">
        <f t="shared" si="4"/>
        <v>7491</v>
      </c>
      <c r="T57" s="429">
        <f t="shared" si="5"/>
        <v>14133</v>
      </c>
      <c r="U57" s="429">
        <f t="shared" si="6"/>
        <v>1689</v>
      </c>
      <c r="V57" s="429">
        <f t="shared" si="7"/>
        <v>1747</v>
      </c>
      <c r="W57" s="435">
        <f t="shared" si="8"/>
        <v>3088</v>
      </c>
      <c r="X57" s="439"/>
      <c r="Y57" s="440">
        <f t="shared" si="10"/>
        <v>28148</v>
      </c>
    </row>
    <row r="58" spans="1:25">
      <c r="A58" s="266">
        <v>40908</v>
      </c>
      <c r="B58" s="415">
        <v>7907</v>
      </c>
      <c r="C58" s="415">
        <v>20531</v>
      </c>
      <c r="D58" s="415">
        <v>1487</v>
      </c>
      <c r="E58" s="415">
        <v>1823</v>
      </c>
      <c r="F58" s="415">
        <v>2548</v>
      </c>
      <c r="G58" s="415"/>
      <c r="H58" s="415"/>
      <c r="I58" s="415"/>
      <c r="J58" s="415"/>
      <c r="K58" s="416"/>
      <c r="M58" s="427">
        <v>44166</v>
      </c>
      <c r="N58" s="428" t="e">
        <f t="shared" si="11"/>
        <v>#N/A</v>
      </c>
      <c r="O58" s="429" t="e">
        <f t="shared" si="0"/>
        <v>#N/A</v>
      </c>
      <c r="P58" s="429" t="e">
        <f t="shared" si="1"/>
        <v>#N/A</v>
      </c>
      <c r="Q58" s="429" t="e">
        <f t="shared" si="2"/>
        <v>#N/A</v>
      </c>
      <c r="R58" s="429" t="e">
        <f t="shared" si="3"/>
        <v>#N/A</v>
      </c>
      <c r="S58" s="429">
        <f t="shared" si="4"/>
        <v>7416</v>
      </c>
      <c r="T58" s="429">
        <f t="shared" si="5"/>
        <v>13996.2</v>
      </c>
      <c r="U58" s="429">
        <f t="shared" si="6"/>
        <v>1724</v>
      </c>
      <c r="V58" s="429">
        <f t="shared" si="7"/>
        <v>1690</v>
      </c>
      <c r="W58" s="435">
        <f t="shared" si="8"/>
        <v>3084</v>
      </c>
      <c r="X58" s="439"/>
      <c r="Y58" s="440">
        <f t="shared" si="10"/>
        <v>27910.2</v>
      </c>
    </row>
    <row r="59" spans="1:25">
      <c r="A59" s="266">
        <v>40939</v>
      </c>
      <c r="B59" s="415">
        <v>7796</v>
      </c>
      <c r="C59" s="415">
        <v>20717</v>
      </c>
      <c r="D59" s="415">
        <v>1415</v>
      </c>
      <c r="E59" s="415">
        <v>1651</v>
      </c>
      <c r="F59" s="415">
        <v>2539</v>
      </c>
      <c r="G59" s="415"/>
      <c r="H59" s="415"/>
      <c r="I59" s="415"/>
      <c r="J59" s="415"/>
      <c r="K59" s="416"/>
      <c r="M59" s="427">
        <v>44256</v>
      </c>
      <c r="N59" s="428" t="e">
        <f t="shared" si="11"/>
        <v>#N/A</v>
      </c>
      <c r="O59" s="429" t="e">
        <f t="shared" si="0"/>
        <v>#N/A</v>
      </c>
      <c r="P59" s="429" t="e">
        <f t="shared" si="1"/>
        <v>#N/A</v>
      </c>
      <c r="Q59" s="429" t="e">
        <f t="shared" si="2"/>
        <v>#N/A</v>
      </c>
      <c r="R59" s="429" t="e">
        <f t="shared" si="3"/>
        <v>#N/A</v>
      </c>
      <c r="S59" s="429">
        <f t="shared" si="4"/>
        <v>7270</v>
      </c>
      <c r="T59" s="429">
        <f t="shared" si="5"/>
        <v>13989.1</v>
      </c>
      <c r="U59" s="429">
        <f t="shared" si="6"/>
        <v>1502</v>
      </c>
      <c r="V59" s="429">
        <f t="shared" si="7"/>
        <v>1500</v>
      </c>
      <c r="W59" s="435">
        <f t="shared" si="8"/>
        <v>3094</v>
      </c>
      <c r="X59" s="439"/>
      <c r="Y59" s="440">
        <f t="shared" si="10"/>
        <v>27355.1</v>
      </c>
    </row>
    <row r="60" spans="1:25">
      <c r="A60" s="266">
        <v>40968</v>
      </c>
      <c r="B60" s="415">
        <v>7700</v>
      </c>
      <c r="C60" s="415">
        <v>20703</v>
      </c>
      <c r="D60" s="415">
        <v>1435</v>
      </c>
      <c r="E60" s="415">
        <v>1647</v>
      </c>
      <c r="F60" s="415">
        <v>2527</v>
      </c>
      <c r="G60" s="415"/>
      <c r="H60" s="415"/>
      <c r="I60" s="415"/>
      <c r="J60" s="415"/>
      <c r="K60" s="416"/>
      <c r="M60" s="427">
        <v>44348</v>
      </c>
      <c r="N60" s="428" t="e">
        <f t="shared" si="11"/>
        <v>#N/A</v>
      </c>
      <c r="O60" s="429" t="e">
        <f t="shared" si="0"/>
        <v>#N/A</v>
      </c>
      <c r="P60" s="429" t="e">
        <f t="shared" si="1"/>
        <v>#N/A</v>
      </c>
      <c r="Q60" s="429" t="e">
        <f t="shared" si="2"/>
        <v>#N/A</v>
      </c>
      <c r="R60" s="429" t="e">
        <f t="shared" si="3"/>
        <v>#N/A</v>
      </c>
      <c r="S60" s="429">
        <f t="shared" si="4"/>
        <v>7355</v>
      </c>
      <c r="T60" s="429">
        <f t="shared" si="5"/>
        <v>14090.2</v>
      </c>
      <c r="U60" s="429">
        <f t="shared" si="6"/>
        <v>1497</v>
      </c>
      <c r="V60" s="429">
        <f t="shared" si="7"/>
        <v>1650</v>
      </c>
      <c r="W60" s="435">
        <f t="shared" si="8"/>
        <v>3098</v>
      </c>
      <c r="X60" s="439"/>
      <c r="Y60" s="440">
        <f t="shared" si="10"/>
        <v>27690.2</v>
      </c>
    </row>
    <row r="61" spans="1:25">
      <c r="A61" s="266">
        <v>40999</v>
      </c>
      <c r="B61" s="415">
        <v>7804</v>
      </c>
      <c r="C61" s="415">
        <v>20551</v>
      </c>
      <c r="D61" s="415">
        <v>1480</v>
      </c>
      <c r="E61" s="415">
        <v>1686</v>
      </c>
      <c r="F61" s="415">
        <v>2525</v>
      </c>
      <c r="G61" s="415"/>
      <c r="H61" s="415"/>
      <c r="I61" s="415"/>
      <c r="J61" s="415"/>
      <c r="K61" s="416"/>
      <c r="M61" s="427">
        <v>44440</v>
      </c>
      <c r="N61" s="428" t="e">
        <f t="shared" si="11"/>
        <v>#N/A</v>
      </c>
      <c r="O61" s="429" t="e">
        <f t="shared" si="0"/>
        <v>#N/A</v>
      </c>
      <c r="P61" s="429" t="e">
        <f t="shared" si="1"/>
        <v>#N/A</v>
      </c>
      <c r="Q61" s="429" t="e">
        <f t="shared" si="2"/>
        <v>#N/A</v>
      </c>
      <c r="R61" s="429" t="e">
        <f t="shared" si="3"/>
        <v>#N/A</v>
      </c>
      <c r="S61" s="429">
        <f t="shared" si="4"/>
        <v>7506</v>
      </c>
      <c r="T61" s="429">
        <f t="shared" si="5"/>
        <v>14075.8</v>
      </c>
      <c r="U61" s="429">
        <f t="shared" si="6"/>
        <v>1689</v>
      </c>
      <c r="V61" s="429">
        <f t="shared" si="7"/>
        <v>1747</v>
      </c>
      <c r="W61" s="435">
        <f t="shared" si="8"/>
        <v>3097</v>
      </c>
      <c r="X61" s="439"/>
      <c r="Y61" s="440">
        <f t="shared" si="10"/>
        <v>28114.799999999999</v>
      </c>
    </row>
    <row r="62" spans="1:25">
      <c r="A62" s="266">
        <v>41029</v>
      </c>
      <c r="B62" s="415">
        <v>7648</v>
      </c>
      <c r="C62" s="415">
        <v>20195</v>
      </c>
      <c r="D62" s="415">
        <v>1435</v>
      </c>
      <c r="E62" s="415">
        <v>1654</v>
      </c>
      <c r="F62" s="415">
        <v>2498</v>
      </c>
      <c r="G62" s="415"/>
      <c r="H62" s="415"/>
      <c r="I62" s="415"/>
      <c r="J62" s="415"/>
      <c r="K62" s="416"/>
      <c r="M62" s="427">
        <v>44531</v>
      </c>
      <c r="N62" s="428" t="e">
        <f t="shared" si="11"/>
        <v>#N/A</v>
      </c>
      <c r="O62" s="429" t="e">
        <f t="shared" si="0"/>
        <v>#N/A</v>
      </c>
      <c r="P62" s="429" t="e">
        <f t="shared" si="1"/>
        <v>#N/A</v>
      </c>
      <c r="Q62" s="429" t="e">
        <f t="shared" si="2"/>
        <v>#N/A</v>
      </c>
      <c r="R62" s="429" t="e">
        <f t="shared" si="3"/>
        <v>#N/A</v>
      </c>
      <c r="S62" s="429">
        <f t="shared" si="4"/>
        <v>7409</v>
      </c>
      <c r="T62" s="429">
        <f t="shared" si="5"/>
        <v>13940</v>
      </c>
      <c r="U62" s="429">
        <f t="shared" si="6"/>
        <v>1724</v>
      </c>
      <c r="V62" s="429">
        <f t="shared" si="7"/>
        <v>1690</v>
      </c>
      <c r="W62" s="435">
        <f t="shared" si="8"/>
        <v>3092</v>
      </c>
      <c r="X62" s="439"/>
      <c r="Y62" s="440">
        <f t="shared" si="10"/>
        <v>27855</v>
      </c>
    </row>
    <row r="63" spans="1:25">
      <c r="A63" s="266">
        <v>41060</v>
      </c>
      <c r="B63" s="415">
        <v>7868</v>
      </c>
      <c r="C63" s="415">
        <v>20080</v>
      </c>
      <c r="D63" s="415">
        <v>1514</v>
      </c>
      <c r="E63" s="415">
        <v>1906</v>
      </c>
      <c r="F63" s="415">
        <v>2506</v>
      </c>
      <c r="G63" s="415"/>
      <c r="H63" s="415"/>
      <c r="I63" s="415"/>
      <c r="J63" s="415"/>
      <c r="K63" s="416"/>
      <c r="M63" s="427">
        <v>44621</v>
      </c>
      <c r="N63" s="428" t="e">
        <f t="shared" si="11"/>
        <v>#N/A</v>
      </c>
      <c r="O63" s="429" t="e">
        <f t="shared" si="0"/>
        <v>#N/A</v>
      </c>
      <c r="P63" s="429" t="e">
        <f t="shared" si="1"/>
        <v>#N/A</v>
      </c>
      <c r="Q63" s="429" t="e">
        <f t="shared" si="2"/>
        <v>#N/A</v>
      </c>
      <c r="R63" s="429" t="e">
        <f t="shared" si="3"/>
        <v>#N/A</v>
      </c>
      <c r="S63" s="429">
        <f t="shared" si="4"/>
        <v>7263</v>
      </c>
      <c r="T63" s="429">
        <f t="shared" si="5"/>
        <v>13921.6</v>
      </c>
      <c r="U63" s="429">
        <f t="shared" si="6"/>
        <v>1502</v>
      </c>
      <c r="V63" s="429">
        <f t="shared" si="7"/>
        <v>1500</v>
      </c>
      <c r="W63" s="435">
        <f t="shared" si="8"/>
        <v>3094</v>
      </c>
      <c r="X63" s="439"/>
      <c r="Y63" s="440">
        <f t="shared" si="10"/>
        <v>27280.6</v>
      </c>
    </row>
    <row r="64" spans="1:25">
      <c r="A64" s="266">
        <v>41090</v>
      </c>
      <c r="B64" s="415">
        <v>8045</v>
      </c>
      <c r="C64" s="415">
        <v>19601</v>
      </c>
      <c r="D64" s="415">
        <v>1521</v>
      </c>
      <c r="E64" s="415">
        <v>1951</v>
      </c>
      <c r="F64" s="415">
        <v>2489</v>
      </c>
      <c r="G64" s="415"/>
      <c r="H64" s="415"/>
      <c r="I64" s="415"/>
      <c r="J64" s="415"/>
      <c r="K64" s="416"/>
      <c r="M64" s="427">
        <v>44713</v>
      </c>
      <c r="N64" s="428" t="e">
        <f t="shared" si="11"/>
        <v>#N/A</v>
      </c>
      <c r="O64" s="429" t="e">
        <f t="shared" si="0"/>
        <v>#N/A</v>
      </c>
      <c r="P64" s="429" t="e">
        <f t="shared" si="1"/>
        <v>#N/A</v>
      </c>
      <c r="Q64" s="429" t="e">
        <f t="shared" si="2"/>
        <v>#N/A</v>
      </c>
      <c r="R64" s="429" t="e">
        <f t="shared" si="3"/>
        <v>#N/A</v>
      </c>
      <c r="S64" s="429">
        <f t="shared" si="4"/>
        <v>7348</v>
      </c>
      <c r="T64" s="429">
        <f t="shared" si="5"/>
        <v>14018.5</v>
      </c>
      <c r="U64" s="429">
        <f t="shared" si="6"/>
        <v>1497</v>
      </c>
      <c r="V64" s="429">
        <f t="shared" si="7"/>
        <v>1650</v>
      </c>
      <c r="W64" s="435">
        <f t="shared" si="8"/>
        <v>3098</v>
      </c>
      <c r="X64" s="439"/>
      <c r="Y64" s="440">
        <f t="shared" si="10"/>
        <v>27611.5</v>
      </c>
    </row>
    <row r="65" spans="1:25">
      <c r="A65" s="266">
        <v>41121</v>
      </c>
      <c r="B65" s="415">
        <v>8068</v>
      </c>
      <c r="C65" s="415">
        <v>19122</v>
      </c>
      <c r="D65" s="415">
        <v>1536</v>
      </c>
      <c r="E65" s="415">
        <v>2051</v>
      </c>
      <c r="F65" s="415">
        <v>2540</v>
      </c>
      <c r="G65" s="415"/>
      <c r="H65" s="415"/>
      <c r="I65" s="415"/>
      <c r="J65" s="415"/>
      <c r="K65" s="416"/>
      <c r="M65" s="427">
        <v>44805</v>
      </c>
      <c r="N65" s="428" t="e">
        <f t="shared" si="11"/>
        <v>#N/A</v>
      </c>
      <c r="O65" s="429" t="e">
        <f t="shared" si="0"/>
        <v>#N/A</v>
      </c>
      <c r="P65" s="429" t="e">
        <f t="shared" si="1"/>
        <v>#N/A</v>
      </c>
      <c r="Q65" s="429" t="e">
        <f t="shared" si="2"/>
        <v>#N/A</v>
      </c>
      <c r="R65" s="429" t="e">
        <f t="shared" si="3"/>
        <v>#N/A</v>
      </c>
      <c r="S65" s="429">
        <f t="shared" si="4"/>
        <v>7499</v>
      </c>
      <c r="T65" s="429">
        <f t="shared" si="5"/>
        <v>14005.9</v>
      </c>
      <c r="U65" s="429">
        <f t="shared" si="6"/>
        <v>1689</v>
      </c>
      <c r="V65" s="429">
        <f t="shared" si="7"/>
        <v>1747</v>
      </c>
      <c r="W65" s="435">
        <f t="shared" si="8"/>
        <v>3097</v>
      </c>
      <c r="X65" s="439"/>
      <c r="Y65" s="440">
        <f t="shared" si="10"/>
        <v>28037.9</v>
      </c>
    </row>
    <row r="66" spans="1:25">
      <c r="A66" s="266">
        <v>41152</v>
      </c>
      <c r="B66" s="415">
        <v>8283</v>
      </c>
      <c r="C66" s="415">
        <v>18848</v>
      </c>
      <c r="D66" s="415">
        <v>1592</v>
      </c>
      <c r="E66" s="415">
        <v>2187</v>
      </c>
      <c r="F66" s="415">
        <v>2530</v>
      </c>
      <c r="G66" s="415"/>
      <c r="H66" s="415"/>
      <c r="I66" s="415"/>
      <c r="J66" s="415"/>
      <c r="K66" s="416"/>
      <c r="M66" s="427">
        <v>44896</v>
      </c>
      <c r="N66" s="428" t="e">
        <f t="shared" si="11"/>
        <v>#N/A</v>
      </c>
      <c r="O66" s="429" t="e">
        <f t="shared" si="0"/>
        <v>#N/A</v>
      </c>
      <c r="P66" s="429" t="e">
        <f t="shared" si="1"/>
        <v>#N/A</v>
      </c>
      <c r="Q66" s="429" t="e">
        <f t="shared" si="2"/>
        <v>#N/A</v>
      </c>
      <c r="R66" s="429" t="e">
        <f t="shared" si="3"/>
        <v>#N/A</v>
      </c>
      <c r="S66" s="429">
        <f t="shared" si="4"/>
        <v>7403</v>
      </c>
      <c r="T66" s="429">
        <f t="shared" si="5"/>
        <v>13855.1</v>
      </c>
      <c r="U66" s="429">
        <f t="shared" si="6"/>
        <v>1724</v>
      </c>
      <c r="V66" s="429">
        <f t="shared" si="7"/>
        <v>1690</v>
      </c>
      <c r="W66" s="435">
        <f t="shared" si="8"/>
        <v>3092</v>
      </c>
      <c r="X66" s="439"/>
      <c r="Y66" s="440">
        <f t="shared" si="10"/>
        <v>27764.1</v>
      </c>
    </row>
    <row r="67" spans="1:25">
      <c r="A67" s="266">
        <v>41182</v>
      </c>
      <c r="B67" s="415">
        <v>8408</v>
      </c>
      <c r="C67" s="415">
        <v>18647</v>
      </c>
      <c r="D67" s="415">
        <v>1645</v>
      </c>
      <c r="E67" s="415">
        <v>2194</v>
      </c>
      <c r="F67" s="415">
        <v>2515</v>
      </c>
      <c r="G67" s="415"/>
      <c r="H67" s="415"/>
      <c r="I67" s="415"/>
      <c r="J67" s="415"/>
      <c r="K67" s="416"/>
      <c r="M67" s="427">
        <v>44986</v>
      </c>
      <c r="N67" s="428" t="e">
        <f t="shared" si="11"/>
        <v>#N/A</v>
      </c>
      <c r="O67" s="429" t="e">
        <f t="shared" si="0"/>
        <v>#N/A</v>
      </c>
      <c r="P67" s="429" t="e">
        <f t="shared" si="1"/>
        <v>#N/A</v>
      </c>
      <c r="Q67" s="429" t="e">
        <f t="shared" si="2"/>
        <v>#N/A</v>
      </c>
      <c r="R67" s="429" t="e">
        <f t="shared" si="3"/>
        <v>#N/A</v>
      </c>
      <c r="S67" s="429">
        <f t="shared" si="4"/>
        <v>7257</v>
      </c>
      <c r="T67" s="429">
        <f t="shared" si="5"/>
        <v>13845.9</v>
      </c>
      <c r="U67" s="429">
        <f t="shared" si="6"/>
        <v>1502</v>
      </c>
      <c r="V67" s="429">
        <f t="shared" si="7"/>
        <v>1500</v>
      </c>
      <c r="W67" s="435">
        <f t="shared" si="8"/>
        <v>3094</v>
      </c>
      <c r="X67" s="439"/>
      <c r="Y67" s="440">
        <f t="shared" si="10"/>
        <v>27198.9</v>
      </c>
    </row>
    <row r="68" spans="1:25">
      <c r="A68" s="266">
        <v>41213</v>
      </c>
      <c r="B68" s="415">
        <v>8515</v>
      </c>
      <c r="C68" s="415">
        <v>18296</v>
      </c>
      <c r="D68" s="415">
        <v>1700</v>
      </c>
      <c r="E68" s="415">
        <v>2179</v>
      </c>
      <c r="F68" s="415">
        <v>2494</v>
      </c>
      <c r="G68" s="415"/>
      <c r="H68" s="415"/>
      <c r="I68" s="415"/>
      <c r="J68" s="415"/>
      <c r="K68" s="416"/>
      <c r="M68" s="427">
        <v>45078</v>
      </c>
      <c r="N68" s="428" t="e">
        <f t="shared" si="11"/>
        <v>#N/A</v>
      </c>
      <c r="O68" s="429" t="e">
        <f t="shared" si="0"/>
        <v>#N/A</v>
      </c>
      <c r="P68" s="429" t="e">
        <f t="shared" si="1"/>
        <v>#N/A</v>
      </c>
      <c r="Q68" s="429" t="e">
        <f t="shared" si="2"/>
        <v>#N/A</v>
      </c>
      <c r="R68" s="429" t="e">
        <f t="shared" si="3"/>
        <v>#N/A</v>
      </c>
      <c r="S68" s="429">
        <f t="shared" si="4"/>
        <v>7342</v>
      </c>
      <c r="T68" s="429">
        <f t="shared" si="5"/>
        <v>13952.1</v>
      </c>
      <c r="U68" s="429">
        <f t="shared" si="6"/>
        <v>1497</v>
      </c>
      <c r="V68" s="429">
        <f t="shared" si="7"/>
        <v>1650</v>
      </c>
      <c r="W68" s="435">
        <f t="shared" si="8"/>
        <v>3098</v>
      </c>
      <c r="X68" s="439"/>
      <c r="Y68" s="440">
        <f t="shared" si="10"/>
        <v>27539.1</v>
      </c>
    </row>
    <row r="69" spans="1:25">
      <c r="A69" s="266">
        <v>41243</v>
      </c>
      <c r="B69" s="415">
        <v>8508</v>
      </c>
      <c r="C69" s="415">
        <v>17923</v>
      </c>
      <c r="D69" s="415">
        <v>1722</v>
      </c>
      <c r="E69" s="415">
        <v>2103</v>
      </c>
      <c r="F69" s="415">
        <v>2495</v>
      </c>
      <c r="G69" s="415"/>
      <c r="H69" s="415"/>
      <c r="I69" s="415"/>
      <c r="J69" s="415"/>
      <c r="K69" s="416"/>
      <c r="M69" s="427">
        <v>45170</v>
      </c>
      <c r="N69" s="428" t="e">
        <f t="shared" ref="N69:N77" si="12">IF(VLOOKUP(M69,$A$4:$K$220,2,FALSE)=0,NA(),VLOOKUP(M69,$A$4:$K$220,2,FALSE))</f>
        <v>#N/A</v>
      </c>
      <c r="O69" s="429" t="e">
        <f t="shared" ref="O69:O77" si="13">IF(VLOOKUP(M69,$A$4:$K$220,3,FALSE)=0,NA(),VLOOKUP(M69,$A$4:$K$220,3,FALSE))</f>
        <v>#N/A</v>
      </c>
      <c r="P69" s="429" t="e">
        <f t="shared" ref="P69:P77" si="14">IF(VLOOKUP(M69,$A$4:$K$220,4,FALSE)=0,NA(),VLOOKUP(M69,$A$4:$K$220,4,FALSE))</f>
        <v>#N/A</v>
      </c>
      <c r="Q69" s="429" t="e">
        <f t="shared" ref="Q69:Q77" si="15">IF(VLOOKUP(M69,$A$3:$K$220,5,FALSE)=0,NA(),VLOOKUP(M69,$A$3:$K$220,5,FALSE))</f>
        <v>#N/A</v>
      </c>
      <c r="R69" s="429" t="e">
        <f t="shared" ref="R69:R77" si="16">IF(VLOOKUP(M69,$A$3:$K$220,6,FALSE)=0,NA(),VLOOKUP(M69,$A$3:$K$220,6,FALSE))</f>
        <v>#N/A</v>
      </c>
      <c r="S69" s="429">
        <f t="shared" ref="S69:S77" si="17">IF(VLOOKUP(M69,$A$3:$K$220,7,FALSE)=0,NA(),VLOOKUP(M69,$A$3:$K$220,7,FALSE))</f>
        <v>7494</v>
      </c>
      <c r="T69" s="429">
        <f t="shared" ref="T69:T77" si="18">IF(VLOOKUP(M69,$A$3:$K$220,8,FALSE)=0,NA(),VLOOKUP(M69,$A$3:$K$220,8,FALSE))</f>
        <v>13930.8</v>
      </c>
      <c r="U69" s="429">
        <f t="shared" ref="U69:U77" si="19">IF(VLOOKUP(M69,$A$3:$K$220,9,FALSE)=0,NA(),VLOOKUP(M69,$A$3:$K$220,9,FALSE))</f>
        <v>1689</v>
      </c>
      <c r="V69" s="429">
        <f t="shared" ref="V69:V77" si="20">IF(VLOOKUP(M69,$A$3:$L$220,10,FALSE)=0,NA(),VLOOKUP(M69,$A$3:$L$220,10,FALSE))</f>
        <v>1747</v>
      </c>
      <c r="W69" s="435">
        <f t="shared" ref="W69:W77" si="21">IF(VLOOKUP(M69,$A$3:$K$220,11,FALSE)=0,NA(),VLOOKUP(M69,$A$3:$K$220,11,FALSE))</f>
        <v>3097</v>
      </c>
      <c r="X69" s="439"/>
      <c r="Y69" s="440">
        <f t="shared" ref="Y69:Y77" si="22">IF(SUM(S69:W69)=0,NA(),SUM(S69:W69))</f>
        <v>27957.8</v>
      </c>
    </row>
    <row r="70" spans="1:25">
      <c r="A70" s="266">
        <v>41274</v>
      </c>
      <c r="B70" s="415">
        <v>8293</v>
      </c>
      <c r="C70" s="415">
        <v>17499</v>
      </c>
      <c r="D70" s="415">
        <v>1692</v>
      </c>
      <c r="E70" s="415">
        <v>1946</v>
      </c>
      <c r="F70" s="415">
        <v>2460</v>
      </c>
      <c r="G70" s="415"/>
      <c r="H70" s="415"/>
      <c r="I70" s="415"/>
      <c r="J70" s="415"/>
      <c r="K70" s="416"/>
      <c r="M70" s="427">
        <v>45261</v>
      </c>
      <c r="N70" s="428" t="e">
        <f t="shared" si="12"/>
        <v>#N/A</v>
      </c>
      <c r="O70" s="429" t="e">
        <f t="shared" si="13"/>
        <v>#N/A</v>
      </c>
      <c r="P70" s="429" t="e">
        <f t="shared" si="14"/>
        <v>#N/A</v>
      </c>
      <c r="Q70" s="429" t="e">
        <f t="shared" si="15"/>
        <v>#N/A</v>
      </c>
      <c r="R70" s="429" t="e">
        <f t="shared" si="16"/>
        <v>#N/A</v>
      </c>
      <c r="S70" s="429">
        <f t="shared" si="17"/>
        <v>7398</v>
      </c>
      <c r="T70" s="429">
        <f t="shared" si="18"/>
        <v>13783</v>
      </c>
      <c r="U70" s="429">
        <f t="shared" si="19"/>
        <v>1724</v>
      </c>
      <c r="V70" s="429">
        <f t="shared" si="20"/>
        <v>1690</v>
      </c>
      <c r="W70" s="435">
        <f t="shared" si="21"/>
        <v>3092</v>
      </c>
      <c r="X70" s="439"/>
      <c r="Y70" s="440">
        <f t="shared" si="22"/>
        <v>27687</v>
      </c>
    </row>
    <row r="71" spans="1:25">
      <c r="A71" s="266">
        <v>41305</v>
      </c>
      <c r="B71" s="415">
        <v>8229</v>
      </c>
      <c r="C71" s="415">
        <v>17538</v>
      </c>
      <c r="D71" s="415">
        <v>1594</v>
      </c>
      <c r="E71" s="415">
        <v>1792</v>
      </c>
      <c r="F71" s="415">
        <v>2427</v>
      </c>
      <c r="G71" s="415"/>
      <c r="H71" s="415"/>
      <c r="I71" s="415"/>
      <c r="J71" s="415"/>
      <c r="K71" s="416"/>
      <c r="M71" s="427">
        <v>45352</v>
      </c>
      <c r="N71" s="428" t="e">
        <f t="shared" si="12"/>
        <v>#N/A</v>
      </c>
      <c r="O71" s="429" t="e">
        <f t="shared" si="13"/>
        <v>#N/A</v>
      </c>
      <c r="P71" s="429" t="e">
        <f t="shared" si="14"/>
        <v>#N/A</v>
      </c>
      <c r="Q71" s="429" t="e">
        <f t="shared" si="15"/>
        <v>#N/A</v>
      </c>
      <c r="R71" s="429" t="e">
        <f t="shared" si="16"/>
        <v>#N/A</v>
      </c>
      <c r="S71" s="429">
        <f t="shared" si="17"/>
        <v>7219</v>
      </c>
      <c r="T71" s="429">
        <f t="shared" si="18"/>
        <v>13760.6</v>
      </c>
      <c r="U71" s="429">
        <f t="shared" si="19"/>
        <v>1492</v>
      </c>
      <c r="V71" s="429">
        <f t="shared" si="20"/>
        <v>1487</v>
      </c>
      <c r="W71" s="435">
        <f t="shared" si="21"/>
        <v>3086</v>
      </c>
      <c r="X71" s="439"/>
      <c r="Y71" s="440">
        <f t="shared" si="22"/>
        <v>27044.6</v>
      </c>
    </row>
    <row r="72" spans="1:25">
      <c r="A72" s="266">
        <v>41333</v>
      </c>
      <c r="B72" s="415">
        <v>8132</v>
      </c>
      <c r="C72" s="415">
        <v>17589</v>
      </c>
      <c r="D72" s="415">
        <v>1579</v>
      </c>
      <c r="E72" s="415">
        <v>1750</v>
      </c>
      <c r="F72" s="415">
        <v>2425</v>
      </c>
      <c r="G72" s="415"/>
      <c r="H72" s="415"/>
      <c r="I72" s="415"/>
      <c r="J72" s="415"/>
      <c r="K72" s="416"/>
      <c r="M72" s="427">
        <v>45444</v>
      </c>
      <c r="N72" s="428" t="e">
        <f t="shared" si="12"/>
        <v>#N/A</v>
      </c>
      <c r="O72" s="429" t="e">
        <f t="shared" si="13"/>
        <v>#N/A</v>
      </c>
      <c r="P72" s="429" t="e">
        <f t="shared" si="14"/>
        <v>#N/A</v>
      </c>
      <c r="Q72" s="429" t="e">
        <f t="shared" si="15"/>
        <v>#N/A</v>
      </c>
      <c r="R72" s="429" t="e">
        <f t="shared" si="16"/>
        <v>#N/A</v>
      </c>
      <c r="S72" s="429">
        <f t="shared" si="17"/>
        <v>7308</v>
      </c>
      <c r="T72" s="429">
        <f t="shared" si="18"/>
        <v>13867.1</v>
      </c>
      <c r="U72" s="429">
        <f t="shared" si="19"/>
        <v>1481</v>
      </c>
      <c r="V72" s="429">
        <f t="shared" si="20"/>
        <v>1650</v>
      </c>
      <c r="W72" s="435">
        <f t="shared" si="21"/>
        <v>3089</v>
      </c>
      <c r="X72" s="439"/>
      <c r="Y72" s="440">
        <f t="shared" si="22"/>
        <v>27395.1</v>
      </c>
    </row>
    <row r="73" spans="1:25">
      <c r="A73" s="266">
        <v>41364</v>
      </c>
      <c r="B73" s="415">
        <v>8076</v>
      </c>
      <c r="C73" s="415">
        <v>17150</v>
      </c>
      <c r="D73" s="415">
        <v>1506</v>
      </c>
      <c r="E73" s="415">
        <v>1699</v>
      </c>
      <c r="F73" s="415">
        <v>2431</v>
      </c>
      <c r="G73" s="415"/>
      <c r="H73" s="415"/>
      <c r="I73" s="415"/>
      <c r="J73" s="415"/>
      <c r="K73" s="416"/>
      <c r="M73" s="427">
        <v>45536</v>
      </c>
      <c r="N73" s="428" t="e">
        <f t="shared" si="12"/>
        <v>#N/A</v>
      </c>
      <c r="O73" s="429" t="e">
        <f t="shared" si="13"/>
        <v>#N/A</v>
      </c>
      <c r="P73" s="429" t="e">
        <f t="shared" si="14"/>
        <v>#N/A</v>
      </c>
      <c r="Q73" s="429" t="e">
        <f t="shared" si="15"/>
        <v>#N/A</v>
      </c>
      <c r="R73" s="429" t="e">
        <f t="shared" si="16"/>
        <v>#N/A</v>
      </c>
      <c r="S73" s="429">
        <f t="shared" si="17"/>
        <v>7467</v>
      </c>
      <c r="T73" s="429">
        <f t="shared" si="18"/>
        <v>13874.1</v>
      </c>
      <c r="U73" s="429">
        <f t="shared" si="19"/>
        <v>1689</v>
      </c>
      <c r="V73" s="429">
        <f t="shared" si="20"/>
        <v>1747</v>
      </c>
      <c r="W73" s="435">
        <f t="shared" si="21"/>
        <v>3088</v>
      </c>
      <c r="X73" s="439"/>
      <c r="Y73" s="440">
        <f t="shared" si="22"/>
        <v>27865.1</v>
      </c>
    </row>
    <row r="74" spans="1:25">
      <c r="A74" s="266">
        <v>41394</v>
      </c>
      <c r="B74" s="415">
        <v>8084</v>
      </c>
      <c r="C74" s="415">
        <v>16760</v>
      </c>
      <c r="D74" s="415">
        <v>1550</v>
      </c>
      <c r="E74" s="415">
        <v>1745</v>
      </c>
      <c r="F74" s="415">
        <v>2433</v>
      </c>
      <c r="G74" s="415"/>
      <c r="H74" s="415"/>
      <c r="I74" s="415"/>
      <c r="J74" s="415"/>
      <c r="K74" s="416"/>
      <c r="M74" s="427">
        <v>45627</v>
      </c>
      <c r="N74" s="428" t="e">
        <f t="shared" si="12"/>
        <v>#N/A</v>
      </c>
      <c r="O74" s="429" t="e">
        <f t="shared" si="13"/>
        <v>#N/A</v>
      </c>
      <c r="P74" s="429" t="e">
        <f t="shared" si="14"/>
        <v>#N/A</v>
      </c>
      <c r="Q74" s="429" t="e">
        <f t="shared" si="15"/>
        <v>#N/A</v>
      </c>
      <c r="R74" s="429" t="e">
        <f t="shared" si="16"/>
        <v>#N/A</v>
      </c>
      <c r="S74" s="429">
        <f t="shared" si="17"/>
        <v>7393</v>
      </c>
      <c r="T74" s="429">
        <f t="shared" si="18"/>
        <v>13731</v>
      </c>
      <c r="U74" s="429">
        <f t="shared" si="19"/>
        <v>1724</v>
      </c>
      <c r="V74" s="429">
        <f t="shared" si="20"/>
        <v>1691</v>
      </c>
      <c r="W74" s="435">
        <f t="shared" si="21"/>
        <v>3084</v>
      </c>
      <c r="X74" s="439"/>
      <c r="Y74" s="440">
        <f t="shared" si="22"/>
        <v>27623</v>
      </c>
    </row>
    <row r="75" spans="1:25">
      <c r="A75" s="266">
        <v>41425</v>
      </c>
      <c r="B75" s="415">
        <v>8107</v>
      </c>
      <c r="C75" s="415">
        <v>16653</v>
      </c>
      <c r="D75" s="415">
        <v>1602</v>
      </c>
      <c r="E75" s="415">
        <v>1887</v>
      </c>
      <c r="F75" s="415">
        <v>2424</v>
      </c>
      <c r="G75" s="415"/>
      <c r="H75" s="415"/>
      <c r="I75" s="415"/>
      <c r="J75" s="415"/>
      <c r="K75" s="416"/>
      <c r="M75" s="427">
        <v>45717</v>
      </c>
      <c r="N75" s="428" t="e">
        <f t="shared" si="12"/>
        <v>#N/A</v>
      </c>
      <c r="O75" s="429" t="e">
        <f t="shared" si="13"/>
        <v>#N/A</v>
      </c>
      <c r="P75" s="429" t="e">
        <f t="shared" si="14"/>
        <v>#N/A</v>
      </c>
      <c r="Q75" s="429" t="e">
        <f t="shared" si="15"/>
        <v>#N/A</v>
      </c>
      <c r="R75" s="429" t="e">
        <f t="shared" si="16"/>
        <v>#N/A</v>
      </c>
      <c r="S75" s="429">
        <f t="shared" si="17"/>
        <v>7248</v>
      </c>
      <c r="T75" s="429">
        <f t="shared" si="18"/>
        <v>13542.625</v>
      </c>
      <c r="U75" s="429">
        <f t="shared" si="19"/>
        <v>1502</v>
      </c>
      <c r="V75" s="429">
        <f t="shared" si="20"/>
        <v>1500</v>
      </c>
      <c r="W75" s="435">
        <f t="shared" si="21"/>
        <v>3094</v>
      </c>
      <c r="X75" s="439"/>
      <c r="Y75" s="440">
        <f t="shared" si="22"/>
        <v>26886.625</v>
      </c>
    </row>
    <row r="76" spans="1:25">
      <c r="A76" s="266">
        <v>41455</v>
      </c>
      <c r="B76" s="415">
        <v>8211</v>
      </c>
      <c r="C76" s="415">
        <v>16395</v>
      </c>
      <c r="D76" s="415">
        <v>1604</v>
      </c>
      <c r="E76" s="415">
        <v>1867</v>
      </c>
      <c r="F76" s="415">
        <v>2393</v>
      </c>
      <c r="G76" s="415"/>
      <c r="H76" s="415"/>
      <c r="I76" s="415"/>
      <c r="J76" s="415"/>
      <c r="K76" s="416"/>
      <c r="M76" s="427">
        <v>45809</v>
      </c>
      <c r="N76" s="428" t="e">
        <f t="shared" si="12"/>
        <v>#N/A</v>
      </c>
      <c r="O76" s="429" t="e">
        <f t="shared" si="13"/>
        <v>#N/A</v>
      </c>
      <c r="P76" s="429" t="e">
        <f t="shared" si="14"/>
        <v>#N/A</v>
      </c>
      <c r="Q76" s="429" t="e">
        <f t="shared" si="15"/>
        <v>#N/A</v>
      </c>
      <c r="R76" s="429" t="e">
        <f t="shared" si="16"/>
        <v>#N/A</v>
      </c>
      <c r="S76" s="429">
        <f t="shared" si="17"/>
        <v>7333</v>
      </c>
      <c r="T76" s="429">
        <f t="shared" si="18"/>
        <v>13493.6</v>
      </c>
      <c r="U76" s="429">
        <f t="shared" si="19"/>
        <v>1485</v>
      </c>
      <c r="V76" s="429">
        <f t="shared" si="20"/>
        <v>1650</v>
      </c>
      <c r="W76" s="435">
        <f t="shared" si="21"/>
        <v>3098</v>
      </c>
      <c r="X76" s="439"/>
      <c r="Y76" s="440">
        <f t="shared" si="22"/>
        <v>27059.599999999999</v>
      </c>
    </row>
    <row r="77" spans="1:25" ht="13.5" thickBot="1">
      <c r="A77" s="266">
        <v>41486</v>
      </c>
      <c r="B77" s="415">
        <v>8335</v>
      </c>
      <c r="C77" s="415">
        <v>16241</v>
      </c>
      <c r="D77" s="415">
        <v>1635</v>
      </c>
      <c r="E77" s="415">
        <v>1945</v>
      </c>
      <c r="F77" s="415">
        <v>2403</v>
      </c>
      <c r="G77" s="415"/>
      <c r="H77" s="415"/>
      <c r="I77" s="415"/>
      <c r="J77" s="415"/>
      <c r="K77" s="416"/>
      <c r="M77" s="417">
        <v>45809</v>
      </c>
      <c r="N77" s="430" t="e">
        <f t="shared" si="12"/>
        <v>#N/A</v>
      </c>
      <c r="O77" s="431" t="e">
        <f t="shared" si="13"/>
        <v>#N/A</v>
      </c>
      <c r="P77" s="431" t="e">
        <f t="shared" si="14"/>
        <v>#N/A</v>
      </c>
      <c r="Q77" s="431" t="e">
        <f t="shared" si="15"/>
        <v>#N/A</v>
      </c>
      <c r="R77" s="431" t="e">
        <f t="shared" si="16"/>
        <v>#N/A</v>
      </c>
      <c r="S77" s="431">
        <f t="shared" si="17"/>
        <v>7333</v>
      </c>
      <c r="T77" s="431">
        <f t="shared" si="18"/>
        <v>13493.6</v>
      </c>
      <c r="U77" s="431">
        <f t="shared" si="19"/>
        <v>1485</v>
      </c>
      <c r="V77" s="431">
        <f t="shared" si="20"/>
        <v>1650</v>
      </c>
      <c r="W77" s="436">
        <f t="shared" si="21"/>
        <v>3098</v>
      </c>
      <c r="X77" s="441"/>
      <c r="Y77" s="442">
        <f t="shared" si="22"/>
        <v>27059.599999999999</v>
      </c>
    </row>
    <row r="78" spans="1:25">
      <c r="A78" s="266">
        <v>41517</v>
      </c>
      <c r="B78" s="415">
        <v>8191</v>
      </c>
      <c r="C78" s="415">
        <v>15886</v>
      </c>
      <c r="D78" s="415">
        <v>1691</v>
      </c>
      <c r="E78" s="415">
        <v>1857</v>
      </c>
      <c r="F78" s="415">
        <v>2391</v>
      </c>
      <c r="G78" s="415"/>
      <c r="H78" s="415"/>
      <c r="I78" s="415"/>
      <c r="J78" s="415"/>
      <c r="K78" s="416"/>
    </row>
    <row r="79" spans="1:25">
      <c r="A79" s="266">
        <v>41547</v>
      </c>
      <c r="B79" s="415">
        <v>8243</v>
      </c>
      <c r="C79" s="415">
        <v>15655</v>
      </c>
      <c r="D79" s="415">
        <v>1687</v>
      </c>
      <c r="E79" s="415">
        <v>1872</v>
      </c>
      <c r="F79" s="415">
        <v>2378</v>
      </c>
      <c r="G79" s="415"/>
      <c r="H79" s="415"/>
      <c r="I79" s="415"/>
      <c r="J79" s="415"/>
      <c r="K79" s="416"/>
    </row>
    <row r="80" spans="1:25">
      <c r="A80" s="266">
        <v>41578</v>
      </c>
      <c r="B80" s="415">
        <v>8176</v>
      </c>
      <c r="C80" s="415">
        <v>15713</v>
      </c>
      <c r="D80" s="415">
        <v>1756</v>
      </c>
      <c r="E80" s="415">
        <v>1864</v>
      </c>
      <c r="F80" s="415">
        <v>2418</v>
      </c>
      <c r="G80" s="415"/>
      <c r="H80" s="415"/>
      <c r="I80" s="415"/>
      <c r="J80" s="415"/>
      <c r="K80" s="416"/>
    </row>
    <row r="81" spans="1:25">
      <c r="A81" s="266">
        <v>41608</v>
      </c>
      <c r="B81" s="415">
        <v>8067</v>
      </c>
      <c r="C81" s="415">
        <v>15547</v>
      </c>
      <c r="D81" s="415">
        <v>1735</v>
      </c>
      <c r="E81" s="415">
        <v>1762</v>
      </c>
      <c r="F81" s="415">
        <v>2410</v>
      </c>
      <c r="G81" s="415"/>
      <c r="H81" s="415"/>
      <c r="I81" s="415"/>
      <c r="J81" s="415"/>
      <c r="K81" s="416"/>
    </row>
    <row r="82" spans="1:25">
      <c r="A82" s="266">
        <v>41639</v>
      </c>
      <c r="B82" s="415">
        <v>7876</v>
      </c>
      <c r="C82" s="415">
        <v>15454</v>
      </c>
      <c r="D82" s="415">
        <v>1732</v>
      </c>
      <c r="E82" s="415">
        <v>1679</v>
      </c>
      <c r="F82" s="415">
        <v>2435</v>
      </c>
      <c r="G82" s="415"/>
      <c r="H82" s="415"/>
      <c r="I82" s="415"/>
      <c r="J82" s="415"/>
      <c r="K82" s="416"/>
    </row>
    <row r="83" spans="1:25">
      <c r="A83" s="266">
        <v>41670</v>
      </c>
      <c r="B83" s="415">
        <v>7667</v>
      </c>
      <c r="C83" s="415">
        <v>15729</v>
      </c>
      <c r="D83" s="415">
        <v>1647</v>
      </c>
      <c r="E83" s="415">
        <v>1590</v>
      </c>
      <c r="F83" s="415">
        <v>2381</v>
      </c>
      <c r="G83" s="415"/>
      <c r="H83" s="415"/>
      <c r="I83" s="415"/>
      <c r="J83" s="415"/>
      <c r="K83" s="416"/>
    </row>
    <row r="84" spans="1:25">
      <c r="A84" s="266">
        <v>41698</v>
      </c>
      <c r="B84" s="415">
        <v>7436</v>
      </c>
      <c r="C84" s="415">
        <v>15818</v>
      </c>
      <c r="D84" s="415">
        <v>1598</v>
      </c>
      <c r="E84" s="415">
        <v>1553</v>
      </c>
      <c r="F84" s="415">
        <v>2345</v>
      </c>
      <c r="G84" s="415"/>
      <c r="H84" s="415"/>
      <c r="I84" s="415"/>
      <c r="J84" s="415"/>
      <c r="K84" s="416"/>
    </row>
    <row r="85" spans="1:25">
      <c r="A85" s="266">
        <v>41729</v>
      </c>
      <c r="B85" s="415">
        <v>7356</v>
      </c>
      <c r="C85" s="415">
        <v>15717</v>
      </c>
      <c r="D85" s="415">
        <v>1517</v>
      </c>
      <c r="E85" s="415">
        <v>1561</v>
      </c>
      <c r="F85" s="415">
        <v>2342</v>
      </c>
      <c r="G85" s="415"/>
      <c r="H85" s="415"/>
      <c r="I85" s="415"/>
      <c r="J85" s="415"/>
      <c r="K85" s="416"/>
    </row>
    <row r="86" spans="1:25">
      <c r="A86" s="266">
        <v>41759</v>
      </c>
      <c r="B86" s="415">
        <v>7193</v>
      </c>
      <c r="C86" s="415">
        <v>15996</v>
      </c>
      <c r="D86" s="415">
        <v>1459</v>
      </c>
      <c r="E86" s="415">
        <v>1566</v>
      </c>
      <c r="F86" s="415">
        <v>2319</v>
      </c>
      <c r="G86" s="415"/>
      <c r="H86" s="415"/>
      <c r="I86" s="415"/>
      <c r="J86" s="415"/>
      <c r="K86" s="416"/>
    </row>
    <row r="87" spans="1:25">
      <c r="A87" s="266">
        <v>41790</v>
      </c>
      <c r="B87" s="415">
        <v>7224</v>
      </c>
      <c r="C87" s="415">
        <v>16092</v>
      </c>
      <c r="D87" s="415">
        <v>1466</v>
      </c>
      <c r="E87" s="415">
        <v>1685</v>
      </c>
      <c r="F87" s="415">
        <v>2352</v>
      </c>
      <c r="G87" s="415"/>
      <c r="H87" s="415"/>
      <c r="I87" s="415"/>
      <c r="J87" s="415"/>
      <c r="K87" s="416"/>
    </row>
    <row r="88" spans="1:25">
      <c r="A88" s="266">
        <v>41820</v>
      </c>
      <c r="B88" s="415">
        <v>7251</v>
      </c>
      <c r="C88" s="415">
        <v>16055</v>
      </c>
      <c r="D88" s="415">
        <v>1492</v>
      </c>
      <c r="E88" s="415">
        <v>1698</v>
      </c>
      <c r="F88" s="415">
        <v>2393</v>
      </c>
      <c r="G88" s="415"/>
      <c r="H88" s="415"/>
      <c r="I88" s="415"/>
      <c r="J88" s="415"/>
      <c r="K88" s="416"/>
    </row>
    <row r="89" spans="1:25" s="418" customFormat="1">
      <c r="A89" s="266">
        <v>41851</v>
      </c>
      <c r="B89" s="415">
        <v>7481</v>
      </c>
      <c r="C89" s="415">
        <v>16234</v>
      </c>
      <c r="D89" s="415">
        <v>1585</v>
      </c>
      <c r="E89" s="415">
        <v>1812</v>
      </c>
      <c r="F89" s="415">
        <v>2408</v>
      </c>
      <c r="G89" s="415"/>
      <c r="H89" s="415"/>
      <c r="I89" s="415"/>
      <c r="J89" s="415"/>
      <c r="K89" s="416"/>
      <c r="L89" s="264"/>
      <c r="M89" s="264"/>
      <c r="N89" s="437"/>
      <c r="O89" s="437"/>
      <c r="P89" s="437"/>
      <c r="Q89" s="437"/>
      <c r="R89" s="437"/>
      <c r="S89" s="437"/>
      <c r="T89" s="437"/>
      <c r="U89" s="437"/>
      <c r="V89" s="437"/>
      <c r="W89" s="437"/>
      <c r="X89" s="438"/>
      <c r="Y89" s="438"/>
    </row>
    <row r="90" spans="1:25">
      <c r="A90" s="266">
        <v>41882</v>
      </c>
      <c r="B90" s="415">
        <v>7448</v>
      </c>
      <c r="C90" s="415">
        <v>15974</v>
      </c>
      <c r="D90" s="415">
        <v>1602</v>
      </c>
      <c r="E90" s="415">
        <v>1838</v>
      </c>
      <c r="F90" s="415">
        <v>2427</v>
      </c>
      <c r="G90" s="415"/>
      <c r="H90" s="415"/>
      <c r="I90" s="415"/>
      <c r="J90" s="415"/>
      <c r="K90" s="416"/>
    </row>
    <row r="91" spans="1:25">
      <c r="A91" s="266">
        <v>41912</v>
      </c>
      <c r="B91" s="415">
        <v>7496</v>
      </c>
      <c r="C91" s="415">
        <v>16010</v>
      </c>
      <c r="D91" s="415">
        <v>1695</v>
      </c>
      <c r="E91" s="415">
        <v>1859</v>
      </c>
      <c r="F91" s="415">
        <v>2474</v>
      </c>
      <c r="G91" s="415"/>
      <c r="H91" s="415"/>
      <c r="I91" s="415"/>
      <c r="J91" s="415"/>
      <c r="K91" s="416"/>
    </row>
    <row r="92" spans="1:25">
      <c r="A92" s="266">
        <v>41943</v>
      </c>
      <c r="B92" s="415">
        <v>7450</v>
      </c>
      <c r="C92" s="415">
        <v>16095</v>
      </c>
      <c r="D92" s="415">
        <v>1722</v>
      </c>
      <c r="E92" s="415">
        <v>1881</v>
      </c>
      <c r="F92" s="415">
        <v>2564</v>
      </c>
      <c r="G92" s="415"/>
      <c r="H92" s="415"/>
      <c r="I92" s="415"/>
      <c r="J92" s="415"/>
      <c r="K92" s="416"/>
    </row>
    <row r="93" spans="1:25">
      <c r="A93" s="266">
        <v>41973</v>
      </c>
      <c r="B93" s="415">
        <v>7481</v>
      </c>
      <c r="C93" s="415">
        <v>15954</v>
      </c>
      <c r="D93" s="415">
        <v>1685</v>
      </c>
      <c r="E93" s="415">
        <v>1821</v>
      </c>
      <c r="F93" s="415">
        <v>2577</v>
      </c>
      <c r="G93" s="415"/>
      <c r="H93" s="415"/>
      <c r="I93" s="415"/>
      <c r="J93" s="415"/>
      <c r="K93" s="416"/>
    </row>
    <row r="94" spans="1:25">
      <c r="A94" s="266">
        <v>42004</v>
      </c>
      <c r="B94" s="415">
        <v>7349</v>
      </c>
      <c r="C94" s="415">
        <v>15887</v>
      </c>
      <c r="D94" s="415">
        <v>1702</v>
      </c>
      <c r="E94" s="415">
        <v>1728</v>
      </c>
      <c r="F94" s="415">
        <v>2615</v>
      </c>
      <c r="G94" s="415"/>
      <c r="H94" s="415"/>
      <c r="I94" s="415"/>
      <c r="J94" s="415"/>
      <c r="K94" s="416"/>
    </row>
    <row r="95" spans="1:25">
      <c r="A95" s="266">
        <v>42035</v>
      </c>
      <c r="B95" s="415">
        <v>7159</v>
      </c>
      <c r="C95" s="415">
        <v>16006</v>
      </c>
      <c r="D95" s="415">
        <v>1569</v>
      </c>
      <c r="E95" s="415">
        <v>1558</v>
      </c>
      <c r="F95" s="415">
        <v>2609</v>
      </c>
      <c r="G95" s="415"/>
      <c r="H95" s="415"/>
      <c r="I95" s="415"/>
      <c r="J95" s="415"/>
      <c r="K95" s="416"/>
    </row>
    <row r="96" spans="1:25">
      <c r="A96" s="266">
        <v>42063</v>
      </c>
      <c r="B96" s="415">
        <v>7083</v>
      </c>
      <c r="C96" s="415">
        <v>15965</v>
      </c>
      <c r="D96" s="415">
        <v>1466</v>
      </c>
      <c r="E96" s="415">
        <v>1445</v>
      </c>
      <c r="F96" s="415">
        <v>2613</v>
      </c>
      <c r="G96" s="415"/>
      <c r="H96" s="415"/>
      <c r="I96" s="415"/>
      <c r="J96" s="415"/>
      <c r="K96" s="416"/>
    </row>
    <row r="97" spans="1:25">
      <c r="A97" s="266">
        <v>42094</v>
      </c>
      <c r="B97" s="415">
        <v>7117</v>
      </c>
      <c r="C97" s="415">
        <v>15897</v>
      </c>
      <c r="D97" s="415">
        <v>1390</v>
      </c>
      <c r="E97" s="415">
        <v>1474</v>
      </c>
      <c r="F97" s="415">
        <v>2617</v>
      </c>
      <c r="G97" s="415"/>
      <c r="H97" s="415"/>
      <c r="I97" s="415"/>
      <c r="J97" s="415"/>
      <c r="K97" s="416"/>
    </row>
    <row r="98" spans="1:25">
      <c r="A98" s="266">
        <v>42124</v>
      </c>
      <c r="B98" s="415">
        <v>7082</v>
      </c>
      <c r="C98" s="415">
        <v>15978</v>
      </c>
      <c r="D98" s="415">
        <v>1389</v>
      </c>
      <c r="E98" s="415">
        <v>1461</v>
      </c>
      <c r="F98" s="415">
        <v>2678</v>
      </c>
      <c r="G98" s="415"/>
      <c r="H98" s="415"/>
      <c r="I98" s="415"/>
      <c r="J98" s="415"/>
      <c r="K98" s="416"/>
    </row>
    <row r="99" spans="1:25">
      <c r="A99" s="266">
        <v>42155</v>
      </c>
      <c r="B99" s="415">
        <v>7166</v>
      </c>
      <c r="C99" s="415">
        <v>15855</v>
      </c>
      <c r="D99" s="415">
        <v>1402</v>
      </c>
      <c r="E99" s="415">
        <v>1448</v>
      </c>
      <c r="F99" s="415">
        <v>2656</v>
      </c>
      <c r="G99" s="415"/>
      <c r="H99" s="415"/>
      <c r="I99" s="415"/>
      <c r="J99" s="415"/>
      <c r="K99" s="416"/>
    </row>
    <row r="100" spans="1:25" s="418" customFormat="1">
      <c r="A100" s="266">
        <v>42185</v>
      </c>
      <c r="B100" s="415">
        <v>7288</v>
      </c>
      <c r="C100" s="415">
        <v>15703</v>
      </c>
      <c r="D100" s="415">
        <v>1476</v>
      </c>
      <c r="E100" s="415">
        <v>1530</v>
      </c>
      <c r="F100" s="415">
        <v>2688</v>
      </c>
      <c r="G100" s="415"/>
      <c r="H100" s="415"/>
      <c r="I100" s="415"/>
      <c r="J100" s="415"/>
      <c r="K100" s="416"/>
      <c r="L100" s="264"/>
      <c r="M100" s="264"/>
      <c r="N100" s="437"/>
      <c r="O100" s="437"/>
      <c r="P100" s="437"/>
      <c r="Q100" s="437"/>
      <c r="R100" s="437"/>
      <c r="S100" s="437"/>
      <c r="T100" s="437"/>
      <c r="U100" s="437"/>
      <c r="V100" s="437"/>
      <c r="W100" s="437"/>
      <c r="X100" s="438"/>
      <c r="Y100" s="438"/>
    </row>
    <row r="101" spans="1:25" s="418" customFormat="1">
      <c r="A101" s="266">
        <v>42216</v>
      </c>
      <c r="B101" s="415">
        <v>7361</v>
      </c>
      <c r="C101" s="415">
        <v>15548</v>
      </c>
      <c r="D101" s="415">
        <v>1596</v>
      </c>
      <c r="E101" s="415">
        <v>1651</v>
      </c>
      <c r="F101" s="415">
        <v>2719</v>
      </c>
      <c r="G101" s="415">
        <v>7361</v>
      </c>
      <c r="H101" s="415">
        <v>15548</v>
      </c>
      <c r="I101" s="415">
        <v>1596</v>
      </c>
      <c r="J101" s="415">
        <v>1651</v>
      </c>
      <c r="K101" s="416">
        <v>2719</v>
      </c>
      <c r="L101" s="264"/>
      <c r="M101" s="264"/>
      <c r="N101" s="437"/>
      <c r="O101" s="437"/>
      <c r="P101" s="437"/>
      <c r="Q101" s="437"/>
      <c r="R101" s="437"/>
      <c r="S101" s="437"/>
      <c r="T101" s="437"/>
      <c r="U101" s="437"/>
      <c r="V101" s="437"/>
      <c r="W101" s="437"/>
      <c r="X101" s="438"/>
      <c r="Y101" s="438"/>
    </row>
    <row r="102" spans="1:25">
      <c r="A102" s="266">
        <v>42247</v>
      </c>
      <c r="B102" s="415">
        <v>7333</v>
      </c>
      <c r="C102" s="415">
        <v>15207</v>
      </c>
      <c r="D102" s="415">
        <v>1643</v>
      </c>
      <c r="E102" s="415">
        <v>1699</v>
      </c>
      <c r="F102" s="415">
        <v>2743</v>
      </c>
      <c r="G102" s="415">
        <v>7333</v>
      </c>
      <c r="H102" s="415">
        <v>15207</v>
      </c>
      <c r="I102" s="415">
        <v>1643</v>
      </c>
      <c r="J102" s="415">
        <v>1699</v>
      </c>
      <c r="K102" s="416">
        <v>2743</v>
      </c>
    </row>
    <row r="103" spans="1:25">
      <c r="A103" s="266">
        <v>42277</v>
      </c>
      <c r="B103" s="415">
        <v>7478</v>
      </c>
      <c r="C103" s="415">
        <v>15216</v>
      </c>
      <c r="D103" s="415">
        <v>1681</v>
      </c>
      <c r="E103" s="415">
        <v>1760</v>
      </c>
      <c r="F103" s="415">
        <v>2822</v>
      </c>
      <c r="G103" s="415">
        <v>7478</v>
      </c>
      <c r="H103" s="415">
        <v>15216</v>
      </c>
      <c r="I103" s="415">
        <v>1681</v>
      </c>
      <c r="J103" s="415">
        <v>1760</v>
      </c>
      <c r="K103" s="416">
        <v>2822</v>
      </c>
    </row>
    <row r="104" spans="1:25">
      <c r="A104" s="266">
        <v>42308</v>
      </c>
      <c r="B104" s="415">
        <v>7640</v>
      </c>
      <c r="C104" s="415">
        <v>15143</v>
      </c>
      <c r="D104" s="415">
        <v>1727</v>
      </c>
      <c r="E104" s="415">
        <v>1788</v>
      </c>
      <c r="F104" s="415">
        <v>2854</v>
      </c>
      <c r="G104" s="415">
        <v>7640</v>
      </c>
      <c r="H104" s="415">
        <v>15143</v>
      </c>
      <c r="I104" s="415">
        <v>1727</v>
      </c>
      <c r="J104" s="415">
        <v>1788</v>
      </c>
      <c r="K104" s="416">
        <v>2854</v>
      </c>
    </row>
    <row r="105" spans="1:25">
      <c r="A105" s="266">
        <v>42338</v>
      </c>
      <c r="B105" s="415">
        <v>7814</v>
      </c>
      <c r="C105" s="415">
        <v>14907</v>
      </c>
      <c r="D105" s="415">
        <v>1735</v>
      </c>
      <c r="E105" s="415">
        <v>1762</v>
      </c>
      <c r="F105" s="415">
        <v>2877</v>
      </c>
      <c r="G105" s="415">
        <v>7595</v>
      </c>
      <c r="H105" s="415">
        <v>14947.5</v>
      </c>
      <c r="I105" s="415">
        <v>1785</v>
      </c>
      <c r="J105" s="415">
        <v>1752</v>
      </c>
      <c r="K105" s="416">
        <v>2855</v>
      </c>
    </row>
    <row r="106" spans="1:25">
      <c r="A106" s="266">
        <v>42369</v>
      </c>
      <c r="B106" s="415">
        <v>7631</v>
      </c>
      <c r="C106" s="415">
        <v>14678</v>
      </c>
      <c r="D106" s="415">
        <v>1698</v>
      </c>
      <c r="E106" s="415">
        <v>1603</v>
      </c>
      <c r="F106" s="415">
        <v>2901</v>
      </c>
      <c r="G106" s="415">
        <v>7426</v>
      </c>
      <c r="H106" s="415">
        <v>14889.4</v>
      </c>
      <c r="I106" s="415">
        <v>1762</v>
      </c>
      <c r="J106" s="415">
        <v>1716</v>
      </c>
      <c r="K106" s="416">
        <v>2878</v>
      </c>
    </row>
    <row r="107" spans="1:25">
      <c r="A107" s="266">
        <v>42400</v>
      </c>
      <c r="B107" s="415">
        <v>7585</v>
      </c>
      <c r="C107" s="415">
        <v>14741</v>
      </c>
      <c r="D107" s="415">
        <v>1590</v>
      </c>
      <c r="E107" s="415">
        <v>1491</v>
      </c>
      <c r="F107" s="415">
        <v>2922</v>
      </c>
      <c r="G107" s="415">
        <v>7425</v>
      </c>
      <c r="H107" s="415">
        <v>14893.5</v>
      </c>
      <c r="I107" s="415">
        <v>1596</v>
      </c>
      <c r="J107" s="415">
        <v>1498</v>
      </c>
      <c r="K107" s="416">
        <v>2902</v>
      </c>
    </row>
    <row r="108" spans="1:25">
      <c r="A108" s="266">
        <v>42429</v>
      </c>
      <c r="B108" s="415">
        <v>7566</v>
      </c>
      <c r="C108" s="415">
        <v>14922</v>
      </c>
      <c r="D108" s="415">
        <v>1535</v>
      </c>
      <c r="E108" s="415">
        <v>1380</v>
      </c>
      <c r="F108" s="415">
        <v>2923</v>
      </c>
      <c r="G108" s="415">
        <v>7290</v>
      </c>
      <c r="H108" s="415">
        <v>14939.2</v>
      </c>
      <c r="I108" s="415">
        <v>1518</v>
      </c>
      <c r="J108" s="415">
        <v>1492</v>
      </c>
      <c r="K108" s="416">
        <v>2904</v>
      </c>
    </row>
    <row r="109" spans="1:25">
      <c r="A109" s="266">
        <v>42460</v>
      </c>
      <c r="B109" s="415">
        <v>7492</v>
      </c>
      <c r="C109" s="415">
        <v>15030</v>
      </c>
      <c r="D109" s="415">
        <v>1533</v>
      </c>
      <c r="E109" s="415">
        <v>1413</v>
      </c>
      <c r="F109" s="415">
        <v>2891</v>
      </c>
      <c r="G109" s="415">
        <v>7296</v>
      </c>
      <c r="H109" s="415">
        <v>15040.8</v>
      </c>
      <c r="I109" s="415">
        <v>1516</v>
      </c>
      <c r="J109" s="415">
        <v>1492</v>
      </c>
      <c r="K109" s="416">
        <v>2929</v>
      </c>
    </row>
    <row r="110" spans="1:25">
      <c r="A110" s="266">
        <v>42490</v>
      </c>
      <c r="B110" s="264"/>
      <c r="C110" s="264"/>
      <c r="D110" s="264"/>
      <c r="E110" s="264"/>
      <c r="F110" s="264"/>
      <c r="G110" s="415">
        <v>7231</v>
      </c>
      <c r="H110" s="415">
        <v>15089.4</v>
      </c>
      <c r="I110" s="415">
        <v>1501</v>
      </c>
      <c r="J110" s="415">
        <v>1455</v>
      </c>
      <c r="K110" s="416">
        <v>2932</v>
      </c>
    </row>
    <row r="111" spans="1:25">
      <c r="A111" s="266">
        <v>42521</v>
      </c>
      <c r="B111" s="264"/>
      <c r="C111" s="264"/>
      <c r="D111" s="264"/>
      <c r="E111" s="264"/>
      <c r="F111" s="264"/>
      <c r="G111" s="415">
        <v>7324</v>
      </c>
      <c r="H111" s="415">
        <v>15134.8</v>
      </c>
      <c r="I111" s="415">
        <v>1538</v>
      </c>
      <c r="J111" s="415">
        <v>1586</v>
      </c>
      <c r="K111" s="416">
        <v>2959</v>
      </c>
    </row>
    <row r="112" spans="1:25">
      <c r="A112" s="266">
        <v>42551</v>
      </c>
      <c r="B112" s="264"/>
      <c r="C112" s="264"/>
      <c r="D112" s="264"/>
      <c r="E112" s="264"/>
      <c r="F112" s="264"/>
      <c r="G112" s="415">
        <v>7377</v>
      </c>
      <c r="H112" s="415">
        <v>15181.4</v>
      </c>
      <c r="I112" s="415">
        <v>1497</v>
      </c>
      <c r="J112" s="415">
        <v>1666</v>
      </c>
      <c r="K112" s="416">
        <v>2965</v>
      </c>
    </row>
    <row r="113" spans="1:11">
      <c r="A113" s="266">
        <v>42582</v>
      </c>
      <c r="B113" s="264"/>
      <c r="C113" s="264"/>
      <c r="D113" s="264"/>
      <c r="E113" s="264"/>
      <c r="F113" s="264"/>
      <c r="G113" s="415">
        <v>7520</v>
      </c>
      <c r="H113" s="415">
        <v>15184.6</v>
      </c>
      <c r="I113" s="415">
        <v>1609</v>
      </c>
      <c r="J113" s="415">
        <v>1715</v>
      </c>
      <c r="K113" s="416">
        <v>2984</v>
      </c>
    </row>
    <row r="114" spans="1:11">
      <c r="A114" s="266">
        <v>42613</v>
      </c>
      <c r="B114" s="264"/>
      <c r="C114" s="264"/>
      <c r="D114" s="264"/>
      <c r="E114" s="264"/>
      <c r="F114" s="264"/>
      <c r="G114" s="415">
        <v>7422</v>
      </c>
      <c r="H114" s="415">
        <v>15159.9</v>
      </c>
      <c r="I114" s="415">
        <v>1660</v>
      </c>
      <c r="J114" s="415">
        <v>1703</v>
      </c>
      <c r="K114" s="416">
        <v>3007</v>
      </c>
    </row>
    <row r="115" spans="1:11">
      <c r="A115" s="266">
        <v>42643</v>
      </c>
      <c r="B115" s="264"/>
      <c r="C115" s="264"/>
      <c r="D115" s="264"/>
      <c r="E115" s="264"/>
      <c r="F115" s="264"/>
      <c r="G115" s="415">
        <v>7520</v>
      </c>
      <c r="H115" s="415">
        <v>15140.7</v>
      </c>
      <c r="I115" s="415">
        <v>1699</v>
      </c>
      <c r="J115" s="415">
        <v>1747</v>
      </c>
      <c r="K115" s="416">
        <v>3010</v>
      </c>
    </row>
    <row r="116" spans="1:11">
      <c r="A116" s="266">
        <v>42674</v>
      </c>
      <c r="B116" s="264"/>
      <c r="C116" s="264"/>
      <c r="D116" s="264"/>
      <c r="E116" s="264"/>
      <c r="F116" s="264"/>
      <c r="G116" s="415">
        <v>7608</v>
      </c>
      <c r="H116" s="415">
        <v>15079</v>
      </c>
      <c r="I116" s="415">
        <v>1735</v>
      </c>
      <c r="J116" s="415">
        <v>1816</v>
      </c>
      <c r="K116" s="416">
        <v>3024</v>
      </c>
    </row>
    <row r="117" spans="1:11">
      <c r="A117" s="266">
        <v>42704</v>
      </c>
      <c r="B117" s="264"/>
      <c r="C117" s="264"/>
      <c r="D117" s="264"/>
      <c r="E117" s="264"/>
      <c r="F117" s="264"/>
      <c r="G117" s="415">
        <v>7645</v>
      </c>
      <c r="H117" s="415">
        <v>14968.9</v>
      </c>
      <c r="I117" s="415">
        <v>1722</v>
      </c>
      <c r="J117" s="415">
        <v>1744</v>
      </c>
      <c r="K117" s="416">
        <v>3031</v>
      </c>
    </row>
    <row r="118" spans="1:11">
      <c r="A118" s="266">
        <v>42735</v>
      </c>
      <c r="B118" s="264"/>
      <c r="C118" s="264"/>
      <c r="D118" s="264"/>
      <c r="E118" s="264"/>
      <c r="F118" s="264"/>
      <c r="G118" s="415">
        <v>7463</v>
      </c>
      <c r="H118" s="415">
        <v>14846.8</v>
      </c>
      <c r="I118" s="415">
        <v>1730</v>
      </c>
      <c r="J118" s="415">
        <v>1690</v>
      </c>
      <c r="K118" s="416">
        <v>3034</v>
      </c>
    </row>
    <row r="119" spans="1:11">
      <c r="A119" s="266">
        <v>42766</v>
      </c>
      <c r="B119" s="264"/>
      <c r="C119" s="264"/>
      <c r="D119" s="264"/>
      <c r="E119" s="264"/>
      <c r="F119" s="264"/>
      <c r="G119" s="415">
        <v>7415</v>
      </c>
      <c r="H119" s="415">
        <v>14690.5</v>
      </c>
      <c r="I119" s="415">
        <v>1577</v>
      </c>
      <c r="J119" s="415">
        <v>1502</v>
      </c>
      <c r="K119" s="416">
        <v>3029</v>
      </c>
    </row>
    <row r="120" spans="1:11">
      <c r="A120" s="266">
        <v>42794</v>
      </c>
      <c r="B120" s="264"/>
      <c r="C120" s="264"/>
      <c r="D120" s="264"/>
      <c r="E120" s="264"/>
      <c r="F120" s="264"/>
      <c r="G120" s="415">
        <v>7271</v>
      </c>
      <c r="H120" s="415">
        <v>14653.2</v>
      </c>
      <c r="I120" s="415">
        <v>1508</v>
      </c>
      <c r="J120" s="415">
        <v>1495</v>
      </c>
      <c r="K120" s="416">
        <v>3056</v>
      </c>
    </row>
    <row r="121" spans="1:11">
      <c r="A121" s="266">
        <v>42825</v>
      </c>
      <c r="B121" s="264"/>
      <c r="C121" s="264"/>
      <c r="D121" s="264"/>
      <c r="E121" s="264"/>
      <c r="F121" s="264"/>
      <c r="G121" s="415">
        <v>7315</v>
      </c>
      <c r="H121" s="415">
        <v>14677.3</v>
      </c>
      <c r="I121" s="415">
        <v>1506</v>
      </c>
      <c r="J121" s="415">
        <v>1500</v>
      </c>
      <c r="K121" s="416">
        <v>3069</v>
      </c>
    </row>
    <row r="122" spans="1:11">
      <c r="A122" s="266">
        <v>42855</v>
      </c>
      <c r="B122" s="264"/>
      <c r="C122" s="264"/>
      <c r="D122" s="264"/>
      <c r="E122" s="264"/>
      <c r="F122" s="264"/>
      <c r="G122" s="415">
        <v>7239</v>
      </c>
      <c r="H122" s="415">
        <v>14623.2</v>
      </c>
      <c r="I122" s="415">
        <v>1495</v>
      </c>
      <c r="J122" s="415">
        <v>1468</v>
      </c>
      <c r="K122" s="416">
        <v>3074</v>
      </c>
    </row>
    <row r="123" spans="1:11">
      <c r="A123" s="266">
        <v>42886</v>
      </c>
      <c r="B123" s="264"/>
      <c r="C123" s="264"/>
      <c r="D123" s="264"/>
      <c r="E123" s="264"/>
      <c r="F123" s="264"/>
      <c r="G123" s="415">
        <v>7338</v>
      </c>
      <c r="H123" s="415">
        <v>14620.2</v>
      </c>
      <c r="I123" s="415">
        <v>1535</v>
      </c>
      <c r="J123" s="415">
        <v>1582</v>
      </c>
      <c r="K123" s="416">
        <v>3084</v>
      </c>
    </row>
    <row r="124" spans="1:11">
      <c r="A124" s="266">
        <v>42916</v>
      </c>
      <c r="B124" s="264"/>
      <c r="C124" s="264"/>
      <c r="D124" s="264"/>
      <c r="E124" s="264"/>
      <c r="F124" s="264"/>
      <c r="G124" s="415">
        <v>7399</v>
      </c>
      <c r="H124" s="415">
        <v>14615.7</v>
      </c>
      <c r="I124" s="415">
        <v>1499</v>
      </c>
      <c r="J124" s="415">
        <v>1664</v>
      </c>
      <c r="K124" s="416">
        <v>3089</v>
      </c>
    </row>
    <row r="125" spans="1:11">
      <c r="A125" s="266">
        <v>42947</v>
      </c>
      <c r="B125" s="264"/>
      <c r="C125" s="264"/>
      <c r="D125" s="264"/>
      <c r="E125" s="264"/>
      <c r="F125" s="264"/>
      <c r="G125" s="415">
        <v>7529</v>
      </c>
      <c r="H125" s="415">
        <v>14564.6</v>
      </c>
      <c r="I125" s="415">
        <v>1605</v>
      </c>
      <c r="J125" s="415">
        <v>1717</v>
      </c>
      <c r="K125" s="416">
        <v>3099</v>
      </c>
    </row>
    <row r="126" spans="1:11">
      <c r="A126" s="266">
        <v>42978</v>
      </c>
      <c r="B126" s="264"/>
      <c r="C126" s="264"/>
      <c r="D126" s="264"/>
      <c r="E126" s="264"/>
      <c r="F126" s="264"/>
      <c r="G126" s="415">
        <v>7435</v>
      </c>
      <c r="H126" s="415">
        <v>14516</v>
      </c>
      <c r="I126" s="415">
        <v>1651</v>
      </c>
      <c r="J126" s="415">
        <v>1687</v>
      </c>
      <c r="K126" s="416">
        <v>3093</v>
      </c>
    </row>
    <row r="127" spans="1:11">
      <c r="A127" s="266">
        <v>43008</v>
      </c>
      <c r="B127" s="264"/>
      <c r="C127" s="264"/>
      <c r="D127" s="264"/>
      <c r="E127" s="264"/>
      <c r="F127" s="264"/>
      <c r="G127" s="415">
        <v>7545</v>
      </c>
      <c r="H127" s="415">
        <v>14477.3</v>
      </c>
      <c r="I127" s="415">
        <v>1691</v>
      </c>
      <c r="J127" s="415">
        <v>1747</v>
      </c>
      <c r="K127" s="416">
        <v>3097</v>
      </c>
    </row>
    <row r="128" spans="1:11">
      <c r="A128" s="266">
        <v>43039</v>
      </c>
      <c r="B128" s="264"/>
      <c r="C128" s="264"/>
      <c r="D128" s="264"/>
      <c r="E128" s="264"/>
      <c r="F128" s="264"/>
      <c r="G128" s="415">
        <v>7570</v>
      </c>
      <c r="H128" s="415">
        <v>14424.7</v>
      </c>
      <c r="I128" s="415">
        <v>1729</v>
      </c>
      <c r="J128" s="415">
        <v>1818</v>
      </c>
      <c r="K128" s="416">
        <v>3096</v>
      </c>
    </row>
    <row r="129" spans="1:11">
      <c r="A129" s="266">
        <v>43069</v>
      </c>
      <c r="B129" s="264"/>
      <c r="C129" s="264"/>
      <c r="D129" s="264"/>
      <c r="E129" s="264"/>
      <c r="F129" s="264"/>
      <c r="G129" s="415">
        <v>7633</v>
      </c>
      <c r="H129" s="415">
        <v>14341.6</v>
      </c>
      <c r="I129" s="415">
        <v>1717</v>
      </c>
      <c r="J129" s="415">
        <v>1743</v>
      </c>
      <c r="K129" s="416">
        <v>3093</v>
      </c>
    </row>
    <row r="130" spans="1:11">
      <c r="A130" s="266">
        <v>43100</v>
      </c>
      <c r="B130" s="264"/>
      <c r="C130" s="264"/>
      <c r="D130" s="264"/>
      <c r="E130" s="264"/>
      <c r="F130" s="264"/>
      <c r="G130" s="415">
        <v>7446</v>
      </c>
      <c r="H130" s="415">
        <v>14237.9</v>
      </c>
      <c r="I130" s="415">
        <v>1725</v>
      </c>
      <c r="J130" s="415">
        <v>1690</v>
      </c>
      <c r="K130" s="416">
        <v>3092</v>
      </c>
    </row>
    <row r="131" spans="1:11">
      <c r="A131" s="266">
        <v>43131</v>
      </c>
      <c r="B131" s="264"/>
      <c r="C131" s="264"/>
      <c r="D131" s="264"/>
      <c r="E131" s="264"/>
      <c r="F131" s="264"/>
      <c r="G131" s="415">
        <v>7401</v>
      </c>
      <c r="H131" s="415">
        <v>14108.1</v>
      </c>
      <c r="I131" s="415">
        <v>1573</v>
      </c>
      <c r="J131" s="415">
        <v>1487</v>
      </c>
      <c r="K131" s="416">
        <v>3081</v>
      </c>
    </row>
    <row r="132" spans="1:11">
      <c r="A132" s="266">
        <v>43159</v>
      </c>
      <c r="B132" s="264"/>
      <c r="C132" s="264"/>
      <c r="D132" s="264"/>
      <c r="E132" s="264"/>
      <c r="F132" s="264"/>
      <c r="G132" s="415">
        <v>7258</v>
      </c>
      <c r="H132" s="415">
        <v>14116.2</v>
      </c>
      <c r="I132" s="415">
        <v>1504</v>
      </c>
      <c r="J132" s="415">
        <v>1495</v>
      </c>
      <c r="K132" s="416">
        <v>3089</v>
      </c>
    </row>
    <row r="133" spans="1:11">
      <c r="A133" s="266">
        <v>43190</v>
      </c>
      <c r="B133" s="264"/>
      <c r="C133" s="264"/>
      <c r="D133" s="264"/>
      <c r="E133" s="264"/>
      <c r="F133" s="264"/>
      <c r="G133" s="415">
        <v>7300</v>
      </c>
      <c r="H133" s="415">
        <v>14136</v>
      </c>
      <c r="I133" s="415">
        <v>1503</v>
      </c>
      <c r="J133" s="415">
        <v>1500</v>
      </c>
      <c r="K133" s="416">
        <v>3094</v>
      </c>
    </row>
    <row r="134" spans="1:11">
      <c r="A134" s="266">
        <v>43220</v>
      </c>
      <c r="B134" s="264"/>
      <c r="C134" s="264"/>
      <c r="D134" s="264"/>
      <c r="E134" s="264"/>
      <c r="F134" s="264"/>
      <c r="G134" s="415">
        <v>7226</v>
      </c>
      <c r="H134" s="415">
        <v>14126</v>
      </c>
      <c r="I134" s="415">
        <v>1493</v>
      </c>
      <c r="J134" s="415">
        <v>1469</v>
      </c>
      <c r="K134" s="416">
        <v>3094</v>
      </c>
    </row>
    <row r="135" spans="1:11">
      <c r="A135" s="266">
        <v>43251</v>
      </c>
      <c r="B135" s="264"/>
      <c r="C135" s="264"/>
      <c r="D135" s="264"/>
      <c r="E135" s="264"/>
      <c r="F135" s="264"/>
      <c r="G135" s="415">
        <v>7325</v>
      </c>
      <c r="H135" s="415">
        <v>14158.5</v>
      </c>
      <c r="I135" s="415">
        <v>1533</v>
      </c>
      <c r="J135" s="415">
        <v>1582</v>
      </c>
      <c r="K135" s="416">
        <v>3095</v>
      </c>
    </row>
    <row r="136" spans="1:11">
      <c r="A136" s="266">
        <v>43281</v>
      </c>
      <c r="B136" s="264"/>
      <c r="C136" s="264"/>
      <c r="D136" s="264"/>
      <c r="E136" s="264"/>
      <c r="F136" s="264"/>
      <c r="G136" s="415">
        <v>7384</v>
      </c>
      <c r="H136" s="415">
        <v>14182.1</v>
      </c>
      <c r="I136" s="415">
        <v>1497</v>
      </c>
      <c r="J136" s="415">
        <v>1664</v>
      </c>
      <c r="K136" s="416">
        <v>3098</v>
      </c>
    </row>
    <row r="137" spans="1:11">
      <c r="A137" s="419">
        <v>43282</v>
      </c>
      <c r="B137" s="264"/>
      <c r="C137" s="264"/>
      <c r="D137" s="264"/>
      <c r="E137" s="264"/>
      <c r="F137" s="264"/>
      <c r="G137" s="415">
        <v>7516</v>
      </c>
      <c r="H137" s="415">
        <v>14173.3</v>
      </c>
      <c r="I137" s="415">
        <v>1604</v>
      </c>
      <c r="J137" s="415">
        <v>1717</v>
      </c>
      <c r="K137" s="416">
        <v>3101</v>
      </c>
    </row>
    <row r="138" spans="1:11">
      <c r="A138" s="419">
        <v>43313</v>
      </c>
      <c r="B138" s="264"/>
      <c r="C138" s="264"/>
      <c r="D138" s="264"/>
      <c r="E138" s="264"/>
      <c r="F138" s="264"/>
      <c r="G138" s="415">
        <v>7422</v>
      </c>
      <c r="H138" s="415">
        <v>14142.1</v>
      </c>
      <c r="I138" s="415">
        <v>1650</v>
      </c>
      <c r="J138" s="415">
        <v>1687</v>
      </c>
      <c r="K138" s="416">
        <v>3093</v>
      </c>
    </row>
    <row r="139" spans="1:11">
      <c r="A139" s="419">
        <v>43344</v>
      </c>
      <c r="B139" s="264"/>
      <c r="C139" s="264"/>
      <c r="D139" s="264"/>
      <c r="E139" s="264"/>
      <c r="F139" s="264"/>
      <c r="G139" s="415">
        <v>7511</v>
      </c>
      <c r="H139" s="415">
        <v>14123.4</v>
      </c>
      <c r="I139" s="415">
        <v>1690</v>
      </c>
      <c r="J139" s="415">
        <v>1747</v>
      </c>
      <c r="K139" s="416">
        <v>3097</v>
      </c>
    </row>
    <row r="140" spans="1:11">
      <c r="A140" s="419">
        <v>43374</v>
      </c>
      <c r="B140" s="264"/>
      <c r="C140" s="264"/>
      <c r="D140" s="264"/>
      <c r="E140" s="264"/>
      <c r="F140" s="264"/>
      <c r="G140" s="415">
        <v>7558</v>
      </c>
      <c r="H140" s="415">
        <v>14089.6</v>
      </c>
      <c r="I140" s="415">
        <v>1728</v>
      </c>
      <c r="J140" s="415">
        <v>1818</v>
      </c>
      <c r="K140" s="416">
        <v>3096</v>
      </c>
    </row>
    <row r="141" spans="1:11">
      <c r="A141" s="419">
        <v>43405</v>
      </c>
      <c r="B141" s="264"/>
      <c r="C141" s="264"/>
      <c r="D141" s="264"/>
      <c r="E141" s="264"/>
      <c r="F141" s="264"/>
      <c r="G141" s="415">
        <v>7620</v>
      </c>
      <c r="H141" s="415">
        <v>14040.7</v>
      </c>
      <c r="I141" s="415">
        <v>1716</v>
      </c>
      <c r="J141" s="415">
        <v>1743</v>
      </c>
      <c r="K141" s="416">
        <v>3093</v>
      </c>
    </row>
    <row r="142" spans="1:11">
      <c r="A142" s="419">
        <v>43435</v>
      </c>
      <c r="B142" s="264"/>
      <c r="C142" s="264"/>
      <c r="D142" s="264"/>
      <c r="E142" s="264"/>
      <c r="F142" s="264"/>
      <c r="G142" s="415">
        <v>7434</v>
      </c>
      <c r="H142" s="415">
        <v>13967</v>
      </c>
      <c r="I142" s="415">
        <v>1724</v>
      </c>
      <c r="J142" s="415">
        <v>1690</v>
      </c>
      <c r="K142" s="416">
        <v>3092</v>
      </c>
    </row>
    <row r="143" spans="1:11">
      <c r="A143" s="419">
        <v>43466</v>
      </c>
      <c r="B143" s="264"/>
      <c r="C143" s="264"/>
      <c r="D143" s="264"/>
      <c r="E143" s="264"/>
      <c r="F143" s="264"/>
      <c r="G143" s="415">
        <v>7389</v>
      </c>
      <c r="H143" s="415">
        <v>13892.2</v>
      </c>
      <c r="I143" s="415">
        <v>1572</v>
      </c>
      <c r="J143" s="415">
        <v>1487</v>
      </c>
      <c r="K143" s="416">
        <v>3081</v>
      </c>
    </row>
    <row r="144" spans="1:11">
      <c r="A144" s="419">
        <v>43497</v>
      </c>
      <c r="B144" s="264"/>
      <c r="C144" s="264"/>
      <c r="D144" s="264"/>
      <c r="E144" s="264"/>
      <c r="F144" s="264"/>
      <c r="G144" s="415">
        <v>7246</v>
      </c>
      <c r="H144" s="415">
        <v>13925</v>
      </c>
      <c r="I144" s="415">
        <v>1504</v>
      </c>
      <c r="J144" s="415">
        <v>1495</v>
      </c>
      <c r="K144" s="416">
        <v>3089</v>
      </c>
    </row>
    <row r="145" spans="1:11">
      <c r="A145" s="419">
        <v>43525</v>
      </c>
      <c r="B145" s="264"/>
      <c r="C145" s="264"/>
      <c r="D145" s="264"/>
      <c r="E145" s="264"/>
      <c r="F145" s="264"/>
      <c r="G145" s="415">
        <v>7288</v>
      </c>
      <c r="H145" s="415">
        <v>13976.8</v>
      </c>
      <c r="I145" s="415">
        <v>1502</v>
      </c>
      <c r="J145" s="415">
        <v>1500</v>
      </c>
      <c r="K145" s="416">
        <v>3094</v>
      </c>
    </row>
    <row r="146" spans="1:11">
      <c r="A146" s="419">
        <v>43556</v>
      </c>
      <c r="B146" s="264"/>
      <c r="C146" s="264"/>
      <c r="D146" s="264"/>
      <c r="E146" s="264"/>
      <c r="F146" s="264"/>
      <c r="G146" s="415">
        <v>7214</v>
      </c>
      <c r="H146" s="415">
        <v>13996.8</v>
      </c>
      <c r="I146" s="415">
        <v>1492</v>
      </c>
      <c r="J146" s="415">
        <v>1469</v>
      </c>
      <c r="K146" s="416">
        <v>3094</v>
      </c>
    </row>
    <row r="147" spans="1:11">
      <c r="A147" s="419">
        <v>43586</v>
      </c>
      <c r="B147" s="264"/>
      <c r="C147" s="264"/>
      <c r="D147" s="264"/>
      <c r="E147" s="264"/>
      <c r="F147" s="264"/>
      <c r="G147" s="415">
        <v>7313</v>
      </c>
      <c r="H147" s="415">
        <v>14057.2</v>
      </c>
      <c r="I147" s="415">
        <v>1532</v>
      </c>
      <c r="J147" s="415">
        <v>1582</v>
      </c>
      <c r="K147" s="416">
        <v>3095</v>
      </c>
    </row>
    <row r="148" spans="1:11">
      <c r="A148" s="419">
        <v>43617</v>
      </c>
      <c r="B148" s="264"/>
      <c r="C148" s="264"/>
      <c r="D148" s="264"/>
      <c r="E148" s="264"/>
      <c r="F148" s="264"/>
      <c r="G148" s="415">
        <v>7373</v>
      </c>
      <c r="H148" s="415">
        <v>14112.3</v>
      </c>
      <c r="I148" s="415">
        <v>1497</v>
      </c>
      <c r="J148" s="415">
        <v>1664</v>
      </c>
      <c r="K148" s="416">
        <v>3098</v>
      </c>
    </row>
    <row r="149" spans="1:11">
      <c r="A149" s="419">
        <v>43647</v>
      </c>
      <c r="B149" s="264"/>
      <c r="C149" s="264"/>
      <c r="D149" s="264"/>
      <c r="E149" s="264"/>
      <c r="F149" s="264"/>
      <c r="G149" s="415">
        <v>7504</v>
      </c>
      <c r="H149" s="415">
        <v>14127.7</v>
      </c>
      <c r="I149" s="415">
        <v>1603</v>
      </c>
      <c r="J149" s="415">
        <v>1717</v>
      </c>
      <c r="K149" s="416">
        <v>3101</v>
      </c>
    </row>
    <row r="150" spans="1:11">
      <c r="A150" s="419">
        <v>43678</v>
      </c>
      <c r="B150" s="264"/>
      <c r="C150" s="264"/>
      <c r="D150" s="264"/>
      <c r="E150" s="264"/>
      <c r="F150" s="264"/>
      <c r="G150" s="415">
        <v>7411</v>
      </c>
      <c r="H150" s="415">
        <v>14120.8</v>
      </c>
      <c r="I150" s="415">
        <v>1650</v>
      </c>
      <c r="J150" s="415">
        <v>1687</v>
      </c>
      <c r="K150" s="416">
        <v>3093</v>
      </c>
    </row>
    <row r="151" spans="1:11">
      <c r="A151" s="419">
        <v>43709</v>
      </c>
      <c r="B151" s="264"/>
      <c r="C151" s="264"/>
      <c r="D151" s="264"/>
      <c r="E151" s="264"/>
      <c r="F151" s="264"/>
      <c r="G151" s="415">
        <v>7522</v>
      </c>
      <c r="H151" s="415">
        <v>14111.8</v>
      </c>
      <c r="I151" s="415">
        <v>1689</v>
      </c>
      <c r="J151" s="415">
        <v>1747</v>
      </c>
      <c r="K151" s="416">
        <v>3097</v>
      </c>
    </row>
    <row r="152" spans="1:11">
      <c r="A152" s="419">
        <v>43739</v>
      </c>
      <c r="B152" s="264"/>
      <c r="C152" s="264"/>
      <c r="D152" s="264"/>
      <c r="E152" s="264"/>
      <c r="F152" s="264"/>
      <c r="G152" s="415">
        <v>7548</v>
      </c>
      <c r="H152" s="415">
        <v>14087.4</v>
      </c>
      <c r="I152" s="415">
        <v>1728</v>
      </c>
      <c r="J152" s="415">
        <v>1818</v>
      </c>
      <c r="K152" s="416">
        <v>3096</v>
      </c>
    </row>
    <row r="153" spans="1:11">
      <c r="A153" s="419">
        <v>43770</v>
      </c>
      <c r="B153" s="264"/>
      <c r="C153" s="264"/>
      <c r="D153" s="264"/>
      <c r="E153" s="264"/>
      <c r="F153" s="264"/>
      <c r="G153" s="415">
        <v>7610</v>
      </c>
      <c r="H153" s="415">
        <v>14046.6</v>
      </c>
      <c r="I153" s="415">
        <v>1716</v>
      </c>
      <c r="J153" s="415">
        <v>1743</v>
      </c>
      <c r="K153" s="416">
        <v>3093</v>
      </c>
    </row>
    <row r="154" spans="1:11">
      <c r="A154" s="419">
        <v>43800</v>
      </c>
      <c r="B154" s="264"/>
      <c r="C154" s="264"/>
      <c r="D154" s="264"/>
      <c r="E154" s="264"/>
      <c r="F154" s="264"/>
      <c r="G154" s="415">
        <v>7424</v>
      </c>
      <c r="H154" s="415">
        <v>13968.2</v>
      </c>
      <c r="I154" s="415">
        <v>1724</v>
      </c>
      <c r="J154" s="415">
        <v>1690</v>
      </c>
      <c r="K154" s="416">
        <v>3092</v>
      </c>
    </row>
    <row r="155" spans="1:11">
      <c r="A155" s="419">
        <v>43831</v>
      </c>
      <c r="B155" s="264"/>
      <c r="C155" s="264"/>
      <c r="D155" s="264"/>
      <c r="E155" s="264"/>
      <c r="F155" s="264"/>
      <c r="G155" s="415">
        <v>7379</v>
      </c>
      <c r="H155" s="415">
        <v>13892.4</v>
      </c>
      <c r="I155" s="415">
        <v>1572</v>
      </c>
      <c r="J155" s="415">
        <v>1487</v>
      </c>
      <c r="K155" s="416">
        <v>3081</v>
      </c>
    </row>
    <row r="156" spans="1:11">
      <c r="A156" s="419">
        <v>43862</v>
      </c>
      <c r="B156" s="264"/>
      <c r="C156" s="264"/>
      <c r="D156" s="264"/>
      <c r="E156" s="264"/>
      <c r="F156" s="264"/>
      <c r="G156" s="415">
        <v>7206</v>
      </c>
      <c r="H156" s="415">
        <v>13922.4</v>
      </c>
      <c r="I156" s="415">
        <v>1493</v>
      </c>
      <c r="J156" s="415">
        <v>1480</v>
      </c>
      <c r="K156" s="416">
        <v>3081</v>
      </c>
    </row>
    <row r="157" spans="1:11">
      <c r="A157" s="419">
        <v>43891</v>
      </c>
      <c r="B157" s="264"/>
      <c r="C157" s="264"/>
      <c r="D157" s="264"/>
      <c r="E157" s="264"/>
      <c r="F157" s="264"/>
      <c r="G157" s="415">
        <v>7246</v>
      </c>
      <c r="H157" s="415">
        <v>13981.6</v>
      </c>
      <c r="I157" s="415">
        <v>1492</v>
      </c>
      <c r="J157" s="415">
        <v>1487</v>
      </c>
      <c r="K157" s="416">
        <v>3086</v>
      </c>
    </row>
    <row r="158" spans="1:11">
      <c r="A158" s="419">
        <v>43922</v>
      </c>
      <c r="B158" s="264"/>
      <c r="C158" s="264"/>
      <c r="D158" s="264"/>
      <c r="E158" s="264"/>
      <c r="F158" s="264"/>
      <c r="G158" s="415">
        <v>7174</v>
      </c>
      <c r="H158" s="415">
        <v>14000.9</v>
      </c>
      <c r="I158" s="415">
        <v>1482</v>
      </c>
      <c r="J158" s="415">
        <v>1458</v>
      </c>
      <c r="K158" s="416">
        <v>3086</v>
      </c>
    </row>
    <row r="159" spans="1:11">
      <c r="A159" s="419">
        <v>43952</v>
      </c>
      <c r="B159" s="264"/>
      <c r="C159" s="264"/>
      <c r="D159" s="264"/>
      <c r="E159" s="264"/>
      <c r="F159" s="264"/>
      <c r="G159" s="415">
        <v>7272</v>
      </c>
      <c r="H159" s="415">
        <v>14059.7</v>
      </c>
      <c r="I159" s="415">
        <v>1523</v>
      </c>
      <c r="J159" s="415">
        <v>1573</v>
      </c>
      <c r="K159" s="416">
        <v>3087</v>
      </c>
    </row>
    <row r="160" spans="1:11">
      <c r="A160" s="419">
        <v>43983</v>
      </c>
      <c r="B160" s="264"/>
      <c r="C160" s="264"/>
      <c r="D160" s="264"/>
      <c r="E160" s="264"/>
      <c r="F160" s="264"/>
      <c r="G160" s="415">
        <v>7334</v>
      </c>
      <c r="H160" s="415">
        <v>14115.3</v>
      </c>
      <c r="I160" s="415">
        <v>1481</v>
      </c>
      <c r="J160" s="415">
        <v>1650</v>
      </c>
      <c r="K160" s="416">
        <v>3089</v>
      </c>
    </row>
    <row r="161" spans="1:11">
      <c r="A161" s="419">
        <v>44013</v>
      </c>
      <c r="B161" s="264"/>
      <c r="C161" s="264"/>
      <c r="D161" s="264"/>
      <c r="E161" s="264"/>
      <c r="F161" s="264"/>
      <c r="G161" s="415">
        <v>7464</v>
      </c>
      <c r="H161" s="415">
        <v>14130</v>
      </c>
      <c r="I161" s="415">
        <v>1598</v>
      </c>
      <c r="J161" s="415">
        <v>1717</v>
      </c>
      <c r="K161" s="416">
        <v>3091</v>
      </c>
    </row>
    <row r="162" spans="1:11">
      <c r="A162" s="419">
        <v>44044</v>
      </c>
      <c r="B162" s="264"/>
      <c r="C162" s="264"/>
      <c r="D162" s="264"/>
      <c r="E162" s="264"/>
      <c r="F162" s="264"/>
      <c r="G162" s="415">
        <v>7376</v>
      </c>
      <c r="H162" s="415">
        <v>14129.1</v>
      </c>
      <c r="I162" s="415">
        <v>1650</v>
      </c>
      <c r="J162" s="415">
        <v>1687</v>
      </c>
      <c r="K162" s="416">
        <v>3085</v>
      </c>
    </row>
    <row r="163" spans="1:11">
      <c r="A163" s="419">
        <v>44075</v>
      </c>
      <c r="B163" s="264"/>
      <c r="C163" s="264"/>
      <c r="D163" s="264"/>
      <c r="E163" s="264"/>
      <c r="F163" s="264"/>
      <c r="G163" s="415">
        <v>7491</v>
      </c>
      <c r="H163" s="415">
        <v>14133</v>
      </c>
      <c r="I163" s="415">
        <v>1689</v>
      </c>
      <c r="J163" s="415">
        <v>1747</v>
      </c>
      <c r="K163" s="416">
        <v>3088</v>
      </c>
    </row>
    <row r="164" spans="1:11">
      <c r="A164" s="419">
        <v>44105</v>
      </c>
      <c r="B164" s="264"/>
      <c r="C164" s="264"/>
      <c r="D164" s="264"/>
      <c r="E164" s="264"/>
      <c r="F164" s="264"/>
      <c r="G164" s="415">
        <v>7536</v>
      </c>
      <c r="H164" s="415">
        <v>14120.7</v>
      </c>
      <c r="I164" s="415">
        <v>1728</v>
      </c>
      <c r="J164" s="415">
        <v>1818</v>
      </c>
      <c r="K164" s="416">
        <v>3087</v>
      </c>
    </row>
    <row r="165" spans="1:11">
      <c r="A165" s="419">
        <v>44136</v>
      </c>
      <c r="B165" s="264"/>
      <c r="C165" s="264"/>
      <c r="D165" s="264"/>
      <c r="E165" s="264"/>
      <c r="F165" s="264"/>
      <c r="G165" s="415">
        <v>7601</v>
      </c>
      <c r="H165" s="415">
        <v>14076.7</v>
      </c>
      <c r="I165" s="415">
        <v>1716</v>
      </c>
      <c r="J165" s="415">
        <v>1743</v>
      </c>
      <c r="K165" s="416">
        <v>3085</v>
      </c>
    </row>
    <row r="166" spans="1:11">
      <c r="A166" s="419">
        <v>44166</v>
      </c>
      <c r="B166" s="264"/>
      <c r="C166" s="264"/>
      <c r="D166" s="264"/>
      <c r="E166" s="264"/>
      <c r="F166" s="264"/>
      <c r="G166" s="415">
        <v>7416</v>
      </c>
      <c r="H166" s="415">
        <v>13996.2</v>
      </c>
      <c r="I166" s="415">
        <v>1724</v>
      </c>
      <c r="J166" s="415">
        <v>1690</v>
      </c>
      <c r="K166" s="416">
        <v>3084</v>
      </c>
    </row>
    <row r="167" spans="1:11">
      <c r="A167" s="419">
        <v>44197</v>
      </c>
      <c r="B167" s="264"/>
      <c r="C167" s="264"/>
      <c r="D167" s="264"/>
      <c r="E167" s="264"/>
      <c r="F167" s="264"/>
      <c r="G167" s="415">
        <v>7370</v>
      </c>
      <c r="H167" s="415">
        <v>13909.6</v>
      </c>
      <c r="I167" s="415">
        <v>1572</v>
      </c>
      <c r="J167" s="415">
        <v>1487</v>
      </c>
      <c r="K167" s="416">
        <v>3075</v>
      </c>
    </row>
    <row r="168" spans="1:11">
      <c r="A168" s="419">
        <v>44228</v>
      </c>
      <c r="B168" s="264"/>
      <c r="C168" s="264"/>
      <c r="D168" s="264"/>
      <c r="E168" s="264"/>
      <c r="F168" s="264"/>
      <c r="G168" s="415">
        <v>7228</v>
      </c>
      <c r="H168" s="415">
        <v>13931.1</v>
      </c>
      <c r="I168" s="415">
        <v>1504</v>
      </c>
      <c r="J168" s="415">
        <v>1495</v>
      </c>
      <c r="K168" s="416">
        <v>3087</v>
      </c>
    </row>
    <row r="169" spans="1:11">
      <c r="A169" s="419">
        <v>44256</v>
      </c>
      <c r="B169" s="264"/>
      <c r="C169" s="264"/>
      <c r="D169" s="264"/>
      <c r="E169" s="264"/>
      <c r="F169" s="264"/>
      <c r="G169" s="415">
        <v>7270</v>
      </c>
      <c r="H169" s="415">
        <v>13989.1</v>
      </c>
      <c r="I169" s="415">
        <v>1502</v>
      </c>
      <c r="J169" s="415">
        <v>1500</v>
      </c>
      <c r="K169" s="416">
        <v>3094</v>
      </c>
    </row>
    <row r="170" spans="1:11">
      <c r="A170" s="419">
        <v>44287</v>
      </c>
      <c r="B170" s="264"/>
      <c r="C170" s="264"/>
      <c r="D170" s="264"/>
      <c r="E170" s="264"/>
      <c r="F170" s="264"/>
      <c r="G170" s="415">
        <v>7196</v>
      </c>
      <c r="H170" s="415">
        <v>13997.7</v>
      </c>
      <c r="I170" s="415">
        <v>1492</v>
      </c>
      <c r="J170" s="415">
        <v>1469</v>
      </c>
      <c r="K170" s="416">
        <v>3094</v>
      </c>
    </row>
    <row r="171" spans="1:11">
      <c r="A171" s="419">
        <v>44317</v>
      </c>
      <c r="B171" s="264"/>
      <c r="C171" s="264"/>
      <c r="D171" s="264"/>
      <c r="E171" s="264"/>
      <c r="F171" s="264"/>
      <c r="G171" s="415">
        <v>7295</v>
      </c>
      <c r="H171" s="415">
        <v>14048.1</v>
      </c>
      <c r="I171" s="415">
        <v>1532</v>
      </c>
      <c r="J171" s="415">
        <v>1582</v>
      </c>
      <c r="K171" s="416">
        <v>3095</v>
      </c>
    </row>
    <row r="172" spans="1:11">
      <c r="A172" s="419">
        <v>44348</v>
      </c>
      <c r="B172" s="264"/>
      <c r="C172" s="264"/>
      <c r="D172" s="264"/>
      <c r="E172" s="264"/>
      <c r="F172" s="264"/>
      <c r="G172" s="415">
        <v>7355</v>
      </c>
      <c r="H172" s="415">
        <v>14090.2</v>
      </c>
      <c r="I172" s="415">
        <v>1497</v>
      </c>
      <c r="J172" s="415">
        <v>1650</v>
      </c>
      <c r="K172" s="416">
        <v>3098</v>
      </c>
    </row>
    <row r="173" spans="1:11">
      <c r="A173" s="419">
        <v>44378</v>
      </c>
      <c r="B173" s="264"/>
      <c r="C173" s="264"/>
      <c r="D173" s="264"/>
      <c r="E173" s="264"/>
      <c r="F173" s="264"/>
      <c r="G173" s="415">
        <v>7486</v>
      </c>
      <c r="H173" s="415">
        <v>14087</v>
      </c>
      <c r="I173" s="415">
        <v>1603</v>
      </c>
      <c r="J173" s="415">
        <v>1717</v>
      </c>
      <c r="K173" s="416">
        <v>3101</v>
      </c>
    </row>
    <row r="174" spans="1:11">
      <c r="A174" s="419">
        <v>44409</v>
      </c>
      <c r="B174" s="264"/>
      <c r="C174" s="264"/>
      <c r="D174" s="264"/>
      <c r="E174" s="264"/>
      <c r="F174" s="264"/>
      <c r="G174" s="415">
        <v>7394</v>
      </c>
      <c r="H174" s="415">
        <v>14077.6</v>
      </c>
      <c r="I174" s="415">
        <v>1650</v>
      </c>
      <c r="J174" s="415">
        <v>1687</v>
      </c>
      <c r="K174" s="416">
        <v>3093</v>
      </c>
    </row>
    <row r="175" spans="1:11">
      <c r="A175" s="419">
        <v>44440</v>
      </c>
      <c r="B175" s="264"/>
      <c r="C175" s="264"/>
      <c r="D175" s="264"/>
      <c r="E175" s="264"/>
      <c r="F175" s="264"/>
      <c r="G175" s="415">
        <v>7506</v>
      </c>
      <c r="H175" s="415">
        <v>14075.8</v>
      </c>
      <c r="I175" s="415">
        <v>1689</v>
      </c>
      <c r="J175" s="415">
        <v>1747</v>
      </c>
      <c r="K175" s="416">
        <v>3097</v>
      </c>
    </row>
    <row r="176" spans="1:11">
      <c r="A176" s="419">
        <v>44470</v>
      </c>
      <c r="B176" s="264"/>
      <c r="C176" s="264"/>
      <c r="D176" s="264"/>
      <c r="E176" s="264"/>
      <c r="F176" s="264"/>
      <c r="G176" s="415">
        <v>7532</v>
      </c>
      <c r="H176" s="415">
        <v>14066.8</v>
      </c>
      <c r="I176" s="415">
        <v>1728</v>
      </c>
      <c r="J176" s="415">
        <v>1818</v>
      </c>
      <c r="K176" s="416">
        <v>3096</v>
      </c>
    </row>
    <row r="177" spans="1:11">
      <c r="A177" s="419">
        <v>44501</v>
      </c>
      <c r="B177" s="264"/>
      <c r="C177" s="264"/>
      <c r="D177" s="264"/>
      <c r="E177" s="264"/>
      <c r="F177" s="264"/>
      <c r="G177" s="415">
        <v>7594</v>
      </c>
      <c r="H177" s="415">
        <v>14019.7</v>
      </c>
      <c r="I177" s="415">
        <v>1716</v>
      </c>
      <c r="J177" s="415">
        <v>1743</v>
      </c>
      <c r="K177" s="416">
        <v>3093</v>
      </c>
    </row>
    <row r="178" spans="1:11">
      <c r="A178" s="419">
        <v>44531</v>
      </c>
      <c r="B178" s="264"/>
      <c r="C178" s="264"/>
      <c r="D178" s="264"/>
      <c r="E178" s="264"/>
      <c r="F178" s="264"/>
      <c r="G178" s="415">
        <v>7409</v>
      </c>
      <c r="H178" s="415">
        <v>13940</v>
      </c>
      <c r="I178" s="415">
        <v>1724</v>
      </c>
      <c r="J178" s="415">
        <v>1690</v>
      </c>
      <c r="K178" s="416">
        <v>3092</v>
      </c>
    </row>
    <row r="179" spans="1:11">
      <c r="A179" s="419">
        <v>44562</v>
      </c>
      <c r="B179" s="264"/>
      <c r="C179" s="264"/>
      <c r="D179" s="264"/>
      <c r="E179" s="264"/>
      <c r="F179" s="264"/>
      <c r="G179" s="415">
        <v>7363</v>
      </c>
      <c r="H179" s="415">
        <v>13848.5</v>
      </c>
      <c r="I179" s="415">
        <v>1572</v>
      </c>
      <c r="J179" s="415">
        <v>1487</v>
      </c>
      <c r="K179" s="416">
        <v>3081</v>
      </c>
    </row>
    <row r="180" spans="1:11">
      <c r="A180" s="419">
        <v>44593</v>
      </c>
      <c r="B180" s="264"/>
      <c r="C180" s="264"/>
      <c r="D180" s="264"/>
      <c r="E180" s="264"/>
      <c r="F180" s="264"/>
      <c r="G180" s="415">
        <v>7220</v>
      </c>
      <c r="H180" s="415">
        <v>13867.1</v>
      </c>
      <c r="I180" s="415">
        <v>1504</v>
      </c>
      <c r="J180" s="415">
        <v>1495</v>
      </c>
      <c r="K180" s="416">
        <v>3089</v>
      </c>
    </row>
    <row r="181" spans="1:11">
      <c r="A181" s="419">
        <v>44621</v>
      </c>
      <c r="B181" s="264"/>
      <c r="C181" s="264"/>
      <c r="D181" s="264"/>
      <c r="E181" s="264"/>
      <c r="F181" s="264"/>
      <c r="G181" s="415">
        <v>7263</v>
      </c>
      <c r="H181" s="415">
        <v>13921.6</v>
      </c>
      <c r="I181" s="415">
        <v>1502</v>
      </c>
      <c r="J181" s="415">
        <v>1500</v>
      </c>
      <c r="K181" s="416">
        <v>3094</v>
      </c>
    </row>
    <row r="182" spans="1:11">
      <c r="A182" s="419">
        <v>44652</v>
      </c>
      <c r="B182" s="264"/>
      <c r="C182" s="264"/>
      <c r="D182" s="264"/>
      <c r="E182" s="264"/>
      <c r="F182" s="264"/>
      <c r="G182" s="415">
        <v>7189</v>
      </c>
      <c r="H182" s="415">
        <v>13930.2</v>
      </c>
      <c r="I182" s="415">
        <v>1492</v>
      </c>
      <c r="J182" s="415">
        <v>1469</v>
      </c>
      <c r="K182" s="416">
        <v>3094</v>
      </c>
    </row>
    <row r="183" spans="1:11">
      <c r="A183" s="419">
        <v>44682</v>
      </c>
      <c r="B183" s="264"/>
      <c r="C183" s="264"/>
      <c r="D183" s="264"/>
      <c r="E183" s="264"/>
      <c r="F183" s="264"/>
      <c r="G183" s="415">
        <v>7288</v>
      </c>
      <c r="H183" s="415">
        <v>13979.7</v>
      </c>
      <c r="I183" s="415">
        <v>1532</v>
      </c>
      <c r="J183" s="415">
        <v>1582</v>
      </c>
      <c r="K183" s="416">
        <v>3095</v>
      </c>
    </row>
    <row r="184" spans="1:11">
      <c r="A184" s="419">
        <v>44713</v>
      </c>
      <c r="B184" s="264"/>
      <c r="C184" s="264"/>
      <c r="D184" s="264"/>
      <c r="E184" s="264"/>
      <c r="F184" s="264"/>
      <c r="G184" s="415">
        <v>7348</v>
      </c>
      <c r="H184" s="415">
        <v>14018.5</v>
      </c>
      <c r="I184" s="415">
        <v>1497</v>
      </c>
      <c r="J184" s="415">
        <v>1650</v>
      </c>
      <c r="K184" s="416">
        <v>3098</v>
      </c>
    </row>
    <row r="185" spans="1:11">
      <c r="A185" s="419">
        <v>44743</v>
      </c>
      <c r="B185" s="264"/>
      <c r="C185" s="264"/>
      <c r="D185" s="264"/>
      <c r="E185" s="264"/>
      <c r="F185" s="264"/>
      <c r="G185" s="415">
        <v>7479</v>
      </c>
      <c r="H185" s="415">
        <v>14024.9</v>
      </c>
      <c r="I185" s="415">
        <v>1603</v>
      </c>
      <c r="J185" s="415">
        <v>1717</v>
      </c>
      <c r="K185" s="416">
        <v>3101</v>
      </c>
    </row>
    <row r="186" spans="1:11">
      <c r="A186" s="419">
        <v>44774</v>
      </c>
      <c r="B186" s="264"/>
      <c r="C186" s="264"/>
      <c r="D186" s="264"/>
      <c r="E186" s="264"/>
      <c r="F186" s="264"/>
      <c r="G186" s="415">
        <v>7387</v>
      </c>
      <c r="H186" s="415">
        <v>14008.6</v>
      </c>
      <c r="I186" s="415">
        <v>1650</v>
      </c>
      <c r="J186" s="415">
        <v>1687</v>
      </c>
      <c r="K186" s="416">
        <v>3093</v>
      </c>
    </row>
    <row r="187" spans="1:11">
      <c r="A187" s="419">
        <v>44805</v>
      </c>
      <c r="B187" s="264"/>
      <c r="C187" s="264"/>
      <c r="D187" s="264"/>
      <c r="E187" s="264"/>
      <c r="F187" s="264"/>
      <c r="G187" s="415">
        <v>7499</v>
      </c>
      <c r="H187" s="415">
        <v>14005.9</v>
      </c>
      <c r="I187" s="415">
        <v>1689</v>
      </c>
      <c r="J187" s="415">
        <v>1747</v>
      </c>
      <c r="K187" s="416">
        <v>3097</v>
      </c>
    </row>
    <row r="188" spans="1:11">
      <c r="A188" s="419">
        <v>44835</v>
      </c>
      <c r="B188" s="264"/>
      <c r="C188" s="264"/>
      <c r="D188" s="264"/>
      <c r="E188" s="264"/>
      <c r="F188" s="264"/>
      <c r="G188" s="415">
        <v>7525</v>
      </c>
      <c r="H188" s="415">
        <v>13987.7</v>
      </c>
      <c r="I188" s="415">
        <v>1728</v>
      </c>
      <c r="J188" s="415">
        <v>1818</v>
      </c>
      <c r="K188" s="416">
        <v>3096</v>
      </c>
    </row>
    <row r="189" spans="1:11">
      <c r="A189" s="419">
        <v>44866</v>
      </c>
      <c r="B189" s="264"/>
      <c r="C189" s="264"/>
      <c r="D189" s="264"/>
      <c r="E189" s="264"/>
      <c r="F189" s="264"/>
      <c r="G189" s="415">
        <v>7588</v>
      </c>
      <c r="H189" s="415">
        <v>13938.4</v>
      </c>
      <c r="I189" s="415">
        <v>1716</v>
      </c>
      <c r="J189" s="415">
        <v>1743</v>
      </c>
      <c r="K189" s="416">
        <v>3093</v>
      </c>
    </row>
    <row r="190" spans="1:11">
      <c r="A190" s="419">
        <v>44896</v>
      </c>
      <c r="B190" s="264"/>
      <c r="C190" s="264"/>
      <c r="D190" s="264"/>
      <c r="E190" s="264"/>
      <c r="F190" s="264"/>
      <c r="G190" s="415">
        <v>7403</v>
      </c>
      <c r="H190" s="415">
        <v>13855.1</v>
      </c>
      <c r="I190" s="415">
        <v>1724</v>
      </c>
      <c r="J190" s="415">
        <v>1690</v>
      </c>
      <c r="K190" s="416">
        <v>3092</v>
      </c>
    </row>
    <row r="191" spans="1:11">
      <c r="A191" s="419">
        <v>44927</v>
      </c>
      <c r="B191" s="264"/>
      <c r="C191" s="264"/>
      <c r="D191" s="264"/>
      <c r="E191" s="264"/>
      <c r="F191" s="264"/>
      <c r="G191" s="415">
        <v>7357</v>
      </c>
      <c r="H191" s="415">
        <v>13766.7</v>
      </c>
      <c r="I191" s="415">
        <v>1572</v>
      </c>
      <c r="J191" s="415">
        <v>1487</v>
      </c>
      <c r="K191" s="416">
        <v>3081</v>
      </c>
    </row>
    <row r="192" spans="1:11">
      <c r="A192" s="419">
        <v>44958</v>
      </c>
      <c r="B192" s="264"/>
      <c r="C192" s="264"/>
      <c r="D192" s="264"/>
      <c r="E192" s="264"/>
      <c r="F192" s="264"/>
      <c r="G192" s="415">
        <v>7214</v>
      </c>
      <c r="H192" s="415">
        <v>13790.9</v>
      </c>
      <c r="I192" s="415">
        <v>1504</v>
      </c>
      <c r="J192" s="415">
        <v>1495</v>
      </c>
      <c r="K192" s="416">
        <v>3089</v>
      </c>
    </row>
    <row r="193" spans="1:11">
      <c r="A193" s="419">
        <v>44986</v>
      </c>
      <c r="B193" s="264"/>
      <c r="C193" s="264"/>
      <c r="D193" s="264"/>
      <c r="E193" s="264"/>
      <c r="F193" s="264"/>
      <c r="G193" s="415">
        <v>7257</v>
      </c>
      <c r="H193" s="415">
        <v>13845.9</v>
      </c>
      <c r="I193" s="415">
        <v>1502</v>
      </c>
      <c r="J193" s="415">
        <v>1500</v>
      </c>
      <c r="K193" s="416">
        <v>3094</v>
      </c>
    </row>
    <row r="194" spans="1:11">
      <c r="A194" s="419">
        <v>45017</v>
      </c>
      <c r="B194" s="264"/>
      <c r="C194" s="264"/>
      <c r="D194" s="264"/>
      <c r="E194" s="264"/>
      <c r="F194" s="264"/>
      <c r="G194" s="415">
        <v>7183</v>
      </c>
      <c r="H194" s="415">
        <v>13854.7</v>
      </c>
      <c r="I194" s="415">
        <v>1492</v>
      </c>
      <c r="J194" s="415">
        <v>1469</v>
      </c>
      <c r="K194" s="416">
        <v>3094</v>
      </c>
    </row>
    <row r="195" spans="1:11">
      <c r="A195" s="419">
        <v>45047</v>
      </c>
      <c r="B195" s="264"/>
      <c r="C195" s="264"/>
      <c r="D195" s="264"/>
      <c r="E195" s="264"/>
      <c r="F195" s="264"/>
      <c r="G195" s="415">
        <v>7282</v>
      </c>
      <c r="H195" s="415">
        <v>13904.8</v>
      </c>
      <c r="I195" s="415">
        <v>1532</v>
      </c>
      <c r="J195" s="415">
        <v>1582</v>
      </c>
      <c r="K195" s="416">
        <v>3095</v>
      </c>
    </row>
    <row r="196" spans="1:11">
      <c r="A196" s="419">
        <v>45078</v>
      </c>
      <c r="B196" s="264"/>
      <c r="C196" s="264"/>
      <c r="D196" s="264"/>
      <c r="E196" s="264"/>
      <c r="F196" s="264"/>
      <c r="G196" s="415">
        <v>7342</v>
      </c>
      <c r="H196" s="415">
        <v>13952.1</v>
      </c>
      <c r="I196" s="415">
        <v>1497</v>
      </c>
      <c r="J196" s="415">
        <v>1650</v>
      </c>
      <c r="K196" s="416">
        <v>3098</v>
      </c>
    </row>
    <row r="197" spans="1:11">
      <c r="A197" s="419">
        <v>45108</v>
      </c>
      <c r="B197" s="264"/>
      <c r="C197" s="264"/>
      <c r="D197" s="264"/>
      <c r="E197" s="264"/>
      <c r="F197" s="264"/>
      <c r="G197" s="415">
        <v>7474</v>
      </c>
      <c r="H197" s="415">
        <v>13953.1</v>
      </c>
      <c r="I197" s="415">
        <v>1603</v>
      </c>
      <c r="J197" s="415">
        <v>1717</v>
      </c>
      <c r="K197" s="416">
        <v>3101</v>
      </c>
    </row>
    <row r="198" spans="1:11">
      <c r="A198" s="419">
        <v>45139</v>
      </c>
      <c r="B198" s="264"/>
      <c r="C198" s="264"/>
      <c r="D198" s="264"/>
      <c r="E198" s="264"/>
      <c r="F198" s="264"/>
      <c r="G198" s="415">
        <v>7381</v>
      </c>
      <c r="H198" s="415">
        <v>13946.1</v>
      </c>
      <c r="I198" s="415">
        <v>1650</v>
      </c>
      <c r="J198" s="415">
        <v>1687</v>
      </c>
      <c r="K198" s="416">
        <v>3093</v>
      </c>
    </row>
    <row r="199" spans="1:11">
      <c r="A199" s="419">
        <v>45170</v>
      </c>
      <c r="B199" s="264"/>
      <c r="C199" s="264"/>
      <c r="D199" s="264"/>
      <c r="E199" s="264"/>
      <c r="F199" s="264"/>
      <c r="G199" s="415">
        <v>7494</v>
      </c>
      <c r="H199" s="415">
        <v>13930.8</v>
      </c>
      <c r="I199" s="415">
        <v>1689</v>
      </c>
      <c r="J199" s="415">
        <v>1747</v>
      </c>
      <c r="K199" s="416">
        <v>3097</v>
      </c>
    </row>
    <row r="200" spans="1:11">
      <c r="A200" s="419">
        <v>45200</v>
      </c>
      <c r="B200" s="264"/>
      <c r="C200" s="264"/>
      <c r="D200" s="264"/>
      <c r="E200" s="264"/>
      <c r="F200" s="264"/>
      <c r="G200" s="415">
        <v>7520</v>
      </c>
      <c r="H200" s="415">
        <v>13913.7</v>
      </c>
      <c r="I200" s="415">
        <v>1728</v>
      </c>
      <c r="J200" s="415">
        <v>1818</v>
      </c>
      <c r="K200" s="416">
        <v>3096</v>
      </c>
    </row>
    <row r="201" spans="1:11">
      <c r="A201" s="419">
        <v>45231</v>
      </c>
      <c r="B201" s="264"/>
      <c r="C201" s="264"/>
      <c r="D201" s="264"/>
      <c r="E201" s="264"/>
      <c r="F201" s="264"/>
      <c r="G201" s="415">
        <v>7582</v>
      </c>
      <c r="H201" s="415">
        <v>13865.8</v>
      </c>
      <c r="I201" s="415">
        <v>1716</v>
      </c>
      <c r="J201" s="415">
        <v>1743</v>
      </c>
      <c r="K201" s="416">
        <v>3093</v>
      </c>
    </row>
    <row r="202" spans="1:11">
      <c r="A202" s="419">
        <v>45261</v>
      </c>
      <c r="B202" s="264"/>
      <c r="C202" s="264"/>
      <c r="D202" s="264"/>
      <c r="E202" s="264"/>
      <c r="F202" s="264"/>
      <c r="G202" s="415">
        <v>7398</v>
      </c>
      <c r="H202" s="415">
        <v>13783</v>
      </c>
      <c r="I202" s="415">
        <v>1724</v>
      </c>
      <c r="J202" s="415">
        <v>1690</v>
      </c>
      <c r="K202" s="416">
        <v>3092</v>
      </c>
    </row>
    <row r="203" spans="1:11">
      <c r="A203" s="419">
        <v>45292</v>
      </c>
      <c r="B203" s="264"/>
      <c r="C203" s="264"/>
      <c r="D203" s="264"/>
      <c r="E203" s="264"/>
      <c r="F203" s="264"/>
      <c r="G203" s="415">
        <v>7352</v>
      </c>
      <c r="H203" s="415">
        <v>13692.2</v>
      </c>
      <c r="I203" s="415">
        <v>1572</v>
      </c>
      <c r="J203" s="415">
        <v>1487</v>
      </c>
      <c r="K203" s="416">
        <v>3081</v>
      </c>
    </row>
    <row r="204" spans="1:11">
      <c r="A204" s="419">
        <v>45323</v>
      </c>
      <c r="B204" s="264"/>
      <c r="C204" s="264"/>
      <c r="D204" s="264"/>
      <c r="E204" s="264"/>
      <c r="F204" s="264"/>
      <c r="G204" s="415">
        <v>7179</v>
      </c>
      <c r="H204" s="415">
        <v>13717.3</v>
      </c>
      <c r="I204" s="415">
        <v>1493</v>
      </c>
      <c r="J204" s="415">
        <v>1480</v>
      </c>
      <c r="K204" s="416">
        <v>3081</v>
      </c>
    </row>
    <row r="205" spans="1:11">
      <c r="A205" s="419">
        <v>45352</v>
      </c>
      <c r="B205" s="264"/>
      <c r="C205" s="264"/>
      <c r="D205" s="264"/>
      <c r="E205" s="264"/>
      <c r="F205" s="264"/>
      <c r="G205" s="415">
        <v>7219</v>
      </c>
      <c r="H205" s="415">
        <v>13760.6</v>
      </c>
      <c r="I205" s="415">
        <v>1492</v>
      </c>
      <c r="J205" s="415">
        <v>1487</v>
      </c>
      <c r="K205" s="416">
        <v>3086</v>
      </c>
    </row>
    <row r="206" spans="1:11">
      <c r="A206" s="419">
        <v>45383</v>
      </c>
      <c r="B206" s="264"/>
      <c r="C206" s="264"/>
      <c r="D206" s="264"/>
      <c r="E206" s="264"/>
      <c r="F206" s="264"/>
      <c r="G206" s="415">
        <v>7148</v>
      </c>
      <c r="H206" s="415">
        <v>13767.9</v>
      </c>
      <c r="I206" s="415">
        <v>1482</v>
      </c>
      <c r="J206" s="415">
        <v>1459</v>
      </c>
      <c r="K206" s="416">
        <v>3086</v>
      </c>
    </row>
    <row r="207" spans="1:11">
      <c r="A207" s="419">
        <v>45413</v>
      </c>
      <c r="B207" s="264"/>
      <c r="C207" s="264"/>
      <c r="D207" s="264"/>
      <c r="E207" s="264"/>
      <c r="F207" s="264"/>
      <c r="G207" s="415">
        <v>7246</v>
      </c>
      <c r="H207" s="415">
        <v>13822.8</v>
      </c>
      <c r="I207" s="415">
        <v>1523</v>
      </c>
      <c r="J207" s="415">
        <v>1573</v>
      </c>
      <c r="K207" s="416">
        <v>3087</v>
      </c>
    </row>
    <row r="208" spans="1:11">
      <c r="A208" s="419">
        <v>45444</v>
      </c>
      <c r="B208" s="264"/>
      <c r="C208" s="264"/>
      <c r="D208" s="264"/>
      <c r="E208" s="264"/>
      <c r="F208" s="264"/>
      <c r="G208" s="415">
        <v>7308</v>
      </c>
      <c r="H208" s="415">
        <v>13867.1</v>
      </c>
      <c r="I208" s="415">
        <v>1481</v>
      </c>
      <c r="J208" s="415">
        <v>1650</v>
      </c>
      <c r="K208" s="416">
        <v>3089</v>
      </c>
    </row>
    <row r="209" spans="1:11">
      <c r="A209" s="419">
        <v>45474</v>
      </c>
      <c r="B209" s="264"/>
      <c r="C209" s="264"/>
      <c r="D209" s="264"/>
      <c r="E209" s="264"/>
      <c r="F209" s="264"/>
      <c r="G209" s="415">
        <v>7439</v>
      </c>
      <c r="H209" s="415">
        <v>13878.7</v>
      </c>
      <c r="I209" s="415">
        <v>1598</v>
      </c>
      <c r="J209" s="415">
        <v>1717</v>
      </c>
      <c r="K209" s="416">
        <v>3091</v>
      </c>
    </row>
    <row r="210" spans="1:11">
      <c r="A210" s="419">
        <v>45505</v>
      </c>
      <c r="B210" s="264"/>
      <c r="C210" s="264"/>
      <c r="D210" s="264"/>
      <c r="E210" s="264"/>
      <c r="F210" s="264"/>
      <c r="G210" s="415">
        <v>7352</v>
      </c>
      <c r="H210" s="415">
        <v>13874</v>
      </c>
      <c r="I210" s="415">
        <v>1650</v>
      </c>
      <c r="J210" s="415">
        <v>1687</v>
      </c>
      <c r="K210" s="416">
        <v>3085</v>
      </c>
    </row>
    <row r="211" spans="1:11">
      <c r="A211" s="419">
        <v>45536</v>
      </c>
      <c r="B211" s="264"/>
      <c r="C211" s="264"/>
      <c r="D211" s="264"/>
      <c r="E211" s="264"/>
      <c r="F211" s="264"/>
      <c r="G211" s="415">
        <v>7467</v>
      </c>
      <c r="H211" s="415">
        <v>13874.1</v>
      </c>
      <c r="I211" s="415">
        <v>1689</v>
      </c>
      <c r="J211" s="415">
        <v>1747</v>
      </c>
      <c r="K211" s="416">
        <v>3088</v>
      </c>
    </row>
    <row r="212" spans="1:11">
      <c r="A212" s="419">
        <v>45566</v>
      </c>
      <c r="B212" s="264"/>
      <c r="C212" s="264"/>
      <c r="D212" s="264"/>
      <c r="E212" s="264"/>
      <c r="F212" s="264"/>
      <c r="G212" s="415">
        <v>7513</v>
      </c>
      <c r="H212" s="415">
        <v>13857.7</v>
      </c>
      <c r="I212" s="415">
        <v>1728</v>
      </c>
      <c r="J212" s="415">
        <v>1818</v>
      </c>
      <c r="K212" s="416">
        <v>3087</v>
      </c>
    </row>
    <row r="213" spans="1:11">
      <c r="A213" s="419">
        <v>45597</v>
      </c>
      <c r="B213" s="264"/>
      <c r="C213" s="264"/>
      <c r="D213" s="264"/>
      <c r="E213" s="264"/>
      <c r="F213" s="264"/>
      <c r="G213" s="415">
        <v>7578</v>
      </c>
      <c r="H213" s="415">
        <v>13816.3</v>
      </c>
      <c r="I213" s="415">
        <v>1716</v>
      </c>
      <c r="J213" s="415">
        <v>1743</v>
      </c>
      <c r="K213" s="416">
        <v>3085</v>
      </c>
    </row>
    <row r="214" spans="1:11">
      <c r="A214" s="419">
        <v>45627</v>
      </c>
      <c r="B214" s="264"/>
      <c r="C214" s="264"/>
      <c r="D214" s="264"/>
      <c r="E214" s="264"/>
      <c r="F214" s="264"/>
      <c r="G214" s="415">
        <v>7393</v>
      </c>
      <c r="H214" s="415">
        <v>13731</v>
      </c>
      <c r="I214" s="415">
        <v>1724</v>
      </c>
      <c r="J214" s="415">
        <v>1691</v>
      </c>
      <c r="K214" s="416">
        <v>3084</v>
      </c>
    </row>
    <row r="215" spans="1:11">
      <c r="A215" s="419">
        <v>45658</v>
      </c>
      <c r="B215" s="264"/>
      <c r="C215" s="264"/>
      <c r="D215" s="264"/>
      <c r="E215" s="264"/>
      <c r="F215" s="264"/>
      <c r="G215" s="415">
        <v>7348</v>
      </c>
      <c r="H215" s="415">
        <v>13649.2</v>
      </c>
      <c r="I215" s="415">
        <v>1572</v>
      </c>
      <c r="J215" s="415">
        <v>1487</v>
      </c>
      <c r="K215" s="416">
        <v>3075</v>
      </c>
    </row>
    <row r="216" spans="1:11">
      <c r="A216" s="419">
        <v>45689</v>
      </c>
      <c r="B216" s="264"/>
      <c r="C216" s="264"/>
      <c r="D216" s="264"/>
      <c r="E216" s="264"/>
      <c r="F216" s="264"/>
      <c r="G216" s="415">
        <v>7205</v>
      </c>
      <c r="H216" s="415">
        <v>13600.444444444445</v>
      </c>
      <c r="I216" s="415">
        <v>1504</v>
      </c>
      <c r="J216" s="415">
        <v>1495</v>
      </c>
      <c r="K216" s="416">
        <v>3087</v>
      </c>
    </row>
    <row r="217" spans="1:11">
      <c r="A217" s="419">
        <v>45717</v>
      </c>
      <c r="B217" s="264"/>
      <c r="C217" s="264"/>
      <c r="D217" s="264"/>
      <c r="E217" s="264"/>
      <c r="F217" s="264"/>
      <c r="G217" s="415">
        <v>7248</v>
      </c>
      <c r="H217" s="415">
        <v>13542.625</v>
      </c>
      <c r="I217" s="415">
        <v>1502</v>
      </c>
      <c r="J217" s="415">
        <v>1500</v>
      </c>
      <c r="K217" s="416">
        <v>3094</v>
      </c>
    </row>
    <row r="218" spans="1:11">
      <c r="A218" s="419">
        <v>45748</v>
      </c>
      <c r="B218" s="264"/>
      <c r="C218" s="264"/>
      <c r="D218" s="264"/>
      <c r="E218" s="264"/>
      <c r="F218" s="264"/>
      <c r="G218" s="415">
        <v>7173</v>
      </c>
      <c r="H218" s="415">
        <v>13482</v>
      </c>
      <c r="I218" s="415">
        <v>1492</v>
      </c>
      <c r="J218" s="415">
        <v>1469</v>
      </c>
      <c r="K218" s="416">
        <v>3094</v>
      </c>
    </row>
    <row r="219" spans="1:11">
      <c r="A219" s="419">
        <v>45778</v>
      </c>
      <c r="B219" s="264"/>
      <c r="C219" s="264"/>
      <c r="D219" s="264"/>
      <c r="E219" s="264"/>
      <c r="F219" s="264"/>
      <c r="G219" s="415">
        <v>7273</v>
      </c>
      <c r="H219" s="415">
        <v>13486.5</v>
      </c>
      <c r="I219" s="415">
        <v>1532</v>
      </c>
      <c r="J219" s="415">
        <v>1582</v>
      </c>
      <c r="K219" s="416">
        <v>3095</v>
      </c>
    </row>
    <row r="220" spans="1:11" ht="13.5" thickBot="1">
      <c r="A220" s="420">
        <v>45809</v>
      </c>
      <c r="B220" s="421"/>
      <c r="C220" s="421"/>
      <c r="D220" s="421"/>
      <c r="E220" s="421"/>
      <c r="F220" s="421"/>
      <c r="G220" s="422">
        <v>7333</v>
      </c>
      <c r="H220" s="422">
        <v>13493.6</v>
      </c>
      <c r="I220" s="422">
        <v>1485</v>
      </c>
      <c r="J220" s="422">
        <v>1650</v>
      </c>
      <c r="K220" s="423">
        <v>3098</v>
      </c>
    </row>
  </sheetData>
  <mergeCells count="2">
    <mergeCell ref="N2:O2"/>
    <mergeCell ref="B2:C2"/>
  </mergeCells>
  <conditionalFormatting sqref="N4:W77">
    <cfRule type="containsErrors" dxfId="6" priority="2">
      <formula>ISERROR(N4)</formula>
    </cfRule>
  </conditionalFormatting>
  <conditionalFormatting sqref="X4:Y77">
    <cfRule type="containsErrors" dxfId="5" priority="1">
      <formula>ISERROR(X4)</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44" fitToHeight="0" orientation="landscape" r:id="rId1"/>
  <headerFooter>
    <oddFooter>&amp;L&amp;F&amp;CPage &amp;P of &amp;N&amp;R&amp;D</oddFooter>
  </headerFooter>
</worksheet>
</file>

<file path=xl/worksheets/sheet29.xml><?xml version="1.0" encoding="utf-8"?>
<worksheet xmlns="http://schemas.openxmlformats.org/spreadsheetml/2006/main" xmlns:r="http://schemas.openxmlformats.org/officeDocument/2006/relationships">
  <sheetPr codeName="Sheet41">
    <pageSetUpPr fitToPage="1"/>
  </sheetPr>
  <dimension ref="A1:AE263"/>
  <sheetViews>
    <sheetView workbookViewId="0">
      <pane ySplit="2" topLeftCell="A126" activePane="bottomLeft" state="frozen"/>
      <selection pane="bottomLeft"/>
    </sheetView>
  </sheetViews>
  <sheetFormatPr defaultRowHeight="12.75"/>
  <cols>
    <col min="1" max="1" width="9.140625" style="124"/>
    <col min="2" max="2" width="15.7109375" style="445" customWidth="1"/>
    <col min="3" max="30" width="15.7109375" style="447" customWidth="1"/>
    <col min="31" max="31" width="13.140625" style="454" customWidth="1"/>
    <col min="32" max="16384" width="9.140625" style="124"/>
  </cols>
  <sheetData>
    <row r="1" spans="1:31" s="87" customFormat="1" ht="13.5" thickBot="1">
      <c r="A1" s="96" t="s">
        <v>206</v>
      </c>
      <c r="B1" s="269"/>
      <c r="C1" s="447"/>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559"/>
    </row>
    <row r="2" spans="1:31" s="87" customFormat="1" ht="30.75" customHeight="1" thickBot="1">
      <c r="B2" s="703" t="s">
        <v>115</v>
      </c>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449"/>
      <c r="AE2" s="560"/>
    </row>
    <row r="3" spans="1:31" s="272" customFormat="1" ht="24" customHeight="1" thickBot="1">
      <c r="A3" s="456" t="s">
        <v>6</v>
      </c>
      <c r="B3" s="271" t="s">
        <v>37</v>
      </c>
      <c r="C3" s="450" t="s">
        <v>7</v>
      </c>
      <c r="D3" s="450" t="s">
        <v>66</v>
      </c>
      <c r="E3" s="451" t="s">
        <v>51</v>
      </c>
      <c r="F3" s="450" t="s">
        <v>7</v>
      </c>
      <c r="G3" s="452" t="s">
        <v>66</v>
      </c>
      <c r="H3" s="450" t="s">
        <v>39</v>
      </c>
      <c r="I3" s="450" t="s">
        <v>7</v>
      </c>
      <c r="J3" s="452" t="s">
        <v>66</v>
      </c>
      <c r="K3" s="450" t="s">
        <v>52</v>
      </c>
      <c r="L3" s="450" t="s">
        <v>7</v>
      </c>
      <c r="M3" s="452" t="s">
        <v>66</v>
      </c>
      <c r="N3" s="450" t="s">
        <v>34</v>
      </c>
      <c r="O3" s="450" t="s">
        <v>7</v>
      </c>
      <c r="P3" s="452" t="s">
        <v>66</v>
      </c>
      <c r="Q3" s="450" t="s">
        <v>67</v>
      </c>
      <c r="R3" s="450" t="s">
        <v>7</v>
      </c>
      <c r="S3" s="452" t="s">
        <v>66</v>
      </c>
      <c r="T3" s="450" t="s">
        <v>33</v>
      </c>
      <c r="U3" s="450" t="s">
        <v>7</v>
      </c>
      <c r="V3" s="450" t="s">
        <v>66</v>
      </c>
      <c r="W3" s="451" t="s">
        <v>116</v>
      </c>
      <c r="X3" s="450" t="s">
        <v>7</v>
      </c>
      <c r="Y3" s="452" t="s">
        <v>66</v>
      </c>
      <c r="Z3" s="450" t="s">
        <v>117</v>
      </c>
      <c r="AA3" s="450" t="s">
        <v>7</v>
      </c>
      <c r="AB3" s="452" t="s">
        <v>66</v>
      </c>
      <c r="AC3" s="450" t="s">
        <v>118</v>
      </c>
      <c r="AD3" s="450" t="s">
        <v>7</v>
      </c>
      <c r="AE3" s="452" t="s">
        <v>66</v>
      </c>
    </row>
    <row r="4" spans="1:31" s="87" customFormat="1">
      <c r="A4" s="273">
        <v>37955</v>
      </c>
      <c r="B4" s="274"/>
      <c r="C4" s="447"/>
      <c r="D4" s="447"/>
      <c r="E4" s="439"/>
      <c r="F4" s="447"/>
      <c r="G4" s="440"/>
      <c r="H4" s="453"/>
      <c r="I4" s="447"/>
      <c r="J4" s="440"/>
      <c r="K4" s="453"/>
      <c r="L4" s="447"/>
      <c r="M4" s="440"/>
      <c r="N4" s="453"/>
      <c r="O4" s="447"/>
      <c r="P4" s="440"/>
      <c r="Q4" s="453"/>
      <c r="R4" s="447"/>
      <c r="S4" s="440"/>
      <c r="T4" s="453"/>
      <c r="U4" s="453"/>
      <c r="V4" s="453"/>
      <c r="W4" s="439"/>
      <c r="X4" s="447"/>
      <c r="Y4" s="440"/>
      <c r="Z4" s="453"/>
      <c r="AA4" s="447"/>
      <c r="AB4" s="440"/>
      <c r="AC4" s="447"/>
      <c r="AD4" s="447"/>
      <c r="AE4" s="561"/>
    </row>
    <row r="5" spans="1:31" s="87" customFormat="1">
      <c r="A5" s="273">
        <v>37986</v>
      </c>
      <c r="B5" s="274"/>
      <c r="C5" s="447"/>
      <c r="D5" s="447"/>
      <c r="E5" s="439"/>
      <c r="F5" s="447"/>
      <c r="G5" s="440"/>
      <c r="H5" s="453"/>
      <c r="I5" s="447"/>
      <c r="J5" s="440"/>
      <c r="K5" s="453"/>
      <c r="L5" s="447"/>
      <c r="M5" s="440"/>
      <c r="N5" s="453"/>
      <c r="O5" s="447"/>
      <c r="P5" s="440"/>
      <c r="Q5" s="453"/>
      <c r="R5" s="447"/>
      <c r="S5" s="440"/>
      <c r="T5" s="453"/>
      <c r="U5" s="453"/>
      <c r="V5" s="453"/>
      <c r="W5" s="439"/>
      <c r="X5" s="447"/>
      <c r="Y5" s="440"/>
      <c r="Z5" s="453"/>
      <c r="AA5" s="447"/>
      <c r="AB5" s="440"/>
      <c r="AC5" s="447"/>
      <c r="AD5" s="447"/>
      <c r="AE5" s="561"/>
    </row>
    <row r="6" spans="1:31" s="87" customFormat="1">
      <c r="A6" s="273">
        <v>38017</v>
      </c>
      <c r="B6" s="274"/>
      <c r="C6" s="447"/>
      <c r="D6" s="447"/>
      <c r="E6" s="439"/>
      <c r="F6" s="447"/>
      <c r="G6" s="440"/>
      <c r="H6" s="453"/>
      <c r="I6" s="447"/>
      <c r="J6" s="440"/>
      <c r="K6" s="453"/>
      <c r="L6" s="447"/>
      <c r="M6" s="440"/>
      <c r="N6" s="453"/>
      <c r="O6" s="447"/>
      <c r="P6" s="440"/>
      <c r="Q6" s="453"/>
      <c r="R6" s="447"/>
      <c r="S6" s="440"/>
      <c r="T6" s="453"/>
      <c r="U6" s="453"/>
      <c r="V6" s="453"/>
      <c r="W6" s="439"/>
      <c r="X6" s="447"/>
      <c r="Y6" s="440"/>
      <c r="Z6" s="453"/>
      <c r="AA6" s="447"/>
      <c r="AB6" s="440"/>
      <c r="AC6" s="447"/>
      <c r="AD6" s="447"/>
      <c r="AE6" s="561"/>
    </row>
    <row r="7" spans="1:31" s="87" customFormat="1">
      <c r="A7" s="273">
        <v>38046</v>
      </c>
      <c r="B7" s="274"/>
      <c r="C7" s="447"/>
      <c r="D7" s="447"/>
      <c r="E7" s="439"/>
      <c r="F7" s="447"/>
      <c r="G7" s="440"/>
      <c r="H7" s="453"/>
      <c r="I7" s="447"/>
      <c r="J7" s="440"/>
      <c r="K7" s="453"/>
      <c r="L7" s="447"/>
      <c r="M7" s="440"/>
      <c r="N7" s="453"/>
      <c r="O7" s="447"/>
      <c r="P7" s="440"/>
      <c r="Q7" s="453"/>
      <c r="R7" s="447"/>
      <c r="S7" s="440"/>
      <c r="T7" s="453"/>
      <c r="U7" s="453"/>
      <c r="V7" s="453"/>
      <c r="W7" s="439"/>
      <c r="X7" s="447"/>
      <c r="Y7" s="440"/>
      <c r="Z7" s="453"/>
      <c r="AA7" s="447"/>
      <c r="AB7" s="440"/>
      <c r="AC7" s="447"/>
      <c r="AD7" s="447"/>
      <c r="AE7" s="561"/>
    </row>
    <row r="8" spans="1:31" s="87" customFormat="1">
      <c r="A8" s="273">
        <v>38077</v>
      </c>
      <c r="B8" s="274"/>
      <c r="C8" s="447"/>
      <c r="D8" s="447"/>
      <c r="E8" s="439"/>
      <c r="F8" s="447"/>
      <c r="G8" s="440"/>
      <c r="H8" s="453"/>
      <c r="I8" s="447"/>
      <c r="J8" s="440"/>
      <c r="K8" s="453"/>
      <c r="L8" s="447"/>
      <c r="M8" s="440"/>
      <c r="N8" s="453"/>
      <c r="O8" s="447"/>
      <c r="P8" s="440"/>
      <c r="Q8" s="453"/>
      <c r="R8" s="447"/>
      <c r="S8" s="440"/>
      <c r="T8" s="453"/>
      <c r="U8" s="453"/>
      <c r="V8" s="453"/>
      <c r="W8" s="439"/>
      <c r="X8" s="447"/>
      <c r="Y8" s="440"/>
      <c r="Z8" s="453"/>
      <c r="AA8" s="447"/>
      <c r="AB8" s="440"/>
      <c r="AC8" s="447"/>
      <c r="AD8" s="447"/>
      <c r="AE8" s="561"/>
    </row>
    <row r="9" spans="1:31" s="87" customFormat="1">
      <c r="A9" s="273">
        <v>38107</v>
      </c>
      <c r="B9" s="274"/>
      <c r="C9" s="447"/>
      <c r="D9" s="447"/>
      <c r="E9" s="439"/>
      <c r="F9" s="447"/>
      <c r="G9" s="440"/>
      <c r="H9" s="453"/>
      <c r="I9" s="447"/>
      <c r="J9" s="440"/>
      <c r="K9" s="453"/>
      <c r="L9" s="447"/>
      <c r="M9" s="440"/>
      <c r="N9" s="453"/>
      <c r="O9" s="447"/>
      <c r="P9" s="440"/>
      <c r="Q9" s="453"/>
      <c r="R9" s="447"/>
      <c r="S9" s="440"/>
      <c r="T9" s="453"/>
      <c r="U9" s="453"/>
      <c r="V9" s="453"/>
      <c r="W9" s="439"/>
      <c r="X9" s="447"/>
      <c r="Y9" s="440"/>
      <c r="Z9" s="453"/>
      <c r="AA9" s="447"/>
      <c r="AB9" s="440"/>
      <c r="AC9" s="447"/>
      <c r="AD9" s="447"/>
      <c r="AE9" s="561"/>
    </row>
    <row r="10" spans="1:31" s="87" customFormat="1">
      <c r="A10" s="273">
        <v>38138</v>
      </c>
      <c r="B10" s="274"/>
      <c r="C10" s="447"/>
      <c r="D10" s="447"/>
      <c r="E10" s="439"/>
      <c r="F10" s="447"/>
      <c r="G10" s="440"/>
      <c r="H10" s="453"/>
      <c r="I10" s="447"/>
      <c r="J10" s="440"/>
      <c r="K10" s="453"/>
      <c r="L10" s="447"/>
      <c r="M10" s="440"/>
      <c r="N10" s="453"/>
      <c r="O10" s="447"/>
      <c r="P10" s="440"/>
      <c r="Q10" s="453"/>
      <c r="R10" s="447"/>
      <c r="S10" s="440"/>
      <c r="T10" s="453"/>
      <c r="U10" s="453"/>
      <c r="V10" s="453"/>
      <c r="W10" s="439"/>
      <c r="X10" s="447"/>
      <c r="Y10" s="440"/>
      <c r="Z10" s="453"/>
      <c r="AA10" s="447"/>
      <c r="AB10" s="440"/>
      <c r="AC10" s="447"/>
      <c r="AD10" s="447"/>
      <c r="AE10" s="561"/>
    </row>
    <row r="11" spans="1:31" s="87" customFormat="1">
      <c r="A11" s="273">
        <v>38168</v>
      </c>
      <c r="B11" s="274"/>
      <c r="C11" s="447"/>
      <c r="D11" s="447"/>
      <c r="E11" s="439"/>
      <c r="F11" s="447"/>
      <c r="G11" s="440"/>
      <c r="H11" s="453"/>
      <c r="I11" s="447"/>
      <c r="J11" s="440"/>
      <c r="K11" s="453"/>
      <c r="L11" s="447"/>
      <c r="M11" s="440"/>
      <c r="N11" s="453"/>
      <c r="O11" s="447"/>
      <c r="P11" s="440"/>
      <c r="Q11" s="453"/>
      <c r="R11" s="447"/>
      <c r="S11" s="440"/>
      <c r="T11" s="453"/>
      <c r="U11" s="453"/>
      <c r="V11" s="453"/>
      <c r="W11" s="439"/>
      <c r="X11" s="447"/>
      <c r="Y11" s="440"/>
      <c r="Z11" s="453"/>
      <c r="AA11" s="447"/>
      <c r="AB11" s="440"/>
      <c r="AC11" s="447"/>
      <c r="AD11" s="447"/>
      <c r="AE11" s="561"/>
    </row>
    <row r="12" spans="1:31" s="87" customFormat="1">
      <c r="A12" s="273">
        <v>38199</v>
      </c>
      <c r="B12" s="274"/>
      <c r="C12" s="447"/>
      <c r="D12" s="447"/>
      <c r="E12" s="439"/>
      <c r="F12" s="447"/>
      <c r="G12" s="440"/>
      <c r="H12" s="453"/>
      <c r="I12" s="447"/>
      <c r="J12" s="440"/>
      <c r="K12" s="453"/>
      <c r="L12" s="447"/>
      <c r="M12" s="440"/>
      <c r="N12" s="453"/>
      <c r="O12" s="447"/>
      <c r="P12" s="440"/>
      <c r="Q12" s="453"/>
      <c r="R12" s="447"/>
      <c r="S12" s="440"/>
      <c r="T12" s="453"/>
      <c r="U12" s="453"/>
      <c r="V12" s="453"/>
      <c r="W12" s="439"/>
      <c r="X12" s="447"/>
      <c r="Y12" s="440"/>
      <c r="Z12" s="453"/>
      <c r="AA12" s="447"/>
      <c r="AB12" s="440"/>
      <c r="AC12" s="447"/>
      <c r="AD12" s="447"/>
      <c r="AE12" s="561"/>
    </row>
    <row r="13" spans="1:31" s="87" customFormat="1">
      <c r="A13" s="273">
        <v>38230</v>
      </c>
      <c r="B13" s="274"/>
      <c r="C13" s="447"/>
      <c r="D13" s="447"/>
      <c r="E13" s="439"/>
      <c r="F13" s="447"/>
      <c r="G13" s="440"/>
      <c r="H13" s="453"/>
      <c r="I13" s="447"/>
      <c r="J13" s="440"/>
      <c r="K13" s="453"/>
      <c r="L13" s="447"/>
      <c r="M13" s="440"/>
      <c r="N13" s="453"/>
      <c r="O13" s="447"/>
      <c r="P13" s="440"/>
      <c r="Q13" s="453"/>
      <c r="R13" s="447"/>
      <c r="S13" s="440"/>
      <c r="T13" s="453"/>
      <c r="U13" s="453"/>
      <c r="V13" s="453"/>
      <c r="W13" s="439"/>
      <c r="X13" s="447"/>
      <c r="Y13" s="440"/>
      <c r="Z13" s="453"/>
      <c r="AA13" s="447"/>
      <c r="AB13" s="440"/>
      <c r="AC13" s="447"/>
      <c r="AD13" s="447"/>
      <c r="AE13" s="561"/>
    </row>
    <row r="14" spans="1:31" s="87" customFormat="1">
      <c r="A14" s="273">
        <v>38260</v>
      </c>
      <c r="B14" s="274"/>
      <c r="C14" s="447"/>
      <c r="D14" s="447"/>
      <c r="E14" s="439"/>
      <c r="F14" s="447"/>
      <c r="G14" s="440"/>
      <c r="H14" s="453"/>
      <c r="I14" s="447"/>
      <c r="J14" s="440"/>
      <c r="K14" s="453"/>
      <c r="L14" s="447"/>
      <c r="M14" s="440"/>
      <c r="N14" s="453"/>
      <c r="O14" s="447"/>
      <c r="P14" s="440"/>
      <c r="Q14" s="453"/>
      <c r="R14" s="447"/>
      <c r="S14" s="440"/>
      <c r="T14" s="453"/>
      <c r="U14" s="453"/>
      <c r="V14" s="453"/>
      <c r="W14" s="439"/>
      <c r="X14" s="447"/>
      <c r="Y14" s="440"/>
      <c r="Z14" s="453"/>
      <c r="AA14" s="447"/>
      <c r="AB14" s="440"/>
      <c r="AC14" s="447"/>
      <c r="AD14" s="447"/>
      <c r="AE14" s="561"/>
    </row>
    <row r="15" spans="1:31" s="87" customFormat="1">
      <c r="A15" s="273">
        <v>38291</v>
      </c>
      <c r="B15" s="274"/>
      <c r="C15" s="447"/>
      <c r="D15" s="447"/>
      <c r="E15" s="439"/>
      <c r="F15" s="447"/>
      <c r="G15" s="440"/>
      <c r="H15" s="453"/>
      <c r="I15" s="447"/>
      <c r="J15" s="440"/>
      <c r="K15" s="453"/>
      <c r="L15" s="447"/>
      <c r="M15" s="440"/>
      <c r="N15" s="453"/>
      <c r="O15" s="447"/>
      <c r="P15" s="440"/>
      <c r="Q15" s="453"/>
      <c r="R15" s="447"/>
      <c r="S15" s="440"/>
      <c r="T15" s="453"/>
      <c r="U15" s="453"/>
      <c r="V15" s="453"/>
      <c r="W15" s="439"/>
      <c r="X15" s="447"/>
      <c r="Y15" s="440"/>
      <c r="Z15" s="453"/>
      <c r="AA15" s="447"/>
      <c r="AB15" s="440"/>
      <c r="AC15" s="447"/>
      <c r="AD15" s="447"/>
      <c r="AE15" s="561"/>
    </row>
    <row r="16" spans="1:31" s="87" customFormat="1">
      <c r="A16" s="273">
        <v>38321</v>
      </c>
      <c r="B16" s="274"/>
      <c r="C16" s="447"/>
      <c r="D16" s="447"/>
      <c r="E16" s="439"/>
      <c r="F16" s="447"/>
      <c r="G16" s="440"/>
      <c r="H16" s="453"/>
      <c r="I16" s="447"/>
      <c r="J16" s="440"/>
      <c r="K16" s="453"/>
      <c r="L16" s="447"/>
      <c r="M16" s="440"/>
      <c r="N16" s="453"/>
      <c r="O16" s="447"/>
      <c r="P16" s="440"/>
      <c r="Q16" s="453"/>
      <c r="R16" s="447"/>
      <c r="S16" s="440"/>
      <c r="T16" s="453"/>
      <c r="U16" s="453"/>
      <c r="V16" s="453"/>
      <c r="W16" s="439"/>
      <c r="X16" s="447"/>
      <c r="Y16" s="440"/>
      <c r="Z16" s="453"/>
      <c r="AA16" s="447"/>
      <c r="AB16" s="440"/>
      <c r="AC16" s="447"/>
      <c r="AD16" s="447"/>
      <c r="AE16" s="561"/>
    </row>
    <row r="17" spans="1:31" s="87" customFormat="1">
      <c r="A17" s="273">
        <v>38352</v>
      </c>
      <c r="B17" s="274"/>
      <c r="C17" s="447"/>
      <c r="D17" s="447"/>
      <c r="E17" s="439"/>
      <c r="F17" s="447"/>
      <c r="G17" s="440"/>
      <c r="H17" s="453"/>
      <c r="I17" s="447"/>
      <c r="J17" s="440"/>
      <c r="K17" s="453"/>
      <c r="L17" s="447"/>
      <c r="M17" s="440"/>
      <c r="N17" s="453"/>
      <c r="O17" s="447"/>
      <c r="P17" s="440"/>
      <c r="Q17" s="453"/>
      <c r="R17" s="447"/>
      <c r="S17" s="440"/>
      <c r="T17" s="453"/>
      <c r="U17" s="453"/>
      <c r="V17" s="453"/>
      <c r="W17" s="439"/>
      <c r="X17" s="447"/>
      <c r="Y17" s="440"/>
      <c r="Z17" s="453"/>
      <c r="AA17" s="447"/>
      <c r="AB17" s="440"/>
      <c r="AC17" s="447"/>
      <c r="AD17" s="447"/>
      <c r="AE17" s="561"/>
    </row>
    <row r="18" spans="1:31" s="87" customFormat="1">
      <c r="A18" s="273">
        <v>38383</v>
      </c>
      <c r="B18" s="274"/>
      <c r="C18" s="447"/>
      <c r="D18" s="447"/>
      <c r="E18" s="439"/>
      <c r="F18" s="447"/>
      <c r="G18" s="440"/>
      <c r="H18" s="453"/>
      <c r="I18" s="447"/>
      <c r="J18" s="440"/>
      <c r="K18" s="453"/>
      <c r="L18" s="447"/>
      <c r="M18" s="440"/>
      <c r="N18" s="453"/>
      <c r="O18" s="447"/>
      <c r="P18" s="440"/>
      <c r="Q18" s="453"/>
      <c r="R18" s="447"/>
      <c r="S18" s="440"/>
      <c r="T18" s="453"/>
      <c r="U18" s="453"/>
      <c r="V18" s="453"/>
      <c r="W18" s="439"/>
      <c r="X18" s="447"/>
      <c r="Y18" s="440"/>
      <c r="Z18" s="453"/>
      <c r="AA18" s="447"/>
      <c r="AB18" s="440"/>
      <c r="AC18" s="447"/>
      <c r="AD18" s="447"/>
      <c r="AE18" s="561"/>
    </row>
    <row r="19" spans="1:31" s="87" customFormat="1">
      <c r="A19" s="273">
        <v>38411</v>
      </c>
      <c r="B19" s="274"/>
      <c r="C19" s="447"/>
      <c r="D19" s="447"/>
      <c r="E19" s="439"/>
      <c r="F19" s="447"/>
      <c r="G19" s="440"/>
      <c r="H19" s="453"/>
      <c r="I19" s="447"/>
      <c r="J19" s="440"/>
      <c r="K19" s="453"/>
      <c r="L19" s="447"/>
      <c r="M19" s="440"/>
      <c r="N19" s="453"/>
      <c r="O19" s="447"/>
      <c r="P19" s="440"/>
      <c r="Q19" s="453"/>
      <c r="R19" s="447"/>
      <c r="S19" s="440"/>
      <c r="T19" s="453"/>
      <c r="U19" s="453"/>
      <c r="V19" s="453"/>
      <c r="W19" s="439"/>
      <c r="X19" s="447"/>
      <c r="Y19" s="440"/>
      <c r="Z19" s="453"/>
      <c r="AA19" s="447"/>
      <c r="AB19" s="440"/>
      <c r="AC19" s="447"/>
      <c r="AD19" s="447"/>
      <c r="AE19" s="561"/>
    </row>
    <row r="20" spans="1:31" s="87" customFormat="1">
      <c r="A20" s="273">
        <v>38442</v>
      </c>
      <c r="B20" s="274"/>
      <c r="C20" s="447"/>
      <c r="D20" s="447"/>
      <c r="E20" s="439"/>
      <c r="F20" s="447"/>
      <c r="G20" s="440"/>
      <c r="H20" s="453"/>
      <c r="I20" s="447"/>
      <c r="J20" s="440"/>
      <c r="K20" s="453"/>
      <c r="L20" s="447"/>
      <c r="M20" s="440"/>
      <c r="N20" s="453"/>
      <c r="O20" s="447"/>
      <c r="P20" s="440"/>
      <c r="Q20" s="453"/>
      <c r="R20" s="447"/>
      <c r="S20" s="440"/>
      <c r="T20" s="453"/>
      <c r="U20" s="453"/>
      <c r="V20" s="453"/>
      <c r="W20" s="439"/>
      <c r="X20" s="447"/>
      <c r="Y20" s="440"/>
      <c r="Z20" s="453"/>
      <c r="AA20" s="447"/>
      <c r="AB20" s="440"/>
      <c r="AC20" s="447"/>
      <c r="AD20" s="447"/>
      <c r="AE20" s="561"/>
    </row>
    <row r="21" spans="1:31" s="87" customFormat="1">
      <c r="A21" s="273">
        <v>38472</v>
      </c>
      <c r="B21" s="274"/>
      <c r="C21" s="447"/>
      <c r="D21" s="447"/>
      <c r="E21" s="439"/>
      <c r="F21" s="447"/>
      <c r="G21" s="440"/>
      <c r="H21" s="453"/>
      <c r="I21" s="447"/>
      <c r="J21" s="440"/>
      <c r="K21" s="453"/>
      <c r="L21" s="447"/>
      <c r="M21" s="440"/>
      <c r="N21" s="453"/>
      <c r="O21" s="447"/>
      <c r="P21" s="440"/>
      <c r="Q21" s="453"/>
      <c r="R21" s="447"/>
      <c r="S21" s="440"/>
      <c r="T21" s="453"/>
      <c r="U21" s="453"/>
      <c r="V21" s="453"/>
      <c r="W21" s="439"/>
      <c r="X21" s="447"/>
      <c r="Y21" s="440"/>
      <c r="Z21" s="453"/>
      <c r="AA21" s="447"/>
      <c r="AB21" s="440"/>
      <c r="AC21" s="447"/>
      <c r="AD21" s="447"/>
      <c r="AE21" s="561"/>
    </row>
    <row r="22" spans="1:31" s="87" customFormat="1">
      <c r="A22" s="273">
        <v>38503</v>
      </c>
      <c r="B22" s="274"/>
      <c r="C22" s="447"/>
      <c r="D22" s="447"/>
      <c r="E22" s="439"/>
      <c r="F22" s="447"/>
      <c r="G22" s="440"/>
      <c r="H22" s="453"/>
      <c r="I22" s="447"/>
      <c r="J22" s="440"/>
      <c r="K22" s="453"/>
      <c r="L22" s="447"/>
      <c r="M22" s="440"/>
      <c r="N22" s="453"/>
      <c r="O22" s="447"/>
      <c r="P22" s="440"/>
      <c r="Q22" s="453"/>
      <c r="R22" s="447"/>
      <c r="S22" s="440"/>
      <c r="T22" s="453"/>
      <c r="U22" s="453"/>
      <c r="V22" s="453"/>
      <c r="W22" s="439"/>
      <c r="X22" s="447"/>
      <c r="Y22" s="440"/>
      <c r="Z22" s="453"/>
      <c r="AA22" s="447"/>
      <c r="AB22" s="440"/>
      <c r="AC22" s="447"/>
      <c r="AD22" s="447"/>
      <c r="AE22" s="561"/>
    </row>
    <row r="23" spans="1:31" s="87" customFormat="1">
      <c r="A23" s="273">
        <v>38533</v>
      </c>
      <c r="B23" s="274"/>
      <c r="C23" s="447"/>
      <c r="D23" s="447"/>
      <c r="E23" s="439"/>
      <c r="F23" s="447"/>
      <c r="G23" s="440"/>
      <c r="H23" s="453"/>
      <c r="I23" s="447"/>
      <c r="J23" s="440"/>
      <c r="K23" s="453"/>
      <c r="L23" s="447"/>
      <c r="M23" s="440"/>
      <c r="N23" s="453"/>
      <c r="O23" s="447"/>
      <c r="P23" s="440"/>
      <c r="Q23" s="453"/>
      <c r="R23" s="447"/>
      <c r="S23" s="440"/>
      <c r="T23" s="453"/>
      <c r="U23" s="453"/>
      <c r="V23" s="453"/>
      <c r="W23" s="439"/>
      <c r="X23" s="447"/>
      <c r="Y23" s="440"/>
      <c r="Z23" s="453"/>
      <c r="AA23" s="447"/>
      <c r="AB23" s="440"/>
      <c r="AC23" s="447"/>
      <c r="AD23" s="447"/>
      <c r="AE23" s="561"/>
    </row>
    <row r="24" spans="1:31" s="87" customFormat="1">
      <c r="A24" s="273">
        <v>38564</v>
      </c>
      <c r="B24" s="274"/>
      <c r="C24" s="447"/>
      <c r="D24" s="447"/>
      <c r="E24" s="439"/>
      <c r="F24" s="447"/>
      <c r="G24" s="440"/>
      <c r="H24" s="453"/>
      <c r="I24" s="447"/>
      <c r="J24" s="440"/>
      <c r="K24" s="453"/>
      <c r="L24" s="447"/>
      <c r="M24" s="440"/>
      <c r="N24" s="453"/>
      <c r="O24" s="447"/>
      <c r="P24" s="440"/>
      <c r="Q24" s="453"/>
      <c r="R24" s="447"/>
      <c r="S24" s="440"/>
      <c r="T24" s="453"/>
      <c r="U24" s="453"/>
      <c r="V24" s="453"/>
      <c r="W24" s="439"/>
      <c r="X24" s="447"/>
      <c r="Y24" s="440"/>
      <c r="Z24" s="453"/>
      <c r="AA24" s="447"/>
      <c r="AB24" s="440"/>
      <c r="AC24" s="447"/>
      <c r="AD24" s="447"/>
      <c r="AE24" s="561"/>
    </row>
    <row r="25" spans="1:31" s="87" customFormat="1">
      <c r="A25" s="273">
        <v>38595</v>
      </c>
      <c r="B25" s="274"/>
      <c r="C25" s="447"/>
      <c r="D25" s="447"/>
      <c r="E25" s="439"/>
      <c r="F25" s="447"/>
      <c r="G25" s="440"/>
      <c r="H25" s="453"/>
      <c r="I25" s="447"/>
      <c r="J25" s="440"/>
      <c r="K25" s="453"/>
      <c r="L25" s="447"/>
      <c r="M25" s="440"/>
      <c r="N25" s="453"/>
      <c r="O25" s="447"/>
      <c r="P25" s="440"/>
      <c r="Q25" s="453"/>
      <c r="R25" s="447"/>
      <c r="S25" s="440"/>
      <c r="T25" s="453"/>
      <c r="U25" s="453"/>
      <c r="V25" s="453"/>
      <c r="W25" s="439"/>
      <c r="X25" s="447"/>
      <c r="Y25" s="440"/>
      <c r="Z25" s="453"/>
      <c r="AA25" s="447"/>
      <c r="AB25" s="440"/>
      <c r="AC25" s="447"/>
      <c r="AD25" s="447"/>
      <c r="AE25" s="561"/>
    </row>
    <row r="26" spans="1:31" s="87" customFormat="1">
      <c r="A26" s="273">
        <v>38625</v>
      </c>
      <c r="B26" s="274"/>
      <c r="C26" s="447"/>
      <c r="D26" s="447"/>
      <c r="E26" s="439"/>
      <c r="F26" s="447"/>
      <c r="G26" s="440"/>
      <c r="H26" s="453"/>
      <c r="I26" s="447"/>
      <c r="J26" s="440"/>
      <c r="K26" s="453"/>
      <c r="L26" s="447"/>
      <c r="M26" s="440"/>
      <c r="N26" s="453"/>
      <c r="O26" s="447"/>
      <c r="P26" s="440"/>
      <c r="Q26" s="453"/>
      <c r="R26" s="447"/>
      <c r="S26" s="440"/>
      <c r="T26" s="453"/>
      <c r="U26" s="453"/>
      <c r="V26" s="453"/>
      <c r="W26" s="439"/>
      <c r="X26" s="447"/>
      <c r="Y26" s="440"/>
      <c r="Z26" s="453"/>
      <c r="AA26" s="447"/>
      <c r="AB26" s="440"/>
      <c r="AC26" s="447"/>
      <c r="AD26" s="447"/>
      <c r="AE26" s="561"/>
    </row>
    <row r="27" spans="1:31" s="87" customFormat="1">
      <c r="A27" s="273">
        <v>38656</v>
      </c>
      <c r="B27" s="274"/>
      <c r="C27" s="447"/>
      <c r="D27" s="447"/>
      <c r="E27" s="439"/>
      <c r="F27" s="447"/>
      <c r="G27" s="440"/>
      <c r="H27" s="453"/>
      <c r="I27" s="447"/>
      <c r="J27" s="440"/>
      <c r="K27" s="453"/>
      <c r="L27" s="447"/>
      <c r="M27" s="440"/>
      <c r="N27" s="453"/>
      <c r="O27" s="447"/>
      <c r="P27" s="440"/>
      <c r="Q27" s="453"/>
      <c r="R27" s="447"/>
      <c r="S27" s="440"/>
      <c r="T27" s="453"/>
      <c r="U27" s="453"/>
      <c r="V27" s="453"/>
      <c r="W27" s="439"/>
      <c r="X27" s="447"/>
      <c r="Y27" s="440"/>
      <c r="Z27" s="453"/>
      <c r="AA27" s="447"/>
      <c r="AB27" s="440"/>
      <c r="AC27" s="447"/>
      <c r="AD27" s="447"/>
      <c r="AE27" s="561"/>
    </row>
    <row r="28" spans="1:31" s="87" customFormat="1">
      <c r="A28" s="273">
        <v>38686</v>
      </c>
      <c r="B28" s="274"/>
      <c r="C28" s="447"/>
      <c r="D28" s="447"/>
      <c r="E28" s="439"/>
      <c r="F28" s="447"/>
      <c r="G28" s="440"/>
      <c r="H28" s="453"/>
      <c r="I28" s="447"/>
      <c r="J28" s="440"/>
      <c r="K28" s="453"/>
      <c r="L28" s="447"/>
      <c r="M28" s="440"/>
      <c r="N28" s="453"/>
      <c r="O28" s="447"/>
      <c r="P28" s="440"/>
      <c r="Q28" s="453"/>
      <c r="R28" s="447"/>
      <c r="S28" s="440"/>
      <c r="T28" s="453"/>
      <c r="U28" s="453"/>
      <c r="V28" s="453"/>
      <c r="W28" s="439"/>
      <c r="X28" s="447"/>
      <c r="Y28" s="440"/>
      <c r="Z28" s="453"/>
      <c r="AA28" s="447"/>
      <c r="AB28" s="440"/>
      <c r="AC28" s="447"/>
      <c r="AD28" s="447"/>
      <c r="AE28" s="561"/>
    </row>
    <row r="29" spans="1:31" s="87" customFormat="1">
      <c r="A29" s="273">
        <v>38717</v>
      </c>
      <c r="B29" s="274"/>
      <c r="C29" s="447"/>
      <c r="D29" s="447"/>
      <c r="E29" s="439"/>
      <c r="F29" s="447"/>
      <c r="G29" s="440"/>
      <c r="H29" s="453"/>
      <c r="I29" s="447"/>
      <c r="J29" s="440"/>
      <c r="K29" s="453"/>
      <c r="L29" s="447"/>
      <c r="M29" s="440"/>
      <c r="N29" s="453"/>
      <c r="O29" s="447"/>
      <c r="P29" s="440"/>
      <c r="Q29" s="453"/>
      <c r="R29" s="447"/>
      <c r="S29" s="440"/>
      <c r="T29" s="453"/>
      <c r="U29" s="453"/>
      <c r="V29" s="453"/>
      <c r="W29" s="439"/>
      <c r="X29" s="447"/>
      <c r="Y29" s="440"/>
      <c r="Z29" s="453"/>
      <c r="AA29" s="447"/>
      <c r="AB29" s="440"/>
      <c r="AC29" s="447"/>
      <c r="AD29" s="447"/>
      <c r="AE29" s="561"/>
    </row>
    <row r="30" spans="1:31" s="87" customFormat="1">
      <c r="A30" s="273">
        <v>38748</v>
      </c>
      <c r="B30" s="274"/>
      <c r="C30" s="447"/>
      <c r="D30" s="447"/>
      <c r="E30" s="439"/>
      <c r="F30" s="447"/>
      <c r="G30" s="440"/>
      <c r="H30" s="453"/>
      <c r="I30" s="447"/>
      <c r="J30" s="440"/>
      <c r="K30" s="453"/>
      <c r="L30" s="447"/>
      <c r="M30" s="440"/>
      <c r="N30" s="453"/>
      <c r="O30" s="447"/>
      <c r="P30" s="440"/>
      <c r="Q30" s="453"/>
      <c r="R30" s="447"/>
      <c r="S30" s="440"/>
      <c r="T30" s="453"/>
      <c r="U30" s="453"/>
      <c r="V30" s="453"/>
      <c r="W30" s="439"/>
      <c r="X30" s="447"/>
      <c r="Y30" s="440"/>
      <c r="Z30" s="453"/>
      <c r="AA30" s="447"/>
      <c r="AB30" s="440"/>
      <c r="AC30" s="447"/>
      <c r="AD30" s="447"/>
      <c r="AE30" s="561"/>
    </row>
    <row r="31" spans="1:31" s="87" customFormat="1">
      <c r="A31" s="273">
        <v>38776</v>
      </c>
      <c r="B31" s="274"/>
      <c r="C31" s="447"/>
      <c r="D31" s="447"/>
      <c r="E31" s="439"/>
      <c r="F31" s="447"/>
      <c r="G31" s="440"/>
      <c r="H31" s="453"/>
      <c r="I31" s="447"/>
      <c r="J31" s="440"/>
      <c r="K31" s="453"/>
      <c r="L31" s="447"/>
      <c r="M31" s="440"/>
      <c r="N31" s="453"/>
      <c r="O31" s="447"/>
      <c r="P31" s="440"/>
      <c r="Q31" s="453"/>
      <c r="R31" s="447"/>
      <c r="S31" s="440"/>
      <c r="T31" s="453"/>
      <c r="U31" s="453"/>
      <c r="V31" s="453"/>
      <c r="W31" s="439"/>
      <c r="X31" s="447"/>
      <c r="Y31" s="440"/>
      <c r="Z31" s="453"/>
      <c r="AA31" s="447"/>
      <c r="AB31" s="440"/>
      <c r="AC31" s="447"/>
      <c r="AD31" s="447"/>
      <c r="AE31" s="561"/>
    </row>
    <row r="32" spans="1:31" s="87" customFormat="1">
      <c r="A32" s="273">
        <v>38807</v>
      </c>
      <c r="B32" s="274"/>
      <c r="C32" s="447"/>
      <c r="D32" s="447"/>
      <c r="E32" s="439"/>
      <c r="F32" s="447"/>
      <c r="G32" s="440"/>
      <c r="H32" s="453"/>
      <c r="I32" s="447"/>
      <c r="J32" s="440"/>
      <c r="K32" s="453"/>
      <c r="L32" s="447"/>
      <c r="M32" s="440"/>
      <c r="N32" s="453"/>
      <c r="O32" s="447"/>
      <c r="P32" s="440"/>
      <c r="Q32" s="453"/>
      <c r="R32" s="447"/>
      <c r="S32" s="440"/>
      <c r="T32" s="453"/>
      <c r="U32" s="453"/>
      <c r="V32" s="453"/>
      <c r="W32" s="439"/>
      <c r="X32" s="447"/>
      <c r="Y32" s="440"/>
      <c r="Z32" s="453"/>
      <c r="AA32" s="447"/>
      <c r="AB32" s="440"/>
      <c r="AC32" s="447"/>
      <c r="AD32" s="447"/>
      <c r="AE32" s="561"/>
    </row>
    <row r="33" spans="1:31" s="87" customFormat="1">
      <c r="A33" s="273">
        <v>38837</v>
      </c>
      <c r="B33" s="274"/>
      <c r="C33" s="447"/>
      <c r="D33" s="447"/>
      <c r="E33" s="439"/>
      <c r="F33" s="447"/>
      <c r="G33" s="440"/>
      <c r="H33" s="453"/>
      <c r="I33" s="447"/>
      <c r="J33" s="440"/>
      <c r="K33" s="453"/>
      <c r="L33" s="447"/>
      <c r="M33" s="440"/>
      <c r="N33" s="453"/>
      <c r="O33" s="447"/>
      <c r="P33" s="440"/>
      <c r="Q33" s="453"/>
      <c r="R33" s="447"/>
      <c r="S33" s="440"/>
      <c r="T33" s="453"/>
      <c r="U33" s="453"/>
      <c r="V33" s="453"/>
      <c r="W33" s="439"/>
      <c r="X33" s="447"/>
      <c r="Y33" s="440"/>
      <c r="Z33" s="453"/>
      <c r="AA33" s="447"/>
      <c r="AB33" s="440"/>
      <c r="AC33" s="447"/>
      <c r="AD33" s="447"/>
      <c r="AE33" s="561"/>
    </row>
    <row r="34" spans="1:31" s="87" customFormat="1">
      <c r="A34" s="273">
        <v>38868</v>
      </c>
      <c r="B34" s="274"/>
      <c r="C34" s="447"/>
      <c r="D34" s="447"/>
      <c r="E34" s="439"/>
      <c r="F34" s="447"/>
      <c r="G34" s="440"/>
      <c r="H34" s="453"/>
      <c r="I34" s="447"/>
      <c r="J34" s="440"/>
      <c r="K34" s="453"/>
      <c r="L34" s="447"/>
      <c r="M34" s="440"/>
      <c r="N34" s="453"/>
      <c r="O34" s="447"/>
      <c r="P34" s="440"/>
      <c r="Q34" s="453"/>
      <c r="R34" s="447"/>
      <c r="S34" s="440"/>
      <c r="T34" s="453"/>
      <c r="U34" s="453"/>
      <c r="V34" s="453"/>
      <c r="W34" s="439"/>
      <c r="X34" s="447"/>
      <c r="Y34" s="440"/>
      <c r="Z34" s="453"/>
      <c r="AA34" s="447"/>
      <c r="AB34" s="440"/>
      <c r="AC34" s="447"/>
      <c r="AD34" s="447"/>
      <c r="AE34" s="561"/>
    </row>
    <row r="35" spans="1:31" s="87" customFormat="1">
      <c r="A35" s="273">
        <v>38898</v>
      </c>
      <c r="B35" s="274"/>
      <c r="C35" s="447"/>
      <c r="D35" s="447"/>
      <c r="E35" s="439"/>
      <c r="F35" s="447"/>
      <c r="G35" s="440"/>
      <c r="H35" s="453"/>
      <c r="I35" s="447"/>
      <c r="J35" s="440"/>
      <c r="K35" s="453"/>
      <c r="L35" s="447"/>
      <c r="M35" s="440"/>
      <c r="N35" s="453"/>
      <c r="O35" s="447"/>
      <c r="P35" s="440"/>
      <c r="Q35" s="453"/>
      <c r="R35" s="447"/>
      <c r="S35" s="440"/>
      <c r="T35" s="453"/>
      <c r="U35" s="453"/>
      <c r="V35" s="453"/>
      <c r="W35" s="439"/>
      <c r="X35" s="447"/>
      <c r="Y35" s="440"/>
      <c r="Z35" s="453"/>
      <c r="AA35" s="447"/>
      <c r="AB35" s="440"/>
      <c r="AC35" s="447"/>
      <c r="AD35" s="447"/>
      <c r="AE35" s="561"/>
    </row>
    <row r="36" spans="1:31" s="87" customFormat="1">
      <c r="A36" s="273">
        <v>38929</v>
      </c>
      <c r="B36" s="274"/>
      <c r="C36" s="447"/>
      <c r="D36" s="447"/>
      <c r="E36" s="439"/>
      <c r="F36" s="447"/>
      <c r="G36" s="440"/>
      <c r="H36" s="453"/>
      <c r="I36" s="447"/>
      <c r="J36" s="440"/>
      <c r="K36" s="453"/>
      <c r="L36" s="447"/>
      <c r="M36" s="440"/>
      <c r="N36" s="453"/>
      <c r="O36" s="447"/>
      <c r="P36" s="440"/>
      <c r="Q36" s="453"/>
      <c r="R36" s="447"/>
      <c r="S36" s="440"/>
      <c r="T36" s="453"/>
      <c r="U36" s="453"/>
      <c r="V36" s="453"/>
      <c r="W36" s="439"/>
      <c r="X36" s="447"/>
      <c r="Y36" s="440"/>
      <c r="Z36" s="453"/>
      <c r="AA36" s="447"/>
      <c r="AB36" s="440"/>
      <c r="AC36" s="447"/>
      <c r="AD36" s="447"/>
      <c r="AE36" s="561"/>
    </row>
    <row r="37" spans="1:31" s="87" customFormat="1">
      <c r="A37" s="273">
        <v>38960</v>
      </c>
      <c r="B37" s="274"/>
      <c r="C37" s="447"/>
      <c r="D37" s="447"/>
      <c r="E37" s="439"/>
      <c r="F37" s="447"/>
      <c r="G37" s="440"/>
      <c r="H37" s="453"/>
      <c r="I37" s="447"/>
      <c r="J37" s="440"/>
      <c r="K37" s="453"/>
      <c r="L37" s="447"/>
      <c r="M37" s="440"/>
      <c r="N37" s="453"/>
      <c r="O37" s="447"/>
      <c r="P37" s="440"/>
      <c r="Q37" s="453"/>
      <c r="R37" s="447"/>
      <c r="S37" s="440"/>
      <c r="T37" s="453"/>
      <c r="U37" s="453"/>
      <c r="V37" s="453"/>
      <c r="W37" s="439"/>
      <c r="X37" s="447"/>
      <c r="Y37" s="440"/>
      <c r="Z37" s="453"/>
      <c r="AA37" s="447"/>
      <c r="AB37" s="440"/>
      <c r="AC37" s="447"/>
      <c r="AD37" s="447"/>
      <c r="AE37" s="561"/>
    </row>
    <row r="38" spans="1:31" s="87" customFormat="1">
      <c r="A38" s="273">
        <v>38990</v>
      </c>
      <c r="B38" s="274"/>
      <c r="C38" s="447"/>
      <c r="D38" s="447"/>
      <c r="E38" s="439"/>
      <c r="F38" s="447"/>
      <c r="G38" s="440"/>
      <c r="H38" s="453"/>
      <c r="I38" s="447"/>
      <c r="J38" s="440"/>
      <c r="K38" s="453"/>
      <c r="L38" s="447"/>
      <c r="M38" s="440"/>
      <c r="N38" s="453"/>
      <c r="O38" s="447"/>
      <c r="P38" s="440"/>
      <c r="Q38" s="453"/>
      <c r="R38" s="447"/>
      <c r="S38" s="440"/>
      <c r="T38" s="453"/>
      <c r="U38" s="453"/>
      <c r="V38" s="453"/>
      <c r="W38" s="439"/>
      <c r="X38" s="447"/>
      <c r="Y38" s="440"/>
      <c r="Z38" s="453"/>
      <c r="AA38" s="447"/>
      <c r="AB38" s="440"/>
      <c r="AC38" s="447"/>
      <c r="AD38" s="447"/>
      <c r="AE38" s="561"/>
    </row>
    <row r="39" spans="1:31" s="87" customFormat="1">
      <c r="A39" s="273">
        <v>39021</v>
      </c>
      <c r="B39" s="274"/>
      <c r="C39" s="447"/>
      <c r="D39" s="447"/>
      <c r="E39" s="439"/>
      <c r="F39" s="447"/>
      <c r="G39" s="440"/>
      <c r="H39" s="453"/>
      <c r="I39" s="447"/>
      <c r="J39" s="440"/>
      <c r="K39" s="453"/>
      <c r="L39" s="447"/>
      <c r="M39" s="440"/>
      <c r="N39" s="453"/>
      <c r="O39" s="447"/>
      <c r="P39" s="440"/>
      <c r="Q39" s="453"/>
      <c r="R39" s="447"/>
      <c r="S39" s="440"/>
      <c r="T39" s="453"/>
      <c r="U39" s="453"/>
      <c r="V39" s="453"/>
      <c r="W39" s="439"/>
      <c r="X39" s="447"/>
      <c r="Y39" s="440"/>
      <c r="Z39" s="453"/>
      <c r="AA39" s="447"/>
      <c r="AB39" s="440"/>
      <c r="AC39" s="447"/>
      <c r="AD39" s="447"/>
      <c r="AE39" s="561"/>
    </row>
    <row r="40" spans="1:31" s="87" customFormat="1">
      <c r="A40" s="273">
        <v>39051</v>
      </c>
      <c r="B40" s="274"/>
      <c r="C40" s="447"/>
      <c r="D40" s="447"/>
      <c r="E40" s="439"/>
      <c r="F40" s="447"/>
      <c r="G40" s="440"/>
      <c r="H40" s="453"/>
      <c r="I40" s="447"/>
      <c r="J40" s="440"/>
      <c r="K40" s="453"/>
      <c r="L40" s="447"/>
      <c r="M40" s="440"/>
      <c r="N40" s="453"/>
      <c r="O40" s="447"/>
      <c r="P40" s="440"/>
      <c r="Q40" s="453"/>
      <c r="R40" s="447"/>
      <c r="S40" s="440"/>
      <c r="T40" s="453"/>
      <c r="U40" s="453"/>
      <c r="V40" s="453"/>
      <c r="W40" s="439"/>
      <c r="X40" s="447"/>
      <c r="Y40" s="440"/>
      <c r="Z40" s="453"/>
      <c r="AA40" s="447"/>
      <c r="AB40" s="440"/>
      <c r="AC40" s="447"/>
      <c r="AD40" s="447"/>
      <c r="AE40" s="561"/>
    </row>
    <row r="41" spans="1:31" s="87" customFormat="1">
      <c r="A41" s="273">
        <v>39082</v>
      </c>
      <c r="B41" s="274"/>
      <c r="C41" s="447"/>
      <c r="D41" s="447"/>
      <c r="E41" s="439"/>
      <c r="F41" s="447"/>
      <c r="G41" s="440"/>
      <c r="H41" s="453"/>
      <c r="I41" s="447"/>
      <c r="J41" s="440"/>
      <c r="K41" s="453"/>
      <c r="L41" s="447"/>
      <c r="M41" s="440"/>
      <c r="N41" s="453"/>
      <c r="O41" s="447"/>
      <c r="P41" s="440"/>
      <c r="Q41" s="453"/>
      <c r="R41" s="447"/>
      <c r="S41" s="440"/>
      <c r="T41" s="453"/>
      <c r="U41" s="453"/>
      <c r="V41" s="453"/>
      <c r="W41" s="439"/>
      <c r="X41" s="447"/>
      <c r="Y41" s="440"/>
      <c r="Z41" s="453"/>
      <c r="AA41" s="447"/>
      <c r="AB41" s="440"/>
      <c r="AC41" s="447"/>
      <c r="AD41" s="447"/>
      <c r="AE41" s="561"/>
    </row>
    <row r="42" spans="1:31" s="87" customFormat="1">
      <c r="A42" s="273">
        <v>39113</v>
      </c>
      <c r="B42" s="274"/>
      <c r="C42" s="447"/>
      <c r="D42" s="447"/>
      <c r="E42" s="439"/>
      <c r="F42" s="447"/>
      <c r="G42" s="440"/>
      <c r="H42" s="453"/>
      <c r="I42" s="447"/>
      <c r="J42" s="440"/>
      <c r="K42" s="453"/>
      <c r="L42" s="447"/>
      <c r="M42" s="440"/>
      <c r="N42" s="453"/>
      <c r="O42" s="447"/>
      <c r="P42" s="440"/>
      <c r="Q42" s="453"/>
      <c r="R42" s="447"/>
      <c r="S42" s="440"/>
      <c r="T42" s="453"/>
      <c r="U42" s="453"/>
      <c r="V42" s="453"/>
      <c r="W42" s="439"/>
      <c r="X42" s="447"/>
      <c r="Y42" s="440"/>
      <c r="Z42" s="453"/>
      <c r="AA42" s="447"/>
      <c r="AB42" s="440"/>
      <c r="AC42" s="447"/>
      <c r="AD42" s="447"/>
      <c r="AE42" s="561"/>
    </row>
    <row r="43" spans="1:31" s="87" customFormat="1">
      <c r="A43" s="273">
        <v>39141</v>
      </c>
      <c r="B43" s="274"/>
      <c r="C43" s="447"/>
      <c r="D43" s="447"/>
      <c r="E43" s="439"/>
      <c r="F43" s="447"/>
      <c r="G43" s="440"/>
      <c r="H43" s="453"/>
      <c r="I43" s="447"/>
      <c r="J43" s="440"/>
      <c r="K43" s="453"/>
      <c r="L43" s="447"/>
      <c r="M43" s="440"/>
      <c r="N43" s="453"/>
      <c r="O43" s="447"/>
      <c r="P43" s="440"/>
      <c r="Q43" s="453"/>
      <c r="R43" s="447"/>
      <c r="S43" s="440"/>
      <c r="T43" s="453"/>
      <c r="U43" s="453"/>
      <c r="V43" s="453"/>
      <c r="W43" s="439"/>
      <c r="X43" s="447"/>
      <c r="Y43" s="440"/>
      <c r="Z43" s="453"/>
      <c r="AA43" s="447"/>
      <c r="AB43" s="440"/>
      <c r="AC43" s="447"/>
      <c r="AD43" s="447"/>
      <c r="AE43" s="561"/>
    </row>
    <row r="44" spans="1:31" s="87" customFormat="1">
      <c r="A44" s="273">
        <v>39172</v>
      </c>
      <c r="B44" s="274"/>
      <c r="C44" s="447"/>
      <c r="D44" s="447"/>
      <c r="E44" s="439"/>
      <c r="F44" s="447"/>
      <c r="G44" s="440"/>
      <c r="H44" s="453"/>
      <c r="I44" s="447"/>
      <c r="J44" s="440"/>
      <c r="K44" s="453"/>
      <c r="L44" s="447"/>
      <c r="M44" s="440"/>
      <c r="N44" s="453"/>
      <c r="O44" s="447"/>
      <c r="P44" s="440"/>
      <c r="Q44" s="453"/>
      <c r="R44" s="447"/>
      <c r="S44" s="440"/>
      <c r="T44" s="453"/>
      <c r="U44" s="453"/>
      <c r="V44" s="453"/>
      <c r="W44" s="439"/>
      <c r="X44" s="447"/>
      <c r="Y44" s="440"/>
      <c r="Z44" s="453"/>
      <c r="AA44" s="447"/>
      <c r="AB44" s="440"/>
      <c r="AC44" s="447"/>
      <c r="AD44" s="447"/>
      <c r="AE44" s="561"/>
    </row>
    <row r="45" spans="1:31" s="87" customFormat="1">
      <c r="A45" s="273">
        <v>39202</v>
      </c>
      <c r="B45" s="274"/>
      <c r="C45" s="447"/>
      <c r="D45" s="447"/>
      <c r="E45" s="439"/>
      <c r="F45" s="447"/>
      <c r="G45" s="440"/>
      <c r="H45" s="453"/>
      <c r="I45" s="447"/>
      <c r="J45" s="440"/>
      <c r="K45" s="453"/>
      <c r="L45" s="447"/>
      <c r="M45" s="440"/>
      <c r="N45" s="453"/>
      <c r="O45" s="447"/>
      <c r="P45" s="440"/>
      <c r="Q45" s="453"/>
      <c r="R45" s="447"/>
      <c r="S45" s="440"/>
      <c r="T45" s="453"/>
      <c r="U45" s="453"/>
      <c r="V45" s="453"/>
      <c r="W45" s="439"/>
      <c r="X45" s="447"/>
      <c r="Y45" s="440"/>
      <c r="Z45" s="453"/>
      <c r="AA45" s="447"/>
      <c r="AB45" s="440"/>
      <c r="AC45" s="447"/>
      <c r="AD45" s="447"/>
      <c r="AE45" s="561"/>
    </row>
    <row r="46" spans="1:31" s="87" customFormat="1">
      <c r="A46" s="273">
        <v>39233</v>
      </c>
      <c r="B46" s="274"/>
      <c r="C46" s="447"/>
      <c r="D46" s="447"/>
      <c r="E46" s="439"/>
      <c r="F46" s="447"/>
      <c r="G46" s="440"/>
      <c r="H46" s="453"/>
      <c r="I46" s="447"/>
      <c r="J46" s="440"/>
      <c r="K46" s="453"/>
      <c r="L46" s="447"/>
      <c r="M46" s="440"/>
      <c r="N46" s="453"/>
      <c r="O46" s="447"/>
      <c r="P46" s="440"/>
      <c r="Q46" s="453"/>
      <c r="R46" s="447"/>
      <c r="S46" s="440"/>
      <c r="T46" s="453"/>
      <c r="U46" s="453"/>
      <c r="V46" s="453"/>
      <c r="W46" s="439"/>
      <c r="X46" s="447"/>
      <c r="Y46" s="440"/>
      <c r="Z46" s="453"/>
      <c r="AA46" s="447"/>
      <c r="AB46" s="440"/>
      <c r="AC46" s="447"/>
      <c r="AD46" s="447"/>
      <c r="AE46" s="561"/>
    </row>
    <row r="47" spans="1:31" s="87" customFormat="1">
      <c r="A47" s="273">
        <v>39263</v>
      </c>
      <c r="B47" s="274"/>
      <c r="C47" s="447"/>
      <c r="D47" s="447"/>
      <c r="E47" s="439"/>
      <c r="F47" s="447"/>
      <c r="G47" s="440"/>
      <c r="H47" s="453"/>
      <c r="I47" s="447"/>
      <c r="J47" s="440"/>
      <c r="K47" s="453"/>
      <c r="L47" s="447"/>
      <c r="M47" s="440"/>
      <c r="N47" s="453"/>
      <c r="O47" s="447"/>
      <c r="P47" s="440"/>
      <c r="Q47" s="453"/>
      <c r="R47" s="447"/>
      <c r="S47" s="440"/>
      <c r="T47" s="453"/>
      <c r="U47" s="453"/>
      <c r="V47" s="453"/>
      <c r="W47" s="439"/>
      <c r="X47" s="447"/>
      <c r="Y47" s="440"/>
      <c r="Z47" s="453"/>
      <c r="AA47" s="447"/>
      <c r="AB47" s="440"/>
      <c r="AC47" s="447"/>
      <c r="AD47" s="447"/>
      <c r="AE47" s="561"/>
    </row>
    <row r="48" spans="1:31" s="87" customFormat="1">
      <c r="A48" s="275">
        <v>39294</v>
      </c>
      <c r="B48" s="274"/>
      <c r="C48" s="447"/>
      <c r="D48" s="447"/>
      <c r="E48" s="439"/>
      <c r="F48" s="447"/>
      <c r="G48" s="440"/>
      <c r="H48" s="453"/>
      <c r="I48" s="447"/>
      <c r="J48" s="440"/>
      <c r="K48" s="453">
        <f>'[2]Times on'!K2</f>
        <v>229.87177280550773</v>
      </c>
      <c r="L48" s="447"/>
      <c r="M48" s="440"/>
      <c r="N48" s="453">
        <f>'[2]Times on'!N2</f>
        <v>287.92954179138843</v>
      </c>
      <c r="O48" s="447"/>
      <c r="P48" s="440"/>
      <c r="Q48" s="453"/>
      <c r="R48" s="447"/>
      <c r="S48" s="440"/>
      <c r="T48" s="453">
        <f>'[2]Times on'!T2</f>
        <v>413.11481218993623</v>
      </c>
      <c r="U48" s="453"/>
      <c r="V48" s="453"/>
      <c r="W48" s="439"/>
      <c r="X48" s="447"/>
      <c r="Y48" s="440"/>
      <c r="Z48" s="453">
        <f>'[2]Times on'!AC2</f>
        <v>272.48532184217612</v>
      </c>
      <c r="AA48" s="447"/>
      <c r="AB48" s="440"/>
      <c r="AC48" s="447"/>
      <c r="AD48" s="447"/>
      <c r="AE48" s="561"/>
    </row>
    <row r="49" spans="1:31" s="87" customFormat="1">
      <c r="A49" s="273">
        <v>39325</v>
      </c>
      <c r="B49" s="274"/>
      <c r="C49" s="447"/>
      <c r="D49" s="447"/>
      <c r="E49" s="439"/>
      <c r="F49" s="447"/>
      <c r="G49" s="440"/>
      <c r="H49" s="453"/>
      <c r="I49" s="447"/>
      <c r="J49" s="440"/>
      <c r="K49" s="453">
        <f>'[2]Times on'!K3</f>
        <v>221.38035023879917</v>
      </c>
      <c r="L49" s="447"/>
      <c r="M49" s="440"/>
      <c r="N49" s="453">
        <f>'[2]Times on'!N3</f>
        <v>278.21891950531568</v>
      </c>
      <c r="O49" s="447"/>
      <c r="P49" s="440"/>
      <c r="Q49" s="453"/>
      <c r="R49" s="447"/>
      <c r="S49" s="440"/>
      <c r="T49" s="453">
        <f>'[2]Times on'!T3</f>
        <v>421.84861717612807</v>
      </c>
      <c r="U49" s="453"/>
      <c r="V49" s="453"/>
      <c r="W49" s="439"/>
      <c r="X49" s="447"/>
      <c r="Y49" s="440"/>
      <c r="Z49" s="453">
        <f>'[2]Times on'!AC3</f>
        <v>272.7568721643982</v>
      </c>
      <c r="AA49" s="447"/>
      <c r="AB49" s="440"/>
      <c r="AC49" s="447"/>
      <c r="AD49" s="447"/>
      <c r="AE49" s="561"/>
    </row>
    <row r="50" spans="1:31" s="87" customFormat="1">
      <c r="A50" s="273">
        <v>39355</v>
      </c>
      <c r="B50" s="274"/>
      <c r="C50" s="447"/>
      <c r="D50" s="447"/>
      <c r="E50" s="439"/>
      <c r="F50" s="447"/>
      <c r="G50" s="440"/>
      <c r="H50" s="453"/>
      <c r="I50" s="447"/>
      <c r="J50" s="440"/>
      <c r="K50" s="453">
        <f>'[2]Times on'!K4</f>
        <v>213.12035885592468</v>
      </c>
      <c r="L50" s="447"/>
      <c r="M50" s="440"/>
      <c r="N50" s="453">
        <f>'[2]Times on'!N4</f>
        <v>264.28749222153078</v>
      </c>
      <c r="O50" s="447"/>
      <c r="P50" s="440"/>
      <c r="Q50" s="453"/>
      <c r="R50" s="447"/>
      <c r="S50" s="440"/>
      <c r="T50" s="453">
        <f>'[2]Times on'!T4</f>
        <v>422.87241887905606</v>
      </c>
      <c r="U50" s="453"/>
      <c r="V50" s="453"/>
      <c r="W50" s="439"/>
      <c r="X50" s="447"/>
      <c r="Y50" s="440"/>
      <c r="Z50" s="453">
        <f>'[2]Times on'!AC4</f>
        <v>275.35471698113207</v>
      </c>
      <c r="AA50" s="447"/>
      <c r="AB50" s="440"/>
      <c r="AC50" s="447"/>
      <c r="AD50" s="447"/>
      <c r="AE50" s="561"/>
    </row>
    <row r="51" spans="1:31" s="87" customFormat="1">
      <c r="A51" s="273">
        <v>39386</v>
      </c>
      <c r="B51" s="274"/>
      <c r="C51" s="447"/>
      <c r="D51" s="447"/>
      <c r="E51" s="439"/>
      <c r="F51" s="447"/>
      <c r="G51" s="440"/>
      <c r="H51" s="453"/>
      <c r="I51" s="447"/>
      <c r="J51" s="440"/>
      <c r="K51" s="453">
        <f>'[2]Times on'!K5</f>
        <v>212.60697784878448</v>
      </c>
      <c r="L51" s="447"/>
      <c r="M51" s="440"/>
      <c r="N51" s="453">
        <f>'[2]Times on'!N5</f>
        <v>266.39630596265812</v>
      </c>
      <c r="O51" s="447"/>
      <c r="P51" s="440"/>
      <c r="Q51" s="453"/>
      <c r="R51" s="447"/>
      <c r="S51" s="440"/>
      <c r="T51" s="453">
        <f>'[2]Times on'!T5</f>
        <v>427.61730205278593</v>
      </c>
      <c r="U51" s="453"/>
      <c r="V51" s="453"/>
      <c r="W51" s="439"/>
      <c r="X51" s="447"/>
      <c r="Y51" s="440"/>
      <c r="Z51" s="453">
        <f>'[2]Times on'!AC5</f>
        <v>273.28789876087529</v>
      </c>
      <c r="AA51" s="447"/>
      <c r="AB51" s="440"/>
      <c r="AC51" s="447"/>
      <c r="AD51" s="447"/>
      <c r="AE51" s="561"/>
    </row>
    <row r="52" spans="1:31" s="87" customFormat="1">
      <c r="A52" s="275">
        <v>39416</v>
      </c>
      <c r="B52" s="274"/>
      <c r="C52" s="447"/>
      <c r="D52" s="447"/>
      <c r="E52" s="439"/>
      <c r="F52" s="447"/>
      <c r="G52" s="440"/>
      <c r="H52" s="453"/>
      <c r="I52" s="447"/>
      <c r="J52" s="440"/>
      <c r="K52" s="453">
        <f>'[2]Times on'!K6</f>
        <v>211.04148574867804</v>
      </c>
      <c r="L52" s="447"/>
      <c r="M52" s="440"/>
      <c r="N52" s="453">
        <f>'[2]Times on'!N6</f>
        <v>266.95905511811026</v>
      </c>
      <c r="O52" s="447"/>
      <c r="P52" s="440"/>
      <c r="Q52" s="453"/>
      <c r="R52" s="447"/>
      <c r="S52" s="440"/>
      <c r="T52" s="453">
        <f>'[2]Times on'!T6</f>
        <v>434.80291970802921</v>
      </c>
      <c r="U52" s="453"/>
      <c r="V52" s="453"/>
      <c r="W52" s="439"/>
      <c r="X52" s="447"/>
      <c r="Y52" s="440"/>
      <c r="Z52" s="453">
        <f>'[2]Times on'!AC6</f>
        <v>272.78110359187923</v>
      </c>
      <c r="AA52" s="447"/>
      <c r="AB52" s="440"/>
      <c r="AC52" s="447"/>
      <c r="AD52" s="447"/>
      <c r="AE52" s="561"/>
    </row>
    <row r="53" spans="1:31" s="87" customFormat="1">
      <c r="A53" s="273">
        <v>39447</v>
      </c>
      <c r="B53" s="274"/>
      <c r="C53" s="447"/>
      <c r="D53" s="447"/>
      <c r="E53" s="439"/>
      <c r="F53" s="447"/>
      <c r="G53" s="440"/>
      <c r="H53" s="453"/>
      <c r="I53" s="447"/>
      <c r="J53" s="440"/>
      <c r="K53" s="453">
        <f>'[2]Times on'!K7</f>
        <v>225.98062483818072</v>
      </c>
      <c r="L53" s="447"/>
      <c r="M53" s="440"/>
      <c r="N53" s="453">
        <f>'[2]Times on'!N7</f>
        <v>265.511407579273</v>
      </c>
      <c r="O53" s="447"/>
      <c r="P53" s="440"/>
      <c r="Q53" s="453"/>
      <c r="R53" s="447"/>
      <c r="S53" s="440"/>
      <c r="T53" s="453">
        <f>'[2]Times on'!T7</f>
        <v>427.51822157434401</v>
      </c>
      <c r="U53" s="453"/>
      <c r="V53" s="453"/>
      <c r="W53" s="439"/>
      <c r="X53" s="447"/>
      <c r="Y53" s="440"/>
      <c r="Z53" s="453">
        <f>'[2]Times on'!AC7</f>
        <v>269.40488301119024</v>
      </c>
      <c r="AA53" s="447"/>
      <c r="AB53" s="440"/>
      <c r="AC53" s="447"/>
      <c r="AD53" s="447"/>
      <c r="AE53" s="561"/>
    </row>
    <row r="54" spans="1:31" s="87" customFormat="1">
      <c r="A54" s="273">
        <v>39478</v>
      </c>
      <c r="B54" s="274"/>
      <c r="C54" s="447"/>
      <c r="D54" s="447"/>
      <c r="E54" s="439">
        <f>'[2]Times on'!E8</f>
        <v>89.307317073170736</v>
      </c>
      <c r="F54" s="447"/>
      <c r="G54" s="440"/>
      <c r="H54" s="453"/>
      <c r="I54" s="447"/>
      <c r="J54" s="440"/>
      <c r="K54" s="453">
        <f>'[2]Times on'!K8</f>
        <v>237.88444562146893</v>
      </c>
      <c r="L54" s="447"/>
      <c r="M54" s="440"/>
      <c r="N54" s="453">
        <f>'[2]Times on'!N8</f>
        <v>271.78098438426565</v>
      </c>
      <c r="O54" s="447"/>
      <c r="P54" s="440"/>
      <c r="Q54" s="453"/>
      <c r="R54" s="447"/>
      <c r="S54" s="440"/>
      <c r="T54" s="453">
        <f>'[2]Times on'!T8</f>
        <v>425.61928219563686</v>
      </c>
      <c r="U54" s="453"/>
      <c r="V54" s="453"/>
      <c r="W54" s="439"/>
      <c r="X54" s="447"/>
      <c r="Y54" s="440"/>
      <c r="Z54" s="453">
        <f>'[2]Times on'!AC8</f>
        <v>269.3381780430833</v>
      </c>
      <c r="AA54" s="447"/>
      <c r="AB54" s="440"/>
      <c r="AC54" s="447"/>
      <c r="AD54" s="447"/>
      <c r="AE54" s="561"/>
    </row>
    <row r="55" spans="1:31" s="87" customFormat="1">
      <c r="A55" s="273">
        <v>39507</v>
      </c>
      <c r="B55" s="274"/>
      <c r="C55" s="447"/>
      <c r="D55" s="447"/>
      <c r="E55" s="439">
        <f>'[2]Times on'!E9</f>
        <v>98.355658198614321</v>
      </c>
      <c r="F55" s="447"/>
      <c r="G55" s="440"/>
      <c r="H55" s="453"/>
      <c r="I55" s="447"/>
      <c r="J55" s="440"/>
      <c r="K55" s="453">
        <f>'[2]Times on'!K9</f>
        <v>239.56208464498076</v>
      </c>
      <c r="L55" s="447"/>
      <c r="M55" s="440"/>
      <c r="N55" s="453">
        <f>'[2]Times on'!N9</f>
        <v>272.36989746566064</v>
      </c>
      <c r="O55" s="447"/>
      <c r="P55" s="440"/>
      <c r="Q55" s="453"/>
      <c r="R55" s="447"/>
      <c r="S55" s="440"/>
      <c r="T55" s="453">
        <f>'[2]Times on'!T9</f>
        <v>425.26198749131339</v>
      </c>
      <c r="U55" s="453"/>
      <c r="V55" s="453"/>
      <c r="W55" s="439"/>
      <c r="X55" s="447"/>
      <c r="Y55" s="440"/>
      <c r="Z55" s="453">
        <f>'[2]Times on'!AC9</f>
        <v>274.82013605442177</v>
      </c>
      <c r="AA55" s="447"/>
      <c r="AB55" s="440"/>
      <c r="AC55" s="447"/>
      <c r="AD55" s="447"/>
      <c r="AE55" s="561"/>
    </row>
    <row r="56" spans="1:31" s="87" customFormat="1">
      <c r="A56" s="273">
        <v>39538</v>
      </c>
      <c r="B56" s="274"/>
      <c r="C56" s="447"/>
      <c r="D56" s="447"/>
      <c r="E56" s="439">
        <f>'[2]Times on'!E10</f>
        <v>110.72727272727273</v>
      </c>
      <c r="F56" s="447"/>
      <c r="G56" s="440"/>
      <c r="H56" s="453"/>
      <c r="I56" s="447"/>
      <c r="J56" s="440"/>
      <c r="K56" s="453">
        <f>'[2]Times on'!K10</f>
        <v>243.83931158624929</v>
      </c>
      <c r="L56" s="447"/>
      <c r="M56" s="440"/>
      <c r="N56" s="453">
        <f>'[2]Times on'!N10</f>
        <v>273.7549706494982</v>
      </c>
      <c r="O56" s="447"/>
      <c r="P56" s="440"/>
      <c r="Q56" s="453"/>
      <c r="R56" s="447"/>
      <c r="S56" s="440"/>
      <c r="T56" s="453">
        <f>'[2]Times on'!T10</f>
        <v>423.16430020283974</v>
      </c>
      <c r="U56" s="453"/>
      <c r="V56" s="453"/>
      <c r="W56" s="439"/>
      <c r="X56" s="447"/>
      <c r="Y56" s="440"/>
      <c r="Z56" s="453">
        <f>'[2]Times on'!AC10</f>
        <v>269.58691433324094</v>
      </c>
      <c r="AA56" s="447"/>
      <c r="AB56" s="440"/>
      <c r="AC56" s="447"/>
      <c r="AD56" s="447"/>
      <c r="AE56" s="561"/>
    </row>
    <row r="57" spans="1:31" s="87" customFormat="1">
      <c r="A57" s="273">
        <v>39568</v>
      </c>
      <c r="B57" s="274">
        <f>'[2]Times on'!B11</f>
        <v>152.34910783553141</v>
      </c>
      <c r="C57" s="447"/>
      <c r="D57" s="447"/>
      <c r="E57" s="439">
        <f>'[2]Times on'!E11</f>
        <v>112.58964143426294</v>
      </c>
      <c r="F57" s="447"/>
      <c r="G57" s="440"/>
      <c r="H57" s="453"/>
      <c r="I57" s="447"/>
      <c r="J57" s="440"/>
      <c r="K57" s="453">
        <f>'[2]Times on'!K11</f>
        <v>247.09825652707201</v>
      </c>
      <c r="L57" s="447"/>
      <c r="M57" s="440"/>
      <c r="N57" s="453">
        <f>'[2]Times on'!N11</f>
        <v>272.5267246162382</v>
      </c>
      <c r="O57" s="447"/>
      <c r="P57" s="440"/>
      <c r="Q57" s="453"/>
      <c r="R57" s="447"/>
      <c r="S57" s="440"/>
      <c r="T57" s="453">
        <f>'[2]Times on'!T11</f>
        <v>415.06865284974094</v>
      </c>
      <c r="U57" s="453"/>
      <c r="V57" s="453"/>
      <c r="W57" s="439"/>
      <c r="X57" s="447"/>
      <c r="Y57" s="440"/>
      <c r="Z57" s="453">
        <f>'[2]Times on'!AC11</f>
        <v>274.54242081447961</v>
      </c>
      <c r="AA57" s="447"/>
      <c r="AB57" s="440"/>
      <c r="AC57" s="447"/>
      <c r="AD57" s="447"/>
      <c r="AE57" s="561"/>
    </row>
    <row r="58" spans="1:31" s="87" customFormat="1">
      <c r="A58" s="273">
        <v>39599</v>
      </c>
      <c r="B58" s="274">
        <f>'[2]Times on'!B12</f>
        <v>160.07472527472527</v>
      </c>
      <c r="C58" s="447"/>
      <c r="D58" s="447"/>
      <c r="E58" s="439">
        <f>'[2]Times on'!E12</f>
        <v>114.18439716312056</v>
      </c>
      <c r="F58" s="447"/>
      <c r="G58" s="440"/>
      <c r="H58" s="453"/>
      <c r="I58" s="447"/>
      <c r="J58" s="440"/>
      <c r="K58" s="453">
        <f>'[2]Times on'!K12</f>
        <v>244.91772449459333</v>
      </c>
      <c r="L58" s="447"/>
      <c r="M58" s="440"/>
      <c r="N58" s="453">
        <f>'[2]Times on'!N12</f>
        <v>267.27344309234076</v>
      </c>
      <c r="O58" s="447"/>
      <c r="P58" s="440"/>
      <c r="Q58" s="453"/>
      <c r="R58" s="447"/>
      <c r="S58" s="440"/>
      <c r="T58" s="453">
        <f>'[2]Times on'!T12</f>
        <v>404.30504148053603</v>
      </c>
      <c r="U58" s="453"/>
      <c r="V58" s="453"/>
      <c r="W58" s="439">
        <v>122.98387096774194</v>
      </c>
      <c r="X58" s="447"/>
      <c r="Y58" s="440"/>
      <c r="Z58" s="453">
        <f>'[2]Times on'!AC12</f>
        <v>277.45614549721324</v>
      </c>
      <c r="AA58" s="447"/>
      <c r="AB58" s="440"/>
      <c r="AC58" s="447"/>
      <c r="AD58" s="447"/>
      <c r="AE58" s="561"/>
    </row>
    <row r="59" spans="1:31" s="87" customFormat="1">
      <c r="A59" s="273">
        <v>39629</v>
      </c>
      <c r="B59" s="274">
        <f>'[2]Times on'!B13</f>
        <v>165.15745856353593</v>
      </c>
      <c r="C59" s="447"/>
      <c r="D59" s="447"/>
      <c r="E59" s="439">
        <f>'[2]Times on'!E13</f>
        <v>110.12828438948995</v>
      </c>
      <c r="F59" s="447"/>
      <c r="G59" s="440"/>
      <c r="H59" s="453"/>
      <c r="I59" s="447"/>
      <c r="J59" s="440"/>
      <c r="K59" s="453">
        <f>'[2]Times on'!K13</f>
        <v>245.38002967988129</v>
      </c>
      <c r="L59" s="447"/>
      <c r="M59" s="440"/>
      <c r="N59" s="453">
        <f>'[2]Times on'!N13</f>
        <v>264.37009247949749</v>
      </c>
      <c r="O59" s="447"/>
      <c r="P59" s="440"/>
      <c r="Q59" s="453"/>
      <c r="R59" s="447"/>
      <c r="S59" s="440"/>
      <c r="T59" s="453">
        <f>'[2]Times on'!T13</f>
        <v>398.94451294697905</v>
      </c>
      <c r="U59" s="453"/>
      <c r="V59" s="453"/>
      <c r="W59" s="439">
        <v>128.88715953307394</v>
      </c>
      <c r="X59" s="447"/>
      <c r="Y59" s="440"/>
      <c r="Z59" s="453">
        <f>'[2]Times on'!AC13</f>
        <v>278.06848484848484</v>
      </c>
      <c r="AA59" s="447"/>
      <c r="AB59" s="440"/>
      <c r="AC59" s="447"/>
      <c r="AD59" s="447"/>
      <c r="AE59" s="561"/>
    </row>
    <row r="60" spans="1:31" s="87" customFormat="1">
      <c r="A60" s="273">
        <v>39660</v>
      </c>
      <c r="B60" s="274">
        <f>'[2]Times on'!B14</f>
        <v>162.47553324968632</v>
      </c>
      <c r="C60" s="447"/>
      <c r="D60" s="447"/>
      <c r="E60" s="439">
        <f>'[2]Times on'!E14</f>
        <v>115.7296551724138</v>
      </c>
      <c r="F60" s="447"/>
      <c r="G60" s="440"/>
      <c r="H60" s="453"/>
      <c r="I60" s="447"/>
      <c r="J60" s="440"/>
      <c r="K60" s="453">
        <f>'[2]Times on'!K14</f>
        <v>243.72708065785659</v>
      </c>
      <c r="L60" s="447"/>
      <c r="M60" s="440"/>
      <c r="N60" s="453">
        <f>'[2]Times on'!N14</f>
        <v>263.52661919294678</v>
      </c>
      <c r="O60" s="447"/>
      <c r="P60" s="440"/>
      <c r="Q60" s="453"/>
      <c r="R60" s="447"/>
      <c r="S60" s="440"/>
      <c r="T60" s="453">
        <f>'[2]Times on'!T14</f>
        <v>392.22089552238805</v>
      </c>
      <c r="U60" s="453"/>
      <c r="V60" s="453"/>
      <c r="W60" s="439">
        <v>128.11173184357543</v>
      </c>
      <c r="X60" s="447"/>
      <c r="Y60" s="440"/>
      <c r="Z60" s="453">
        <f>'[2]Times on'!AC14</f>
        <v>285.17314930991216</v>
      </c>
      <c r="AA60" s="447"/>
      <c r="AB60" s="440"/>
      <c r="AC60" s="447"/>
      <c r="AD60" s="447"/>
      <c r="AE60" s="561"/>
    </row>
    <row r="61" spans="1:31" s="87" customFormat="1">
      <c r="A61" s="273">
        <v>39691</v>
      </c>
      <c r="B61" s="274">
        <f>'[2]Times on'!B15</f>
        <v>167.39678615574783</v>
      </c>
      <c r="C61" s="447"/>
      <c r="D61" s="447"/>
      <c r="E61" s="439">
        <f>'[2]Times on'!E15</f>
        <v>116.3598971722365</v>
      </c>
      <c r="F61" s="447"/>
      <c r="G61" s="440"/>
      <c r="H61" s="453"/>
      <c r="I61" s="447"/>
      <c r="J61" s="440"/>
      <c r="K61" s="453">
        <f>'[2]Times on'!K15</f>
        <v>236.43471625366482</v>
      </c>
      <c r="L61" s="447"/>
      <c r="M61" s="440"/>
      <c r="N61" s="453">
        <f>'[2]Times on'!N15</f>
        <v>253.00264725347452</v>
      </c>
      <c r="O61" s="447"/>
      <c r="P61" s="440"/>
      <c r="Q61" s="453"/>
      <c r="R61" s="447"/>
      <c r="S61" s="440"/>
      <c r="T61" s="453">
        <f>'[2]Times on'!T15</f>
        <v>386.6888111888112</v>
      </c>
      <c r="U61" s="453"/>
      <c r="V61" s="453"/>
      <c r="W61" s="439">
        <v>137.70322580645163</v>
      </c>
      <c r="X61" s="447"/>
      <c r="Y61" s="440"/>
      <c r="Z61" s="453">
        <f>'[2]Times on'!AC15</f>
        <v>288.27647248149339</v>
      </c>
      <c r="AA61" s="447"/>
      <c r="AB61" s="440"/>
      <c r="AC61" s="447"/>
      <c r="AD61" s="447"/>
      <c r="AE61" s="561"/>
    </row>
    <row r="62" spans="1:31" s="87" customFormat="1">
      <c r="A62" s="273">
        <v>39721</v>
      </c>
      <c r="B62" s="274">
        <f>'[2]Times on'!B16</f>
        <v>166.21787383177571</v>
      </c>
      <c r="C62" s="447"/>
      <c r="D62" s="447"/>
      <c r="E62" s="439">
        <f>'[2]Times on'!E16</f>
        <v>117.39467312348668</v>
      </c>
      <c r="F62" s="447"/>
      <c r="G62" s="440"/>
      <c r="H62" s="453"/>
      <c r="I62" s="447"/>
      <c r="J62" s="440"/>
      <c r="K62" s="453">
        <f>'[2]Times on'!K16</f>
        <v>230.02762732338385</v>
      </c>
      <c r="L62" s="447"/>
      <c r="M62" s="440"/>
      <c r="N62" s="453">
        <f>'[2]Times on'!N16</f>
        <v>245.00762631077217</v>
      </c>
      <c r="O62" s="447"/>
      <c r="P62" s="440"/>
      <c r="Q62" s="453"/>
      <c r="R62" s="447"/>
      <c r="S62" s="440"/>
      <c r="T62" s="453">
        <f>'[2]Times on'!T16</f>
        <v>377.26468942361498</v>
      </c>
      <c r="U62" s="453"/>
      <c r="V62" s="453"/>
      <c r="W62" s="439">
        <v>141.40909090909091</v>
      </c>
      <c r="X62" s="447"/>
      <c r="Y62" s="440"/>
      <c r="Z62" s="453">
        <f>'[2]Times on'!AC16</f>
        <v>299.35685752330227</v>
      </c>
      <c r="AA62" s="447"/>
      <c r="AB62" s="440"/>
      <c r="AC62" s="447"/>
      <c r="AD62" s="447"/>
      <c r="AE62" s="561"/>
    </row>
    <row r="63" spans="1:31" s="87" customFormat="1">
      <c r="A63" s="273">
        <v>39752</v>
      </c>
      <c r="B63" s="274">
        <f>'[2]Times on'!B17</f>
        <v>169.59234907352061</v>
      </c>
      <c r="C63" s="447"/>
      <c r="D63" s="447"/>
      <c r="E63" s="439">
        <f>'[2]Times on'!E17</f>
        <v>123.04856787048568</v>
      </c>
      <c r="F63" s="447"/>
      <c r="G63" s="440"/>
      <c r="H63" s="453">
        <f>'[2]Times on'!H17</f>
        <v>312.25439503619441</v>
      </c>
      <c r="I63" s="447"/>
      <c r="J63" s="440"/>
      <c r="K63" s="453">
        <f>'[2]Times on'!K17</f>
        <v>226.61347313438569</v>
      </c>
      <c r="L63" s="447"/>
      <c r="M63" s="440"/>
      <c r="N63" s="453">
        <f>'[2]Times on'!N17</f>
        <v>245.50323905830305</v>
      </c>
      <c r="O63" s="447"/>
      <c r="P63" s="440"/>
      <c r="Q63" s="453"/>
      <c r="R63" s="447"/>
      <c r="S63" s="440"/>
      <c r="T63" s="453">
        <f>'[2]Times on'!T17</f>
        <v>374.18334264952489</v>
      </c>
      <c r="U63" s="453"/>
      <c r="V63" s="453"/>
      <c r="W63" s="439">
        <v>146.493353028065</v>
      </c>
      <c r="X63" s="447"/>
      <c r="Y63" s="440"/>
      <c r="Z63" s="453">
        <f>'[2]Times on'!AC17</f>
        <v>292.39165852069078</v>
      </c>
      <c r="AA63" s="447"/>
      <c r="AB63" s="440"/>
      <c r="AC63" s="447"/>
      <c r="AD63" s="447"/>
      <c r="AE63" s="561"/>
    </row>
    <row r="64" spans="1:31" s="87" customFormat="1">
      <c r="A64" s="273">
        <v>39782</v>
      </c>
      <c r="B64" s="274">
        <f>'[2]Times on'!B18</f>
        <v>169.49364791288565</v>
      </c>
      <c r="C64" s="447"/>
      <c r="D64" s="447"/>
      <c r="E64" s="439">
        <f>'[2]Times on'!E18</f>
        <v>122.90297542043984</v>
      </c>
      <c r="F64" s="447"/>
      <c r="G64" s="440"/>
      <c r="H64" s="453">
        <f>'[2]Times on'!H18</f>
        <v>321.23609022556388</v>
      </c>
      <c r="I64" s="447"/>
      <c r="J64" s="440"/>
      <c r="K64" s="453">
        <f>'[2]Times on'!K18</f>
        <v>224.38695900857959</v>
      </c>
      <c r="L64" s="447"/>
      <c r="M64" s="440"/>
      <c r="N64" s="453">
        <f>'[2]Times on'!N18</f>
        <v>244.9220595181861</v>
      </c>
      <c r="O64" s="447"/>
      <c r="P64" s="440"/>
      <c r="Q64" s="453"/>
      <c r="R64" s="447"/>
      <c r="S64" s="440"/>
      <c r="T64" s="453">
        <f>'[2]Times on'!T18</f>
        <v>374.95163979988882</v>
      </c>
      <c r="U64" s="453"/>
      <c r="V64" s="453"/>
      <c r="W64" s="439">
        <v>145.98091603053436</v>
      </c>
      <c r="X64" s="447"/>
      <c r="Y64" s="440"/>
      <c r="Z64" s="453">
        <f>'[2]Times on'!AC18</f>
        <v>292.09141729694181</v>
      </c>
      <c r="AA64" s="447"/>
      <c r="AB64" s="440"/>
      <c r="AC64" s="447"/>
      <c r="AD64" s="447"/>
      <c r="AE64" s="561"/>
    </row>
    <row r="65" spans="1:31" s="87" customFormat="1">
      <c r="A65" s="273">
        <v>39813</v>
      </c>
      <c r="B65" s="274">
        <f>'[2]Times on'!B19</f>
        <v>168.13600485731632</v>
      </c>
      <c r="C65" s="447"/>
      <c r="D65" s="447"/>
      <c r="E65" s="439">
        <f>'[2]Times on'!E19</f>
        <v>123.11052631578947</v>
      </c>
      <c r="F65" s="447"/>
      <c r="G65" s="440"/>
      <c r="H65" s="453">
        <f>'[2]Times on'!H19</f>
        <v>327.76904647819839</v>
      </c>
      <c r="I65" s="447"/>
      <c r="J65" s="440"/>
      <c r="K65" s="453">
        <f>'[2]Times on'!K19</f>
        <v>229.0270717806531</v>
      </c>
      <c r="L65" s="447"/>
      <c r="M65" s="440"/>
      <c r="N65" s="453">
        <f>'[2]Times on'!N19</f>
        <v>248.953506949992</v>
      </c>
      <c r="O65" s="447"/>
      <c r="P65" s="440"/>
      <c r="Q65" s="453"/>
      <c r="R65" s="447"/>
      <c r="S65" s="440"/>
      <c r="T65" s="453">
        <f>'[2]Times on'!T19</f>
        <v>365.40455531453364</v>
      </c>
      <c r="U65" s="453"/>
      <c r="V65" s="453"/>
      <c r="W65" s="439">
        <v>149.98663697104678</v>
      </c>
      <c r="X65" s="447"/>
      <c r="Y65" s="440"/>
      <c r="Z65" s="453">
        <f>'[2]Times on'!AC19</f>
        <v>285.45762165646147</v>
      </c>
      <c r="AA65" s="447"/>
      <c r="AB65" s="440"/>
      <c r="AC65" s="447"/>
      <c r="AD65" s="447"/>
      <c r="AE65" s="561"/>
    </row>
    <row r="66" spans="1:31" s="87" customFormat="1">
      <c r="A66" s="273">
        <v>39844</v>
      </c>
      <c r="B66" s="274">
        <f>'[2]Times on'!B20</f>
        <v>173.16923076923078</v>
      </c>
      <c r="C66" s="447"/>
      <c r="D66" s="447"/>
      <c r="E66" s="439">
        <f>'[2]Times on'!E20</f>
        <v>127.28023598820059</v>
      </c>
      <c r="F66" s="447"/>
      <c r="G66" s="440"/>
      <c r="H66" s="453">
        <f>'[2]Times on'!H20</f>
        <v>328.2573320719016</v>
      </c>
      <c r="I66" s="447"/>
      <c r="J66" s="440"/>
      <c r="K66" s="453">
        <f>'[2]Times on'!K20</f>
        <v>235.55507525445043</v>
      </c>
      <c r="L66" s="447"/>
      <c r="M66" s="440"/>
      <c r="N66" s="453">
        <f>'[2]Times on'!N20</f>
        <v>249.6689276485788</v>
      </c>
      <c r="O66" s="447"/>
      <c r="P66" s="440"/>
      <c r="Q66" s="453"/>
      <c r="R66" s="447"/>
      <c r="S66" s="440"/>
      <c r="T66" s="453">
        <f>'[2]Times on'!T20</f>
        <v>367.4170353982301</v>
      </c>
      <c r="U66" s="453"/>
      <c r="V66" s="453"/>
      <c r="W66" s="439">
        <v>154.72286617492097</v>
      </c>
      <c r="X66" s="447"/>
      <c r="Y66" s="440"/>
      <c r="Z66" s="453">
        <f>'[2]Times on'!AC20</f>
        <v>292.80476505625415</v>
      </c>
      <c r="AA66" s="447"/>
      <c r="AB66" s="440"/>
      <c r="AC66" s="447"/>
      <c r="AD66" s="447"/>
      <c r="AE66" s="561"/>
    </row>
    <row r="67" spans="1:31" s="87" customFormat="1">
      <c r="A67" s="273">
        <v>39872</v>
      </c>
      <c r="B67" s="274">
        <f>'[2]Times on'!B21</f>
        <v>172.09441489361703</v>
      </c>
      <c r="C67" s="447"/>
      <c r="D67" s="447"/>
      <c r="E67" s="439">
        <f>'[2]Times on'!E21</f>
        <v>121.48648648648648</v>
      </c>
      <c r="F67" s="447"/>
      <c r="G67" s="440"/>
      <c r="H67" s="453">
        <f>'[2]Times on'!H21</f>
        <v>326.81589767016902</v>
      </c>
      <c r="I67" s="447"/>
      <c r="J67" s="440"/>
      <c r="K67" s="453">
        <f>'[2]Times on'!K21</f>
        <v>236.44574368568755</v>
      </c>
      <c r="L67" s="447"/>
      <c r="M67" s="440"/>
      <c r="N67" s="453">
        <f>'[2]Times on'!N21</f>
        <v>249.3496312920808</v>
      </c>
      <c r="O67" s="447"/>
      <c r="P67" s="440"/>
      <c r="Q67" s="453"/>
      <c r="R67" s="447"/>
      <c r="S67" s="440"/>
      <c r="T67" s="453">
        <f>'[2]Times on'!T21</f>
        <v>357.38330587589235</v>
      </c>
      <c r="U67" s="453"/>
      <c r="V67" s="453"/>
      <c r="W67" s="439">
        <v>155.32624113475177</v>
      </c>
      <c r="X67" s="447"/>
      <c r="Y67" s="440"/>
      <c r="Z67" s="453">
        <f>'[2]Times on'!AC21</f>
        <v>294.45851528384281</v>
      </c>
      <c r="AA67" s="447"/>
      <c r="AB67" s="440"/>
      <c r="AC67" s="447"/>
      <c r="AD67" s="447"/>
      <c r="AE67" s="561"/>
    </row>
    <row r="68" spans="1:31" s="87" customFormat="1">
      <c r="A68" s="273">
        <v>39903</v>
      </c>
      <c r="B68" s="274">
        <f>'[2]Times on'!B22</f>
        <v>177.16701607267646</v>
      </c>
      <c r="C68" s="447"/>
      <c r="D68" s="447"/>
      <c r="E68" s="439">
        <f>'[2]Times on'!E22</f>
        <v>120.49924357034796</v>
      </c>
      <c r="F68" s="447"/>
      <c r="G68" s="440"/>
      <c r="H68" s="453">
        <f>'[2]Times on'!H22</f>
        <v>322.24650349650352</v>
      </c>
      <c r="I68" s="447"/>
      <c r="J68" s="440"/>
      <c r="K68" s="453">
        <f>'[2]Times on'!K22</f>
        <v>237.92388635566468</v>
      </c>
      <c r="L68" s="447"/>
      <c r="M68" s="440"/>
      <c r="N68" s="453">
        <f>'[2]Times on'!N22</f>
        <v>248.45279692258376</v>
      </c>
      <c r="O68" s="447"/>
      <c r="P68" s="440"/>
      <c r="Q68" s="453">
        <f>'[2]Times on'!Q22</f>
        <v>1582.4</v>
      </c>
      <c r="R68" s="447"/>
      <c r="S68" s="440"/>
      <c r="T68" s="453">
        <f>'[2]Times on'!T22</f>
        <v>352.80668127053667</v>
      </c>
      <c r="U68" s="453"/>
      <c r="V68" s="453"/>
      <c r="W68" s="439">
        <v>165.70933589990375</v>
      </c>
      <c r="X68" s="447"/>
      <c r="Y68" s="440"/>
      <c r="Z68" s="453">
        <f>'[2]Times on'!AC22</f>
        <v>291.62733333333335</v>
      </c>
      <c r="AA68" s="447"/>
      <c r="AB68" s="440"/>
      <c r="AC68" s="447"/>
      <c r="AD68" s="447"/>
      <c r="AE68" s="561"/>
    </row>
    <row r="69" spans="1:31" s="87" customFormat="1">
      <c r="A69" s="273">
        <v>39933</v>
      </c>
      <c r="B69" s="274">
        <f>'[2]Times on'!B23</f>
        <v>168.53478566408995</v>
      </c>
      <c r="C69" s="447"/>
      <c r="D69" s="447"/>
      <c r="E69" s="439">
        <f>'[2]Times on'!E23</f>
        <v>110.63921568627451</v>
      </c>
      <c r="F69" s="447"/>
      <c r="G69" s="440"/>
      <c r="H69" s="453">
        <f>'[2]Times on'!H23</f>
        <v>321.67929292929296</v>
      </c>
      <c r="I69" s="447"/>
      <c r="J69" s="440"/>
      <c r="K69" s="453">
        <f>'[2]Times on'!K23</f>
        <v>236.04857621440536</v>
      </c>
      <c r="L69" s="447"/>
      <c r="M69" s="440"/>
      <c r="N69" s="453">
        <f>'[2]Times on'!N23</f>
        <v>244.88690949578495</v>
      </c>
      <c r="O69" s="447"/>
      <c r="P69" s="440"/>
      <c r="Q69" s="453">
        <f>'[2]Times on'!Q23</f>
        <v>1563.4491017964071</v>
      </c>
      <c r="R69" s="447"/>
      <c r="S69" s="440"/>
      <c r="T69" s="453">
        <f>'[2]Times on'!T23</f>
        <v>359.296875</v>
      </c>
      <c r="U69" s="453"/>
      <c r="V69" s="453"/>
      <c r="W69" s="439">
        <v>165.30442804428046</v>
      </c>
      <c r="X69" s="447"/>
      <c r="Y69" s="440"/>
      <c r="Z69" s="453">
        <f>'[2]Times on'!AC23</f>
        <v>292.69268774703556</v>
      </c>
      <c r="AA69" s="447"/>
      <c r="AB69" s="440"/>
      <c r="AC69" s="447"/>
      <c r="AD69" s="447"/>
      <c r="AE69" s="561"/>
    </row>
    <row r="70" spans="1:31" s="87" customFormat="1">
      <c r="A70" s="273">
        <v>39964</v>
      </c>
      <c r="B70" s="274">
        <f>'[2]Times on'!B24</f>
        <v>170.49354180829368</v>
      </c>
      <c r="C70" s="447"/>
      <c r="D70" s="447"/>
      <c r="E70" s="439">
        <f>'[2]Times on'!E24</f>
        <v>113.15449101796408</v>
      </c>
      <c r="F70" s="447"/>
      <c r="G70" s="440"/>
      <c r="H70" s="453">
        <f>'[2]Times on'!H24</f>
        <v>323.35469202149648</v>
      </c>
      <c r="I70" s="447"/>
      <c r="J70" s="440"/>
      <c r="K70" s="453">
        <f>'[2]Times on'!K24</f>
        <v>234.42824977484239</v>
      </c>
      <c r="L70" s="447"/>
      <c r="M70" s="440"/>
      <c r="N70" s="453">
        <f>'[2]Times on'!N24</f>
        <v>247.34745762711864</v>
      </c>
      <c r="O70" s="447"/>
      <c r="P70" s="440"/>
      <c r="Q70" s="453">
        <f>'[2]Times on'!Q24</f>
        <v>1533.2426035502958</v>
      </c>
      <c r="R70" s="447"/>
      <c r="S70" s="440"/>
      <c r="T70" s="453">
        <f>'[2]Times on'!T24</f>
        <v>350.12283640424346</v>
      </c>
      <c r="U70" s="453"/>
      <c r="V70" s="453"/>
      <c r="W70" s="439">
        <v>172.24399260628465</v>
      </c>
      <c r="X70" s="447"/>
      <c r="Y70" s="440"/>
      <c r="Z70" s="453">
        <f>'[2]Times on'!AC24</f>
        <v>289.4137146571336</v>
      </c>
      <c r="AA70" s="447"/>
      <c r="AB70" s="440"/>
      <c r="AC70" s="447"/>
      <c r="AD70" s="447"/>
      <c r="AE70" s="561"/>
    </row>
    <row r="71" spans="1:31" s="87" customFormat="1">
      <c r="A71" s="273">
        <v>39994</v>
      </c>
      <c r="B71" s="274">
        <f>'[2]Times on'!B25</f>
        <v>170.91777188328913</v>
      </c>
      <c r="C71" s="447"/>
      <c r="D71" s="447"/>
      <c r="E71" s="439">
        <f>'[2]Times on'!E25</f>
        <v>109.18076109936575</v>
      </c>
      <c r="F71" s="447"/>
      <c r="G71" s="440"/>
      <c r="H71" s="453">
        <f>'[2]Times on'!H25</f>
        <v>329.82106547376981</v>
      </c>
      <c r="I71" s="447"/>
      <c r="J71" s="440"/>
      <c r="K71" s="453">
        <f>'[2]Times on'!K25</f>
        <v>231.16790797138853</v>
      </c>
      <c r="L71" s="447"/>
      <c r="M71" s="440"/>
      <c r="N71" s="453">
        <f>'[2]Times on'!N25</f>
        <v>248.28474261864275</v>
      </c>
      <c r="O71" s="447"/>
      <c r="P71" s="440"/>
      <c r="Q71" s="453">
        <f>'[2]Times on'!Q25</f>
        <v>1565.6011560693642</v>
      </c>
      <c r="R71" s="447"/>
      <c r="S71" s="440"/>
      <c r="T71" s="453">
        <f>'[2]Times on'!T25</f>
        <v>347.65837104072398</v>
      </c>
      <c r="U71" s="453"/>
      <c r="V71" s="453"/>
      <c r="W71" s="439">
        <v>175.50995260663507</v>
      </c>
      <c r="X71" s="447"/>
      <c r="Y71" s="440"/>
      <c r="Z71" s="453">
        <f>'[2]Times on'!AC25</f>
        <v>289.79864690721649</v>
      </c>
      <c r="AA71" s="447"/>
      <c r="AB71" s="440"/>
      <c r="AC71" s="447"/>
      <c r="AD71" s="447"/>
      <c r="AE71" s="561"/>
    </row>
    <row r="72" spans="1:31" s="87" customFormat="1">
      <c r="A72" s="273">
        <v>40025</v>
      </c>
      <c r="B72" s="274">
        <f>'[2]Times on'!B26</f>
        <v>159.80975609756098</v>
      </c>
      <c r="C72" s="447"/>
      <c r="D72" s="447"/>
      <c r="E72" s="439">
        <f>'[2]Times on'!E26</f>
        <v>111.20780487804878</v>
      </c>
      <c r="F72" s="447"/>
      <c r="G72" s="440"/>
      <c r="H72" s="453">
        <f>'[2]Times on'!H26</f>
        <v>337.57394084732215</v>
      </c>
      <c r="I72" s="447"/>
      <c r="J72" s="440"/>
      <c r="K72" s="453">
        <f>'[2]Times on'!K26</f>
        <v>226.09934696499303</v>
      </c>
      <c r="L72" s="447"/>
      <c r="M72" s="440"/>
      <c r="N72" s="453">
        <f>'[2]Times on'!N26</f>
        <v>248.66467423789601</v>
      </c>
      <c r="O72" s="447"/>
      <c r="P72" s="440"/>
      <c r="Q72" s="453">
        <f>'[2]Times on'!Q26</f>
        <v>1529.2272727272727</v>
      </c>
      <c r="R72" s="447"/>
      <c r="S72" s="440"/>
      <c r="T72" s="453">
        <f>'[2]Times on'!T26</f>
        <v>357.06975414522583</v>
      </c>
      <c r="U72" s="453"/>
      <c r="V72" s="453"/>
      <c r="W72" s="439">
        <v>173.18824609733701</v>
      </c>
      <c r="X72" s="447"/>
      <c r="Y72" s="440"/>
      <c r="Z72" s="453">
        <f>'[2]Times on'!AC26</f>
        <v>288.53020134228188</v>
      </c>
      <c r="AA72" s="447"/>
      <c r="AB72" s="440"/>
      <c r="AC72" s="447"/>
      <c r="AD72" s="447"/>
      <c r="AE72" s="561"/>
    </row>
    <row r="73" spans="1:31" s="87" customFormat="1">
      <c r="A73" s="273">
        <v>40056</v>
      </c>
      <c r="B73" s="274">
        <f>'[2]Times on'!B27</f>
        <v>165.83546617915906</v>
      </c>
      <c r="C73" s="447"/>
      <c r="D73" s="447"/>
      <c r="E73" s="439">
        <f>'[2]Times on'!E27</f>
        <v>108.8928892889289</v>
      </c>
      <c r="F73" s="447"/>
      <c r="G73" s="440"/>
      <c r="H73" s="453">
        <f>'[2]Times on'!H27</f>
        <v>336.52482269503548</v>
      </c>
      <c r="I73" s="447"/>
      <c r="J73" s="440"/>
      <c r="K73" s="453">
        <f>'[2]Times on'!K27</f>
        <v>220.20926439972243</v>
      </c>
      <c r="L73" s="447"/>
      <c r="M73" s="440"/>
      <c r="N73" s="453">
        <f>'[2]Times on'!N27</f>
        <v>246.83665338645417</v>
      </c>
      <c r="O73" s="447"/>
      <c r="P73" s="440"/>
      <c r="Q73" s="453">
        <f>'[2]Times on'!Q27</f>
        <v>1530.7182320441989</v>
      </c>
      <c r="R73" s="447"/>
      <c r="S73" s="440"/>
      <c r="T73" s="453">
        <f>'[2]Times on'!T27</f>
        <v>358.48214285714283</v>
      </c>
      <c r="U73" s="453"/>
      <c r="V73" s="453"/>
      <c r="W73" s="439">
        <v>172.10200364298726</v>
      </c>
      <c r="X73" s="447"/>
      <c r="Y73" s="440"/>
      <c r="Z73" s="453">
        <f>'[2]Times on'!AC27</f>
        <v>282.37293420642345</v>
      </c>
      <c r="AA73" s="447"/>
      <c r="AB73" s="440"/>
      <c r="AC73" s="447"/>
      <c r="AD73" s="447"/>
      <c r="AE73" s="561"/>
    </row>
    <row r="74" spans="1:31" s="87" customFormat="1">
      <c r="A74" s="273">
        <v>40086</v>
      </c>
      <c r="B74" s="274">
        <f>'[2]Times on'!B28</f>
        <v>164.03513996426443</v>
      </c>
      <c r="C74" s="447"/>
      <c r="D74" s="447"/>
      <c r="E74" s="439">
        <f>'[2]Times on'!E28</f>
        <v>113.65678346810422</v>
      </c>
      <c r="F74" s="447"/>
      <c r="G74" s="440"/>
      <c r="H74" s="453">
        <f>'[2]Times on'!H28</f>
        <v>338.25126017836368</v>
      </c>
      <c r="I74" s="447"/>
      <c r="J74" s="440"/>
      <c r="K74" s="453">
        <f>'[2]Times on'!K28</f>
        <v>209.16659994662396</v>
      </c>
      <c r="L74" s="447"/>
      <c r="M74" s="440"/>
      <c r="N74" s="453">
        <f>'[2]Times on'!N28</f>
        <v>243.10850271972515</v>
      </c>
      <c r="O74" s="447"/>
      <c r="P74" s="440"/>
      <c r="Q74" s="453">
        <f>'[2]Times on'!Q28</f>
        <v>1486.9834254143645</v>
      </c>
      <c r="R74" s="447"/>
      <c r="S74" s="440"/>
      <c r="T74" s="453">
        <f>'[2]Times on'!T28</f>
        <v>362.05983889528193</v>
      </c>
      <c r="U74" s="453"/>
      <c r="V74" s="453"/>
      <c r="W74" s="439">
        <v>173.46361185983827</v>
      </c>
      <c r="X74" s="447"/>
      <c r="Y74" s="440"/>
      <c r="Z74" s="453">
        <f>'[2]Times on'!AC28</f>
        <v>284.89470499243572</v>
      </c>
      <c r="AA74" s="447"/>
      <c r="AB74" s="440"/>
      <c r="AC74" s="447"/>
      <c r="AD74" s="447"/>
      <c r="AE74" s="561"/>
    </row>
    <row r="75" spans="1:31" s="87" customFormat="1">
      <c r="A75" s="273">
        <v>40117</v>
      </c>
      <c r="B75" s="274">
        <f>'[2]Times on'!B29</f>
        <v>159.77262180974478</v>
      </c>
      <c r="C75" s="447"/>
      <c r="D75" s="447"/>
      <c r="E75" s="439">
        <f>'[2]Times on'!E29</f>
        <v>115.22979109900091</v>
      </c>
      <c r="F75" s="447"/>
      <c r="G75" s="440"/>
      <c r="H75" s="453">
        <f>'[2]Times on'!H29</f>
        <v>344.80851063829789</v>
      </c>
      <c r="I75" s="447"/>
      <c r="J75" s="440"/>
      <c r="K75" s="453">
        <f>'[2]Times on'!K29</f>
        <v>209.2272832907274</v>
      </c>
      <c r="L75" s="447"/>
      <c r="M75" s="440"/>
      <c r="N75" s="453">
        <f>'[2]Times on'!N29</f>
        <v>249.31227821149753</v>
      </c>
      <c r="O75" s="447"/>
      <c r="P75" s="440"/>
      <c r="Q75" s="453">
        <f>'[2]Times on'!Q29</f>
        <v>1540.4108108108107</v>
      </c>
      <c r="R75" s="447"/>
      <c r="S75" s="440"/>
      <c r="T75" s="453">
        <f>'[2]Times on'!T29</f>
        <v>357.34265734265733</v>
      </c>
      <c r="U75" s="453"/>
      <c r="V75" s="453"/>
      <c r="W75" s="439">
        <v>174.72547254725472</v>
      </c>
      <c r="X75" s="447"/>
      <c r="Y75" s="440"/>
      <c r="Z75" s="453">
        <f>'[2]Times on'!AC29</f>
        <v>280.04929577464787</v>
      </c>
      <c r="AA75" s="447"/>
      <c r="AB75" s="440"/>
      <c r="AC75" s="447"/>
      <c r="AD75" s="447"/>
      <c r="AE75" s="561"/>
    </row>
    <row r="76" spans="1:31" s="87" customFormat="1">
      <c r="A76" s="273">
        <v>40147</v>
      </c>
      <c r="B76" s="274">
        <f>'[2]Times on'!B30</f>
        <v>162.43227665706053</v>
      </c>
      <c r="C76" s="447"/>
      <c r="D76" s="447"/>
      <c r="E76" s="439">
        <f>'[2]Times on'!E30</f>
        <v>116.10062893081761</v>
      </c>
      <c r="F76" s="447"/>
      <c r="G76" s="440"/>
      <c r="H76" s="453">
        <f>'[2]Times on'!H30</f>
        <v>351.08586830958797</v>
      </c>
      <c r="I76" s="447"/>
      <c r="J76" s="440"/>
      <c r="K76" s="453">
        <f>'[2]Times on'!K30</f>
        <v>205.79339414495999</v>
      </c>
      <c r="L76" s="447"/>
      <c r="M76" s="440"/>
      <c r="N76" s="453">
        <f>'[2]Times on'!N30</f>
        <v>250.06062307044624</v>
      </c>
      <c r="O76" s="447"/>
      <c r="P76" s="440"/>
      <c r="Q76" s="453">
        <f>'[2]Times on'!Q30</f>
        <v>1562.3684210526317</v>
      </c>
      <c r="R76" s="447"/>
      <c r="S76" s="440"/>
      <c r="T76" s="453">
        <f>'[2]Times on'!T30</f>
        <v>354.71535365152386</v>
      </c>
      <c r="U76" s="453"/>
      <c r="V76" s="453"/>
      <c r="W76" s="439">
        <v>173.82542524619515</v>
      </c>
      <c r="X76" s="447"/>
      <c r="Y76" s="440"/>
      <c r="Z76" s="453">
        <f>'[2]Times on'!AC30</f>
        <v>277.52004581901491</v>
      </c>
      <c r="AA76" s="447"/>
      <c r="AB76" s="440"/>
      <c r="AC76" s="447"/>
      <c r="AD76" s="447"/>
      <c r="AE76" s="561"/>
    </row>
    <row r="77" spans="1:31" s="87" customFormat="1">
      <c r="A77" s="273">
        <v>40178</v>
      </c>
      <c r="B77" s="274">
        <f>'[2]Times on'!B31</f>
        <v>167.0385064177363</v>
      </c>
      <c r="C77" s="447"/>
      <c r="D77" s="447"/>
      <c r="E77" s="439">
        <f>'[2]Times on'!E31</f>
        <v>113.7469244288225</v>
      </c>
      <c r="F77" s="447"/>
      <c r="G77" s="440"/>
      <c r="H77" s="453">
        <f>'[2]Times on'!H31</f>
        <v>351.1869266055046</v>
      </c>
      <c r="I77" s="447"/>
      <c r="J77" s="440"/>
      <c r="K77" s="453">
        <f>'[2]Times on'!K31</f>
        <v>208.79020699310024</v>
      </c>
      <c r="L77" s="447"/>
      <c r="M77" s="440"/>
      <c r="N77" s="453">
        <f>'[2]Times on'!N31</f>
        <v>248.42465753424656</v>
      </c>
      <c r="O77" s="447"/>
      <c r="P77" s="440"/>
      <c r="Q77" s="453">
        <f>'[2]Times on'!Q31</f>
        <v>1599.6062176165804</v>
      </c>
      <c r="R77" s="447"/>
      <c r="S77" s="440"/>
      <c r="T77" s="453">
        <f>'[2]Times on'!T31</f>
        <v>353.31179775280901</v>
      </c>
      <c r="U77" s="453"/>
      <c r="V77" s="453"/>
      <c r="W77" s="439">
        <v>165.72711571675302</v>
      </c>
      <c r="X77" s="447"/>
      <c r="Y77" s="440"/>
      <c r="Z77" s="453">
        <f>'[2]Times on'!AC31</f>
        <v>274.09737417943109</v>
      </c>
      <c r="AA77" s="447"/>
      <c r="AB77" s="440"/>
      <c r="AC77" s="447"/>
      <c r="AD77" s="447"/>
      <c r="AE77" s="561"/>
    </row>
    <row r="78" spans="1:31" s="87" customFormat="1">
      <c r="A78" s="273">
        <v>40209</v>
      </c>
      <c r="B78" s="274">
        <f>'[2]Times on'!B32</f>
        <v>170.84079601990049</v>
      </c>
      <c r="C78" s="447"/>
      <c r="D78" s="447"/>
      <c r="E78" s="439">
        <f>'[2]Times on'!E32</f>
        <v>117.49714285714286</v>
      </c>
      <c r="F78" s="447"/>
      <c r="G78" s="440"/>
      <c r="H78" s="453">
        <f>'[2]Times on'!H32</f>
        <v>345.91234010534237</v>
      </c>
      <c r="I78" s="447"/>
      <c r="J78" s="440"/>
      <c r="K78" s="453">
        <f>'[2]Times on'!K32</f>
        <v>217.70651050637272</v>
      </c>
      <c r="L78" s="447"/>
      <c r="M78" s="440"/>
      <c r="N78" s="453">
        <f>'[2]Times on'!N32</f>
        <v>251.71911085450347</v>
      </c>
      <c r="O78" s="447"/>
      <c r="P78" s="440"/>
      <c r="Q78" s="453">
        <f>'[2]Times on'!Q32</f>
        <v>1562.9025641025642</v>
      </c>
      <c r="R78" s="447"/>
      <c r="S78" s="440"/>
      <c r="T78" s="453">
        <f>'[2]Times on'!T32</f>
        <v>357.67068273092372</v>
      </c>
      <c r="U78" s="453"/>
      <c r="V78" s="453"/>
      <c r="W78" s="439">
        <v>171.66927763272412</v>
      </c>
      <c r="X78" s="447"/>
      <c r="Y78" s="440"/>
      <c r="Z78" s="453">
        <f>'[2]Times on'!AC32</f>
        <v>281.59459459459458</v>
      </c>
      <c r="AA78" s="447"/>
      <c r="AB78" s="440"/>
      <c r="AC78" s="447"/>
      <c r="AD78" s="447"/>
      <c r="AE78" s="561"/>
    </row>
    <row r="79" spans="1:31" s="87" customFormat="1">
      <c r="A79" s="273">
        <v>40237</v>
      </c>
      <c r="B79" s="274">
        <f>'[2]Times on'!B33</f>
        <v>167.15548589341694</v>
      </c>
      <c r="C79" s="447"/>
      <c r="D79" s="447"/>
      <c r="E79" s="439">
        <f>'[2]Times on'!E33</f>
        <v>118.57862903225806</v>
      </c>
      <c r="F79" s="447"/>
      <c r="G79" s="440"/>
      <c r="H79" s="453">
        <f>'[2]Times on'!H33</f>
        <v>343.00376647834275</v>
      </c>
      <c r="I79" s="447"/>
      <c r="J79" s="440"/>
      <c r="K79" s="453">
        <f>'[2]Times on'!K33</f>
        <v>218.63907653736334</v>
      </c>
      <c r="L79" s="447"/>
      <c r="M79" s="440"/>
      <c r="N79" s="453">
        <f>'[2]Times on'!N33</f>
        <v>248.42332613390928</v>
      </c>
      <c r="O79" s="447"/>
      <c r="P79" s="440"/>
      <c r="Q79" s="453">
        <f>'[2]Times on'!Q33</f>
        <v>1520.0050251256282</v>
      </c>
      <c r="R79" s="447"/>
      <c r="S79" s="440"/>
      <c r="T79" s="453">
        <f>'[2]Times on'!T33</f>
        <v>351.79207352096495</v>
      </c>
      <c r="U79" s="453"/>
      <c r="V79" s="453"/>
      <c r="W79" s="439">
        <v>166.66183986371379</v>
      </c>
      <c r="X79" s="447"/>
      <c r="Y79" s="440"/>
      <c r="Z79" s="453">
        <f>'[2]Times on'!AC33</f>
        <v>281.80645161290323</v>
      </c>
      <c r="AA79" s="447"/>
      <c r="AB79" s="440"/>
      <c r="AC79" s="447"/>
      <c r="AD79" s="447"/>
      <c r="AE79" s="561"/>
    </row>
    <row r="80" spans="1:31" s="87" customFormat="1">
      <c r="A80" s="273">
        <v>40268</v>
      </c>
      <c r="B80" s="274">
        <f>'[2]Times on'!B34</f>
        <v>166.87932080048515</v>
      </c>
      <c r="C80" s="447"/>
      <c r="D80" s="447"/>
      <c r="E80" s="439">
        <f>'[2]Times on'!E34</f>
        <v>117.64044943820225</v>
      </c>
      <c r="F80" s="447"/>
      <c r="G80" s="440"/>
      <c r="H80" s="453">
        <f>'[2]Times on'!H34</f>
        <v>339.11156261544147</v>
      </c>
      <c r="I80" s="447"/>
      <c r="J80" s="440"/>
      <c r="K80" s="453">
        <f>'[2]Times on'!K34</f>
        <v>217.51547245316866</v>
      </c>
      <c r="L80" s="447"/>
      <c r="M80" s="440"/>
      <c r="N80" s="453">
        <f>'[2]Times on'!N34</f>
        <v>249.78461538461539</v>
      </c>
      <c r="O80" s="447"/>
      <c r="P80" s="440"/>
      <c r="Q80" s="453">
        <f>'[2]Times on'!Q34</f>
        <v>1534.3880597014925</v>
      </c>
      <c r="R80" s="447"/>
      <c r="S80" s="440"/>
      <c r="T80" s="453">
        <f>'[2]Times on'!T34</f>
        <v>352.88807649043872</v>
      </c>
      <c r="U80" s="453"/>
      <c r="V80" s="453"/>
      <c r="W80" s="439">
        <v>168.69411764705882</v>
      </c>
      <c r="X80" s="447"/>
      <c r="Y80" s="440"/>
      <c r="Z80" s="453">
        <f>'[2]Times on'!AC34</f>
        <v>282.99123055162659</v>
      </c>
      <c r="AA80" s="447"/>
      <c r="AB80" s="440"/>
      <c r="AC80" s="447"/>
      <c r="AD80" s="447"/>
      <c r="AE80" s="561"/>
    </row>
    <row r="81" spans="1:31" s="87" customFormat="1">
      <c r="A81" s="273">
        <v>40298</v>
      </c>
      <c r="B81" s="274">
        <f>'[2]Times on'!B35</f>
        <v>165.71652593486127</v>
      </c>
      <c r="C81" s="447"/>
      <c r="D81" s="447"/>
      <c r="E81" s="439">
        <f>'[2]Times on'!E35</f>
        <v>106.59041211101766</v>
      </c>
      <c r="F81" s="447"/>
      <c r="G81" s="440"/>
      <c r="H81" s="453">
        <f>'[2]Times on'!H35</f>
        <v>340.80260707635011</v>
      </c>
      <c r="I81" s="447"/>
      <c r="J81" s="440"/>
      <c r="K81" s="453">
        <f>'[2]Times on'!K35</f>
        <v>218.18991243432575</v>
      </c>
      <c r="L81" s="447"/>
      <c r="M81" s="440"/>
      <c r="N81" s="453">
        <f>'[2]Times on'!N35</f>
        <v>247.97657352526107</v>
      </c>
      <c r="O81" s="447"/>
      <c r="P81" s="440"/>
      <c r="Q81" s="453">
        <f>'[2]Times on'!Q35</f>
        <v>1560.2794117647059</v>
      </c>
      <c r="R81" s="447"/>
      <c r="S81" s="440"/>
      <c r="T81" s="453">
        <f>'[2]Times on'!T35</f>
        <v>348.18539325842698</v>
      </c>
      <c r="U81" s="453"/>
      <c r="V81" s="453"/>
      <c r="W81" s="439">
        <v>168.36159600997507</v>
      </c>
      <c r="X81" s="447"/>
      <c r="Y81" s="440"/>
      <c r="Z81" s="453">
        <f>'[2]Times on'!AC35</f>
        <v>285.27319884726222</v>
      </c>
      <c r="AA81" s="447"/>
      <c r="AB81" s="440"/>
      <c r="AC81" s="447"/>
      <c r="AD81" s="447"/>
      <c r="AE81" s="561"/>
    </row>
    <row r="82" spans="1:31" s="87" customFormat="1">
      <c r="A82" s="273">
        <v>40329</v>
      </c>
      <c r="B82" s="274">
        <f>'[2]Times on'!B36</f>
        <v>171.5661938534279</v>
      </c>
      <c r="C82" s="447"/>
      <c r="D82" s="447"/>
      <c r="E82" s="439">
        <f>'[2]Times on'!E36</f>
        <v>108.23529411764706</v>
      </c>
      <c r="F82" s="447"/>
      <c r="G82" s="440"/>
      <c r="H82" s="453">
        <f>'[2]Times on'!H36</f>
        <v>340.38123167155425</v>
      </c>
      <c r="I82" s="447"/>
      <c r="J82" s="440"/>
      <c r="K82" s="453">
        <f>'[2]Times on'!K36</f>
        <v>218.58451553411831</v>
      </c>
      <c r="L82" s="447"/>
      <c r="M82" s="440"/>
      <c r="N82" s="453">
        <f>'[2]Times on'!N36</f>
        <v>249.20802919708029</v>
      </c>
      <c r="O82" s="447"/>
      <c r="P82" s="440"/>
      <c r="Q82" s="453">
        <f>'[2]Times on'!Q36</f>
        <v>1602.7135922330096</v>
      </c>
      <c r="R82" s="447"/>
      <c r="S82" s="440"/>
      <c r="T82" s="453">
        <f>'[2]Times on'!T36</f>
        <v>344.96078431372547</v>
      </c>
      <c r="U82" s="453"/>
      <c r="V82" s="453"/>
      <c r="W82" s="439">
        <v>165.30413223140496</v>
      </c>
      <c r="X82" s="447"/>
      <c r="Y82" s="440"/>
      <c r="Z82" s="453">
        <f>'[2]Times on'!AC36</f>
        <v>288.17114986698198</v>
      </c>
      <c r="AA82" s="447"/>
      <c r="AB82" s="440"/>
      <c r="AC82" s="447"/>
      <c r="AD82" s="447"/>
      <c r="AE82" s="561"/>
    </row>
    <row r="83" spans="1:31" s="87" customFormat="1">
      <c r="A83" s="273">
        <v>40359</v>
      </c>
      <c r="B83" s="274">
        <f>'[2]Times on'!B37</f>
        <v>170.16657255787692</v>
      </c>
      <c r="C83" s="447"/>
      <c r="D83" s="447"/>
      <c r="E83" s="439">
        <f>'[2]Times on'!E37</f>
        <v>112.10722100656456</v>
      </c>
      <c r="F83" s="447"/>
      <c r="G83" s="440"/>
      <c r="H83" s="453">
        <f>'[2]Times on'!H37</f>
        <v>342.6885065885798</v>
      </c>
      <c r="I83" s="447"/>
      <c r="J83" s="440"/>
      <c r="K83" s="453">
        <f>'[2]Times on'!K37</f>
        <v>216.16505977632087</v>
      </c>
      <c r="L83" s="447"/>
      <c r="M83" s="440"/>
      <c r="N83" s="453">
        <f>'[2]Times on'!N37</f>
        <v>250.44812239221142</v>
      </c>
      <c r="O83" s="447"/>
      <c r="P83" s="440"/>
      <c r="Q83" s="453">
        <f>'[2]Times on'!Q37</f>
        <v>1573.1262135922329</v>
      </c>
      <c r="R83" s="447"/>
      <c r="S83" s="440"/>
      <c r="T83" s="453">
        <f>'[2]Times on'!T37</f>
        <v>338.09680968096808</v>
      </c>
      <c r="U83" s="453"/>
      <c r="V83" s="453"/>
      <c r="W83" s="439">
        <v>168.05016447368422</v>
      </c>
      <c r="X83" s="447"/>
      <c r="Y83" s="440"/>
      <c r="Z83" s="453">
        <f>'[2]Times on'!AC37</f>
        <v>294.25988530033203</v>
      </c>
      <c r="AA83" s="447"/>
      <c r="AB83" s="440"/>
      <c r="AC83" s="447"/>
      <c r="AD83" s="447"/>
      <c r="AE83" s="561"/>
    </row>
    <row r="84" spans="1:31" s="87" customFormat="1">
      <c r="A84" s="273">
        <v>40390</v>
      </c>
      <c r="B84" s="274">
        <f>'[2]Times on'!B38</f>
        <v>162.72640080767289</v>
      </c>
      <c r="C84" s="447"/>
      <c r="D84" s="447"/>
      <c r="E84" s="439">
        <f>'[2]Times on'!E38</f>
        <v>111.8754141815772</v>
      </c>
      <c r="F84" s="447"/>
      <c r="G84" s="440"/>
      <c r="H84" s="453">
        <f>'[2]Times on'!H38</f>
        <v>348.63288370397373</v>
      </c>
      <c r="I84" s="447"/>
      <c r="J84" s="440"/>
      <c r="K84" s="453">
        <f>'[2]Times on'!K38</f>
        <v>213.05213022087301</v>
      </c>
      <c r="L84" s="447"/>
      <c r="M84" s="440"/>
      <c r="N84" s="453">
        <f>'[2]Times on'!N38</f>
        <v>255.34392782789729</v>
      </c>
      <c r="O84" s="447"/>
      <c r="P84" s="440"/>
      <c r="Q84" s="453">
        <f>'[2]Times on'!Q38</f>
        <v>1585.1213592233009</v>
      </c>
      <c r="R84" s="447"/>
      <c r="S84" s="440"/>
      <c r="T84" s="453">
        <f>'[2]Times on'!T38</f>
        <v>344.80156512017885</v>
      </c>
      <c r="U84" s="453"/>
      <c r="V84" s="453"/>
      <c r="W84" s="439">
        <v>163.41878980891721</v>
      </c>
      <c r="X84" s="447"/>
      <c r="Y84" s="440"/>
      <c r="Z84" s="453">
        <f>'[2]Times on'!AC38</f>
        <v>298.36065573770492</v>
      </c>
      <c r="AA84" s="447"/>
      <c r="AB84" s="440"/>
      <c r="AC84" s="454">
        <f>'[2]Times on'!W38</f>
        <v>3272.5</v>
      </c>
      <c r="AD84" s="447"/>
      <c r="AE84" s="561"/>
    </row>
    <row r="85" spans="1:31" s="87" customFormat="1">
      <c r="A85" s="273">
        <v>40421</v>
      </c>
      <c r="B85" s="274">
        <f>'[2]Times on'!B39</f>
        <v>162.89386006663494</v>
      </c>
      <c r="C85" s="447"/>
      <c r="D85" s="447"/>
      <c r="E85" s="439">
        <f>'[2]Times on'!E39</f>
        <v>113.03030303030303</v>
      </c>
      <c r="F85" s="447"/>
      <c r="G85" s="440"/>
      <c r="H85" s="453">
        <f>'[2]Times on'!H39</f>
        <v>348.89511754068718</v>
      </c>
      <c r="I85" s="447"/>
      <c r="J85" s="440"/>
      <c r="K85" s="453">
        <f>'[2]Times on'!K39</f>
        <v>208.56907693354194</v>
      </c>
      <c r="L85" s="447"/>
      <c r="M85" s="440"/>
      <c r="N85" s="453">
        <f>'[2]Times on'!N39</f>
        <v>252.09838753757856</v>
      </c>
      <c r="O85" s="447"/>
      <c r="P85" s="440"/>
      <c r="Q85" s="453">
        <f>'[2]Times on'!Q39</f>
        <v>1620.063725490196</v>
      </c>
      <c r="R85" s="447"/>
      <c r="S85" s="440"/>
      <c r="T85" s="453">
        <f>'[2]Times on'!T39</f>
        <v>344.87567567567567</v>
      </c>
      <c r="U85" s="453"/>
      <c r="V85" s="453"/>
      <c r="W85" s="439">
        <v>164.10031347962382</v>
      </c>
      <c r="X85" s="447"/>
      <c r="Y85" s="440"/>
      <c r="Z85" s="453">
        <f>'[2]Times on'!AC39</f>
        <v>299.40788662969811</v>
      </c>
      <c r="AA85" s="447"/>
      <c r="AB85" s="440"/>
      <c r="AC85" s="454">
        <f>'[2]Times on'!W39</f>
        <v>3278.8156424581007</v>
      </c>
      <c r="AD85" s="447"/>
      <c r="AE85" s="561"/>
    </row>
    <row r="86" spans="1:31" s="87" customFormat="1">
      <c r="A86" s="273">
        <v>40451</v>
      </c>
      <c r="B86" s="274">
        <f>'[2]Times on'!B40</f>
        <v>162.42448785135778</v>
      </c>
      <c r="C86" s="447"/>
      <c r="D86" s="447"/>
      <c r="E86" s="439">
        <f>'[2]Times on'!E40</f>
        <v>111.5522984676882</v>
      </c>
      <c r="F86" s="447"/>
      <c r="G86" s="440"/>
      <c r="H86" s="453">
        <f>'[2]Times on'!H40</f>
        <v>351.81204379562041</v>
      </c>
      <c r="I86" s="447"/>
      <c r="J86" s="440"/>
      <c r="K86" s="453">
        <f>'[2]Times on'!K40</f>
        <v>199.07735315398276</v>
      </c>
      <c r="L86" s="447"/>
      <c r="M86" s="440"/>
      <c r="N86" s="453">
        <f>'[2]Times on'!N40</f>
        <v>246.12806718278441</v>
      </c>
      <c r="O86" s="447"/>
      <c r="P86" s="440"/>
      <c r="Q86" s="453">
        <f>'[2]Times on'!Q40</f>
        <v>1641.1219512195121</v>
      </c>
      <c r="R86" s="447"/>
      <c r="S86" s="440"/>
      <c r="T86" s="453">
        <f>'[2]Times on'!T40</f>
        <v>348.84781435509984</v>
      </c>
      <c r="U86" s="453"/>
      <c r="V86" s="453"/>
      <c r="W86" s="439">
        <v>163.78082191780823</v>
      </c>
      <c r="X86" s="447"/>
      <c r="Y86" s="440"/>
      <c r="Z86" s="453">
        <f>'[2]Times on'!AC40</f>
        <v>307.53201506591336</v>
      </c>
      <c r="AA86" s="447"/>
      <c r="AB86" s="440"/>
      <c r="AC86" s="454">
        <f>'[2]Times on'!W40</f>
        <v>3140.8870967741937</v>
      </c>
      <c r="AD86" s="447"/>
      <c r="AE86" s="561"/>
    </row>
    <row r="87" spans="1:31" s="87" customFormat="1">
      <c r="A87" s="273">
        <v>40482</v>
      </c>
      <c r="B87" s="274">
        <f>'[2]Times on'!B41</f>
        <v>160.69906542056074</v>
      </c>
      <c r="C87" s="447"/>
      <c r="D87" s="447"/>
      <c r="E87" s="439">
        <f>'[2]Times on'!E41</f>
        <v>114.95025234318673</v>
      </c>
      <c r="F87" s="447"/>
      <c r="G87" s="440"/>
      <c r="H87" s="453">
        <f>'[2]Times on'!H41</f>
        <v>351.2822402358143</v>
      </c>
      <c r="I87" s="447"/>
      <c r="J87" s="440"/>
      <c r="K87" s="453">
        <f>'[2]Times on'!K41</f>
        <v>197.91728578504211</v>
      </c>
      <c r="L87" s="447"/>
      <c r="M87" s="440"/>
      <c r="N87" s="453">
        <f>'[2]Times on'!N41</f>
        <v>249.90904297389929</v>
      </c>
      <c r="O87" s="447"/>
      <c r="P87" s="440"/>
      <c r="Q87" s="453">
        <f>'[2]Times on'!Q41</f>
        <v>1660.429268292683</v>
      </c>
      <c r="R87" s="447"/>
      <c r="S87" s="440"/>
      <c r="T87" s="453">
        <f>'[2]Times on'!T41</f>
        <v>345.47404661016947</v>
      </c>
      <c r="U87" s="453"/>
      <c r="V87" s="453"/>
      <c r="W87" s="439">
        <v>164.21209858103063</v>
      </c>
      <c r="X87" s="447"/>
      <c r="Y87" s="440"/>
      <c r="Z87" s="453">
        <f>'[2]Times on'!AC41</f>
        <v>299.60736386138615</v>
      </c>
      <c r="AA87" s="447"/>
      <c r="AB87" s="440"/>
      <c r="AC87" s="454">
        <f>'[2]Times on'!W41</f>
        <v>3157.864864864865</v>
      </c>
      <c r="AD87" s="447"/>
      <c r="AE87" s="561"/>
    </row>
    <row r="88" spans="1:31" s="87" customFormat="1">
      <c r="A88" s="273">
        <v>40512</v>
      </c>
      <c r="B88" s="274">
        <f>'[2]Times on'!B42</f>
        <v>158.1078799249531</v>
      </c>
      <c r="C88" s="447"/>
      <c r="D88" s="447"/>
      <c r="E88" s="439">
        <f>'[2]Times on'!E42</f>
        <v>113.41092973740241</v>
      </c>
      <c r="F88" s="447"/>
      <c r="G88" s="440"/>
      <c r="H88" s="453">
        <f>'[2]Times on'!H42</f>
        <v>350.94113372093022</v>
      </c>
      <c r="I88" s="447"/>
      <c r="J88" s="440"/>
      <c r="K88" s="453">
        <f>'[2]Times on'!K42</f>
        <v>197.68545154444706</v>
      </c>
      <c r="L88" s="447"/>
      <c r="M88" s="440"/>
      <c r="N88" s="453">
        <f>'[2]Times on'!N42</f>
        <v>250.46035125066524</v>
      </c>
      <c r="O88" s="447"/>
      <c r="P88" s="440"/>
      <c r="Q88" s="453">
        <f>'[2]Times on'!Q42</f>
        <v>1661.9757281553398</v>
      </c>
      <c r="R88" s="447"/>
      <c r="S88" s="440"/>
      <c r="T88" s="453">
        <f>'[2]Times on'!T42</f>
        <v>348.04118268215416</v>
      </c>
      <c r="U88" s="453"/>
      <c r="V88" s="453"/>
      <c r="W88" s="439">
        <v>166.57692307692307</v>
      </c>
      <c r="X88" s="447"/>
      <c r="Y88" s="440"/>
      <c r="Z88" s="453">
        <f>'[2]Times on'!AC42</f>
        <v>298.38635668400121</v>
      </c>
      <c r="AA88" s="447"/>
      <c r="AB88" s="440"/>
      <c r="AC88" s="454">
        <f>'[2]Times on'!W42</f>
        <v>3076.0105263157893</v>
      </c>
      <c r="AD88" s="447"/>
      <c r="AE88" s="561"/>
    </row>
    <row r="89" spans="1:31" s="87" customFormat="1">
      <c r="A89" s="273">
        <v>40543</v>
      </c>
      <c r="B89" s="274">
        <f>'[2]Times on'!B43</f>
        <v>155.97350993377484</v>
      </c>
      <c r="C89" s="447"/>
      <c r="D89" s="447"/>
      <c r="E89" s="439">
        <f>'[2]Times on'!E43</f>
        <v>111.96288365453248</v>
      </c>
      <c r="F89" s="447"/>
      <c r="G89" s="440"/>
      <c r="H89" s="453">
        <f>'[2]Times on'!H43</f>
        <v>354.00362976406535</v>
      </c>
      <c r="I89" s="447"/>
      <c r="J89" s="440"/>
      <c r="K89" s="453">
        <f>'[2]Times on'!K43</f>
        <v>196.97699386503066</v>
      </c>
      <c r="L89" s="447"/>
      <c r="M89" s="440"/>
      <c r="N89" s="453">
        <f>'[2]Times on'!N43</f>
        <v>249.32700026759431</v>
      </c>
      <c r="O89" s="447"/>
      <c r="P89" s="440"/>
      <c r="Q89" s="453">
        <f>'[2]Times on'!Q43</f>
        <v>1670.0829268292682</v>
      </c>
      <c r="R89" s="447"/>
      <c r="S89" s="440"/>
      <c r="T89" s="453">
        <f>'[2]Times on'!T43</f>
        <v>354.14498141263942</v>
      </c>
      <c r="U89" s="453"/>
      <c r="V89" s="453"/>
      <c r="W89" s="439">
        <v>164.57982631930528</v>
      </c>
      <c r="X89" s="447"/>
      <c r="Y89" s="440"/>
      <c r="Z89" s="453">
        <f>'[2]Times on'!AC43</f>
        <v>301.16261398176295</v>
      </c>
      <c r="AA89" s="447"/>
      <c r="AB89" s="440"/>
      <c r="AC89" s="454">
        <f>'[2]Times on'!W43</f>
        <v>3108.7340425531916</v>
      </c>
      <c r="AD89" s="447"/>
      <c r="AE89" s="561"/>
    </row>
    <row r="90" spans="1:31" s="87" customFormat="1">
      <c r="A90" s="273">
        <v>40574</v>
      </c>
      <c r="B90" s="274">
        <f>'[2]Times on'!B44</f>
        <v>160.69398616285258</v>
      </c>
      <c r="C90" s="447"/>
      <c r="D90" s="447"/>
      <c r="E90" s="439">
        <f>'[2]Times on'!E44</f>
        <v>111.32288401253919</v>
      </c>
      <c r="F90" s="447"/>
      <c r="G90" s="440"/>
      <c r="H90" s="453">
        <f>'[2]Times on'!H44</f>
        <v>351.54562043795619</v>
      </c>
      <c r="I90" s="447"/>
      <c r="J90" s="440"/>
      <c r="K90" s="453">
        <f>'[2]Times on'!K44</f>
        <v>204.90156024372203</v>
      </c>
      <c r="L90" s="447"/>
      <c r="M90" s="440"/>
      <c r="N90" s="453">
        <f>'[2]Times on'!N44</f>
        <v>253.94260239621065</v>
      </c>
      <c r="O90" s="447"/>
      <c r="P90" s="440"/>
      <c r="Q90" s="453">
        <f>'[2]Times on'!Q44</f>
        <v>1652.3689320388351</v>
      </c>
      <c r="R90" s="447"/>
      <c r="S90" s="440"/>
      <c r="T90" s="453">
        <f>'[2]Times on'!T44</f>
        <v>350.96883116883117</v>
      </c>
      <c r="U90" s="453"/>
      <c r="V90" s="453"/>
      <c r="W90" s="439">
        <v>166.2286465177398</v>
      </c>
      <c r="X90" s="447"/>
      <c r="Y90" s="440"/>
      <c r="Z90" s="453">
        <f>'[2]Times on'!AC44</f>
        <v>302.41920590951059</v>
      </c>
      <c r="AA90" s="447"/>
      <c r="AB90" s="440"/>
      <c r="AC90" s="454">
        <f>'[2]Times on'!W44</f>
        <v>3196.489247311828</v>
      </c>
      <c r="AD90" s="447"/>
      <c r="AE90" s="561"/>
    </row>
    <row r="91" spans="1:31" s="87" customFormat="1">
      <c r="A91" s="273">
        <v>40602</v>
      </c>
      <c r="B91" s="274">
        <f>'[2]Times on'!B45</f>
        <v>165.3228346456693</v>
      </c>
      <c r="C91" s="447"/>
      <c r="D91" s="447"/>
      <c r="E91" s="439">
        <f>'[2]Times on'!E45</f>
        <v>114.3142144638404</v>
      </c>
      <c r="F91" s="447"/>
      <c r="G91" s="440"/>
      <c r="H91" s="453">
        <f>'[2]Times on'!H45</f>
        <v>348.60144927536231</v>
      </c>
      <c r="I91" s="447"/>
      <c r="J91" s="440"/>
      <c r="K91" s="453">
        <f>'[2]Times on'!K45</f>
        <v>206.96541445194657</v>
      </c>
      <c r="L91" s="447"/>
      <c r="M91" s="440"/>
      <c r="N91" s="453">
        <f>'[2]Times on'!N45</f>
        <v>252.12867956265771</v>
      </c>
      <c r="O91" s="447"/>
      <c r="P91" s="440"/>
      <c r="Q91" s="453">
        <f>'[2]Times on'!Q45</f>
        <v>1636.1379310344828</v>
      </c>
      <c r="R91" s="447"/>
      <c r="S91" s="440"/>
      <c r="T91" s="453">
        <f>'[2]Times on'!T45</f>
        <v>347.80395136778117</v>
      </c>
      <c r="U91" s="453"/>
      <c r="V91" s="453"/>
      <c r="W91" s="439">
        <v>162.67683322517846</v>
      </c>
      <c r="X91" s="447"/>
      <c r="Y91" s="440"/>
      <c r="Z91" s="453">
        <f>'[2]Times on'!AC45</f>
        <v>295.27707105181508</v>
      </c>
      <c r="AA91" s="447"/>
      <c r="AB91" s="440"/>
      <c r="AC91" s="454">
        <f>'[2]Times on'!W45</f>
        <v>3168</v>
      </c>
      <c r="AD91" s="447"/>
      <c r="AE91" s="561"/>
    </row>
    <row r="92" spans="1:31" s="87" customFormat="1">
      <c r="A92" s="273">
        <v>40633</v>
      </c>
      <c r="B92" s="274">
        <f>'[2]Times on'!B46</f>
        <v>164.14457831325302</v>
      </c>
      <c r="C92" s="447"/>
      <c r="D92" s="447"/>
      <c r="E92" s="439">
        <f>'[2]Times on'!E46</f>
        <v>113.98514851485149</v>
      </c>
      <c r="F92" s="447"/>
      <c r="G92" s="440"/>
      <c r="H92" s="453">
        <f>'[2]Times on'!H46</f>
        <v>350.54455445544556</v>
      </c>
      <c r="I92" s="447"/>
      <c r="J92" s="440"/>
      <c r="K92" s="453">
        <f>'[2]Times on'!K46</f>
        <v>207.96184702508441</v>
      </c>
      <c r="L92" s="447"/>
      <c r="M92" s="440"/>
      <c r="N92" s="453">
        <f>'[2]Times on'!N46</f>
        <v>252.364161849711</v>
      </c>
      <c r="O92" s="447"/>
      <c r="P92" s="440"/>
      <c r="Q92" s="453">
        <f>'[2]Times on'!Q46</f>
        <v>1649.1073170731706</v>
      </c>
      <c r="R92" s="447"/>
      <c r="S92" s="440"/>
      <c r="T92" s="453">
        <f>'[2]Times on'!T46</f>
        <v>355.79677256681794</v>
      </c>
      <c r="U92" s="453"/>
      <c r="V92" s="453"/>
      <c r="W92" s="439">
        <v>165.26569435637285</v>
      </c>
      <c r="X92" s="447"/>
      <c r="Y92" s="440"/>
      <c r="Z92" s="453">
        <f>'[2]Times on'!AC46</f>
        <v>299.92007492975335</v>
      </c>
      <c r="AA92" s="447"/>
      <c r="AB92" s="440"/>
      <c r="AC92" s="454">
        <f>'[2]Times on'!W46</f>
        <v>3136.0994764397906</v>
      </c>
      <c r="AD92" s="447"/>
      <c r="AE92" s="561"/>
    </row>
    <row r="93" spans="1:31" s="87" customFormat="1">
      <c r="A93" s="273">
        <v>40663</v>
      </c>
      <c r="B93" s="274">
        <f>'[2]Times on'!B47</f>
        <v>160.55048076923077</v>
      </c>
      <c r="C93" s="447"/>
      <c r="D93" s="447"/>
      <c r="E93" s="439">
        <f>'[2]Times on'!E47</f>
        <v>103.69969969969969</v>
      </c>
      <c r="F93" s="447"/>
      <c r="G93" s="440"/>
      <c r="H93" s="453">
        <f>'[2]Times on'!H47</f>
        <v>347.77286135693214</v>
      </c>
      <c r="I93" s="447"/>
      <c r="J93" s="440"/>
      <c r="K93" s="453">
        <f>'[2]Times on'!K47</f>
        <v>212.49405888140467</v>
      </c>
      <c r="L93" s="447"/>
      <c r="M93" s="440"/>
      <c r="N93" s="453">
        <f>'[2]Times on'!N47</f>
        <v>250.55301455301455</v>
      </c>
      <c r="O93" s="447"/>
      <c r="P93" s="440"/>
      <c r="Q93" s="453">
        <f>'[2]Times on'!Q47</f>
        <v>1675.9340101522844</v>
      </c>
      <c r="R93" s="447"/>
      <c r="S93" s="440"/>
      <c r="T93" s="453">
        <f>'[2]Times on'!T47</f>
        <v>354.06093906093906</v>
      </c>
      <c r="U93" s="453"/>
      <c r="V93" s="453"/>
      <c r="W93" s="439">
        <v>164.58605798889573</v>
      </c>
      <c r="X93" s="447"/>
      <c r="Y93" s="440"/>
      <c r="Z93" s="453">
        <f>'[2]Times on'!AC47</f>
        <v>302.30217186024549</v>
      </c>
      <c r="AA93" s="447"/>
      <c r="AB93" s="440"/>
      <c r="AC93" s="454">
        <f>'[2]Times on'!W47</f>
        <v>3169.8333333333335</v>
      </c>
      <c r="AD93" s="447"/>
      <c r="AE93" s="561"/>
    </row>
    <row r="94" spans="1:31" s="87" customFormat="1">
      <c r="A94" s="273">
        <v>40694</v>
      </c>
      <c r="B94" s="274">
        <f>'[2]Times on'!B48</f>
        <v>163.80000000000001</v>
      </c>
      <c r="C94" s="447"/>
      <c r="D94" s="447"/>
      <c r="E94" s="439">
        <f>'[2]Times on'!E48</f>
        <v>108.31623931623932</v>
      </c>
      <c r="F94" s="447"/>
      <c r="G94" s="440"/>
      <c r="H94" s="453">
        <f>'[2]Times on'!H48</f>
        <v>346.58753709198811</v>
      </c>
      <c r="I94" s="447"/>
      <c r="J94" s="440"/>
      <c r="K94" s="453">
        <f>'[2]Times on'!K48</f>
        <v>212.67799438671017</v>
      </c>
      <c r="L94" s="447"/>
      <c r="M94" s="440"/>
      <c r="N94" s="453">
        <f>'[2]Times on'!N48</f>
        <v>250.8515337423313</v>
      </c>
      <c r="O94" s="447"/>
      <c r="P94" s="440"/>
      <c r="Q94" s="453">
        <f>'[2]Times on'!Q48</f>
        <v>1685.969543147208</v>
      </c>
      <c r="R94" s="447"/>
      <c r="S94" s="440"/>
      <c r="T94" s="453">
        <f>'[2]Times on'!T48</f>
        <v>351.60882498760537</v>
      </c>
      <c r="U94" s="453"/>
      <c r="V94" s="453"/>
      <c r="W94" s="439">
        <v>165.01941139636818</v>
      </c>
      <c r="X94" s="447"/>
      <c r="Y94" s="440"/>
      <c r="Z94" s="453">
        <f>'[2]Times on'!AC48</f>
        <v>296.75399061032863</v>
      </c>
      <c r="AA94" s="447"/>
      <c r="AB94" s="440"/>
      <c r="AC94" s="454">
        <f>'[2]Times on'!W48</f>
        <v>3191.7098445595857</v>
      </c>
      <c r="AD94" s="447"/>
      <c r="AE94" s="561"/>
    </row>
    <row r="95" spans="1:31" s="87" customFormat="1">
      <c r="A95" s="273">
        <v>40724</v>
      </c>
      <c r="B95" s="274">
        <f>'[2]Times on'!B49</f>
        <v>169.14669286182055</v>
      </c>
      <c r="C95" s="447"/>
      <c r="D95" s="447"/>
      <c r="E95" s="439">
        <f>'[2]Times on'!E49</f>
        <v>110.17171717171718</v>
      </c>
      <c r="F95" s="447"/>
      <c r="G95" s="440"/>
      <c r="H95" s="453">
        <f>'[2]Times on'!H49</f>
        <v>349.70059880239523</v>
      </c>
      <c r="I95" s="447"/>
      <c r="J95" s="440"/>
      <c r="K95" s="453">
        <f>'[2]Times on'!K49</f>
        <v>208.34716124148372</v>
      </c>
      <c r="L95" s="447"/>
      <c r="M95" s="440"/>
      <c r="N95" s="453">
        <f>'[2]Times on'!N49</f>
        <v>250.70691281498449</v>
      </c>
      <c r="O95" s="447"/>
      <c r="P95" s="440"/>
      <c r="Q95" s="453">
        <f>'[2]Times on'!Q49</f>
        <v>1729</v>
      </c>
      <c r="R95" s="447"/>
      <c r="S95" s="440"/>
      <c r="T95" s="453">
        <f>'[2]Times on'!T49</f>
        <v>354.36017786561263</v>
      </c>
      <c r="U95" s="453"/>
      <c r="V95" s="453"/>
      <c r="W95" s="439">
        <v>166.01576872536137</v>
      </c>
      <c r="X95" s="447"/>
      <c r="Y95" s="440"/>
      <c r="Z95" s="453">
        <f>'[2]Times on'!AC49</f>
        <v>298.31751021691292</v>
      </c>
      <c r="AA95" s="447"/>
      <c r="AB95" s="440"/>
      <c r="AC95" s="454">
        <f>'[2]Times on'!W49</f>
        <v>3213.3608247422681</v>
      </c>
      <c r="AD95" s="447"/>
      <c r="AE95" s="561"/>
    </row>
    <row r="96" spans="1:31" s="87" customFormat="1">
      <c r="A96" s="273">
        <v>40755</v>
      </c>
      <c r="B96" s="274">
        <f>'[2]Times on'!B50</f>
        <v>159.35990190067443</v>
      </c>
      <c r="C96" s="447"/>
      <c r="D96" s="447"/>
      <c r="E96" s="439">
        <f>'[2]Times on'!E50</f>
        <v>109.03234686854783</v>
      </c>
      <c r="F96" s="447"/>
      <c r="G96" s="440"/>
      <c r="H96" s="453">
        <f>'[2]Times on'!H50</f>
        <v>355.00192901234567</v>
      </c>
      <c r="I96" s="447"/>
      <c r="J96" s="440"/>
      <c r="K96" s="453">
        <f>'[2]Times on'!K50</f>
        <v>208.6178764938708</v>
      </c>
      <c r="L96" s="447"/>
      <c r="M96" s="440"/>
      <c r="N96" s="453">
        <f>'[2]Times on'!N50</f>
        <v>256.84447144592951</v>
      </c>
      <c r="O96" s="447"/>
      <c r="P96" s="440"/>
      <c r="Q96" s="453">
        <f>'[2]Times on'!Q50</f>
        <v>1907.2227979274612</v>
      </c>
      <c r="R96" s="447"/>
      <c r="S96" s="440"/>
      <c r="T96" s="453">
        <f>'[2]Times on'!T50</f>
        <v>352.18673817649926</v>
      </c>
      <c r="U96" s="453"/>
      <c r="V96" s="453"/>
      <c r="W96" s="439">
        <v>168.40654843110505</v>
      </c>
      <c r="X96" s="447"/>
      <c r="Y96" s="440"/>
      <c r="Z96" s="453">
        <f>'[2]Times on'!AC50</f>
        <v>296.43199747554434</v>
      </c>
      <c r="AA96" s="447"/>
      <c r="AB96" s="440"/>
      <c r="AC96" s="454">
        <f>'[2]Times on'!W50</f>
        <v>3217.2435233160622</v>
      </c>
      <c r="AD96" s="447"/>
      <c r="AE96" s="561"/>
    </row>
    <row r="97" spans="1:31" s="87" customFormat="1">
      <c r="A97" s="273">
        <v>40786</v>
      </c>
      <c r="B97" s="274">
        <f>'[2]Times on'!B51</f>
        <v>162.10047846889952</v>
      </c>
      <c r="C97" s="447"/>
      <c r="D97" s="447"/>
      <c r="E97" s="439">
        <f>'[2]Times on'!E51</f>
        <v>110.1949860724234</v>
      </c>
      <c r="F97" s="447"/>
      <c r="G97" s="440"/>
      <c r="H97" s="453">
        <f>'[2]Times on'!H51</f>
        <v>360.01560671088566</v>
      </c>
      <c r="I97" s="447"/>
      <c r="J97" s="440"/>
      <c r="K97" s="453">
        <f>'[2]Times on'!K51</f>
        <v>201.89073634204274</v>
      </c>
      <c r="L97" s="447"/>
      <c r="M97" s="440"/>
      <c r="N97" s="453">
        <f>'[2]Times on'!N51</f>
        <v>251.10747725174733</v>
      </c>
      <c r="O97" s="447"/>
      <c r="P97" s="440"/>
      <c r="Q97" s="453">
        <f>'[2]Times on'!Q51</f>
        <v>1879.0505050505051</v>
      </c>
      <c r="R97" s="447"/>
      <c r="S97" s="440"/>
      <c r="T97" s="453">
        <f>'[2]Times on'!T51</f>
        <v>362.65794669299112</v>
      </c>
      <c r="U97" s="453"/>
      <c r="V97" s="453"/>
      <c r="W97" s="439">
        <v>171.92178770949721</v>
      </c>
      <c r="X97" s="447"/>
      <c r="Y97" s="440"/>
      <c r="Z97" s="453">
        <f>'[2]Times on'!AC51</f>
        <v>298.81574016239853</v>
      </c>
      <c r="AA97" s="447"/>
      <c r="AB97" s="440"/>
      <c r="AC97" s="454">
        <f>'[2]Times on'!W51</f>
        <v>3171.0552763819096</v>
      </c>
      <c r="AD97" s="447"/>
      <c r="AE97" s="561"/>
    </row>
    <row r="98" spans="1:31" s="87" customFormat="1">
      <c r="A98" s="273">
        <v>40816</v>
      </c>
      <c r="B98" s="274">
        <f>'[2]Times on'!B52</f>
        <v>162.54380664652567</v>
      </c>
      <c r="C98" s="447"/>
      <c r="D98" s="447"/>
      <c r="E98" s="439">
        <f>'[2]Times on'!E52</f>
        <v>108.57218543046358</v>
      </c>
      <c r="F98" s="447"/>
      <c r="G98" s="440"/>
      <c r="H98" s="453">
        <f>'[2]Times on'!H52</f>
        <v>357.80718701700152</v>
      </c>
      <c r="I98" s="447"/>
      <c r="J98" s="440"/>
      <c r="K98" s="453">
        <f>'[2]Times on'!K52</f>
        <v>191.22719154364862</v>
      </c>
      <c r="L98" s="447"/>
      <c r="M98" s="440"/>
      <c r="N98" s="453">
        <f>'[2]Times on'!N52</f>
        <v>244.26827105763141</v>
      </c>
      <c r="O98" s="447"/>
      <c r="P98" s="440"/>
      <c r="Q98" s="453">
        <f>'[2]Times on'!Q52</f>
        <v>1897.8102564102564</v>
      </c>
      <c r="R98" s="447"/>
      <c r="S98" s="440"/>
      <c r="T98" s="453">
        <f>'[2]Times on'!T52</f>
        <v>367.51600196947317</v>
      </c>
      <c r="U98" s="453"/>
      <c r="V98" s="453"/>
      <c r="W98" s="439">
        <v>169.88026607538802</v>
      </c>
      <c r="X98" s="447"/>
      <c r="Y98" s="440"/>
      <c r="Z98" s="453">
        <f>'[2]Times on'!AC52</f>
        <v>305.10738255033556</v>
      </c>
      <c r="AA98" s="447"/>
      <c r="AB98" s="440"/>
      <c r="AC98" s="454">
        <f>'[2]Times on'!W52</f>
        <v>3166.24</v>
      </c>
      <c r="AD98" s="447"/>
      <c r="AE98" s="561"/>
    </row>
    <row r="99" spans="1:31" s="87" customFormat="1">
      <c r="A99" s="273">
        <v>40847</v>
      </c>
      <c r="B99" s="274">
        <f>'[2]Times on'!B53</f>
        <v>159.7350680070964</v>
      </c>
      <c r="C99" s="447"/>
      <c r="D99" s="447"/>
      <c r="E99" s="439">
        <f>'[2]Times on'!E53</f>
        <v>107.23376623376623</v>
      </c>
      <c r="F99" s="447"/>
      <c r="G99" s="440"/>
      <c r="H99" s="453">
        <f>'[2]Times on'!H53</f>
        <v>358.7404725609756</v>
      </c>
      <c r="I99" s="447"/>
      <c r="J99" s="440"/>
      <c r="K99" s="453">
        <f>'[2]Times on'!K53</f>
        <v>191.9381412967526</v>
      </c>
      <c r="L99" s="447"/>
      <c r="M99" s="440"/>
      <c r="N99" s="453">
        <f>'[2]Times on'!N53</f>
        <v>250.21276595744681</v>
      </c>
      <c r="O99" s="447"/>
      <c r="P99" s="440"/>
      <c r="Q99" s="453">
        <f>'[2]Times on'!Q53</f>
        <v>1918.4183673469388</v>
      </c>
      <c r="R99" s="447"/>
      <c r="S99" s="440"/>
      <c r="T99" s="453">
        <f>'[2]Times on'!T53</f>
        <v>368.37798343886993</v>
      </c>
      <c r="U99" s="453"/>
      <c r="V99" s="453"/>
      <c r="W99" s="439">
        <v>172.46439628482972</v>
      </c>
      <c r="X99" s="447"/>
      <c r="Y99" s="440"/>
      <c r="Z99" s="453">
        <f>'[2]Times on'!AC53</f>
        <v>301.06218274111677</v>
      </c>
      <c r="AA99" s="447"/>
      <c r="AB99" s="440"/>
      <c r="AC99" s="454">
        <f>'[2]Times on'!W53</f>
        <v>3201.9492385786803</v>
      </c>
      <c r="AD99" s="447"/>
      <c r="AE99" s="561"/>
    </row>
    <row r="100" spans="1:31" s="87" customFormat="1">
      <c r="A100" s="273">
        <v>40877</v>
      </c>
      <c r="B100" s="274">
        <f>'[2]Times on'!B54</f>
        <v>160.46041055718476</v>
      </c>
      <c r="C100" s="447"/>
      <c r="D100" s="447"/>
      <c r="E100" s="439">
        <f>'[2]Times on'!E54</f>
        <v>108.47154471544715</v>
      </c>
      <c r="F100" s="447"/>
      <c r="G100" s="440"/>
      <c r="H100" s="453">
        <f>'[2]Times on'!H54</f>
        <v>359.83753822629967</v>
      </c>
      <c r="I100" s="447"/>
      <c r="J100" s="440"/>
      <c r="K100" s="453">
        <f>'[2]Times on'!K54</f>
        <v>189.87438752783964</v>
      </c>
      <c r="L100" s="447"/>
      <c r="M100" s="440"/>
      <c r="N100" s="453">
        <f>'[2]Times on'!N54</f>
        <v>251.46748278500382</v>
      </c>
      <c r="O100" s="447"/>
      <c r="P100" s="440"/>
      <c r="Q100" s="453">
        <f>'[2]Times on'!Q54</f>
        <v>2010.4126984126983</v>
      </c>
      <c r="R100" s="447"/>
      <c r="S100" s="440"/>
      <c r="T100" s="453">
        <f>'[2]Times on'!T54</f>
        <v>370.33365806137363</v>
      </c>
      <c r="U100" s="453"/>
      <c r="V100" s="453"/>
      <c r="W100" s="439">
        <v>171.32834645669291</v>
      </c>
      <c r="X100" s="447"/>
      <c r="Y100" s="440"/>
      <c r="Z100" s="453">
        <f>'[2]Times on'!AC54</f>
        <v>299.73724884080372</v>
      </c>
      <c r="AA100" s="447"/>
      <c r="AB100" s="440"/>
      <c r="AC100" s="454">
        <f>'[2]Times on'!W54</f>
        <v>3177.5820895522388</v>
      </c>
      <c r="AD100" s="447"/>
      <c r="AE100" s="561"/>
    </row>
    <row r="101" spans="1:31" s="87" customFormat="1">
      <c r="A101" s="273">
        <v>40908</v>
      </c>
      <c r="B101" s="274">
        <f>'[2]Times on'!B55</f>
        <v>158.24638519375361</v>
      </c>
      <c r="C101" s="447"/>
      <c r="D101" s="447"/>
      <c r="E101" s="439">
        <f>'[2]Times on'!E55</f>
        <v>113.70576271186441</v>
      </c>
      <c r="F101" s="447"/>
      <c r="G101" s="440"/>
      <c r="H101" s="453">
        <f>'[2]Times on'!H55</f>
        <v>361.59409020217731</v>
      </c>
      <c r="I101" s="447"/>
      <c r="J101" s="440"/>
      <c r="K101" s="453">
        <f>'[2]Times on'!K55</f>
        <v>188.39307116104868</v>
      </c>
      <c r="L101" s="447"/>
      <c r="M101" s="440"/>
      <c r="N101" s="453">
        <f>'[2]Times on'!N55</f>
        <v>249.41611947985066</v>
      </c>
      <c r="O101" s="447"/>
      <c r="P101" s="440"/>
      <c r="Q101" s="453">
        <f>'[2]Times on'!Q55</f>
        <v>2074.7580645161293</v>
      </c>
      <c r="R101" s="447"/>
      <c r="S101" s="440"/>
      <c r="T101" s="453">
        <f>'[2]Times on'!T55</f>
        <v>374.13843888070693</v>
      </c>
      <c r="U101" s="453"/>
      <c r="V101" s="453"/>
      <c r="W101" s="439">
        <v>169.39682539682539</v>
      </c>
      <c r="X101" s="447"/>
      <c r="Y101" s="440"/>
      <c r="Z101" s="453">
        <f>'[2]Times on'!AC55</f>
        <v>302.33967474685488</v>
      </c>
      <c r="AA101" s="447"/>
      <c r="AB101" s="440"/>
      <c r="AC101" s="454">
        <f>'[2]Times on'!W55</f>
        <v>3139.6390243902438</v>
      </c>
      <c r="AD101" s="447"/>
      <c r="AE101" s="561"/>
    </row>
    <row r="102" spans="1:31" s="87" customFormat="1">
      <c r="A102" s="273">
        <v>40939</v>
      </c>
      <c r="B102" s="274">
        <f>'[2]Times on'!B56</f>
        <v>158.3698296836983</v>
      </c>
      <c r="C102" s="447"/>
      <c r="D102" s="447"/>
      <c r="E102" s="439">
        <f>'[2]Times on'!E56</f>
        <v>114.46269781461945</v>
      </c>
      <c r="F102" s="447"/>
      <c r="G102" s="440"/>
      <c r="H102" s="453">
        <f>'[2]Times on'!H56</f>
        <v>358.92137877614255</v>
      </c>
      <c r="I102" s="447"/>
      <c r="J102" s="440"/>
      <c r="K102" s="453">
        <f>'[2]Times on'!K56</f>
        <v>198.21396493146406</v>
      </c>
      <c r="L102" s="447"/>
      <c r="M102" s="440"/>
      <c r="N102" s="453">
        <f>'[2]Times on'!N56</f>
        <v>257.27640086206895</v>
      </c>
      <c r="O102" s="447"/>
      <c r="P102" s="440"/>
      <c r="Q102" s="453">
        <f>'[2]Times on'!Q56</f>
        <v>2121.9277777777779</v>
      </c>
      <c r="R102" s="447"/>
      <c r="S102" s="440"/>
      <c r="T102" s="453">
        <f>'[2]Times on'!T56</f>
        <v>366.61108386463951</v>
      </c>
      <c r="U102" s="453"/>
      <c r="V102" s="453"/>
      <c r="W102" s="439">
        <v>174.62420382165604</v>
      </c>
      <c r="X102" s="447"/>
      <c r="Y102" s="440"/>
      <c r="Z102" s="453">
        <f>'[2]Times on'!AC56</f>
        <v>305.07996237064913</v>
      </c>
      <c r="AA102" s="447"/>
      <c r="AB102" s="440"/>
      <c r="AC102" s="454">
        <f>'[2]Times on'!W56</f>
        <v>3077.7621359223299</v>
      </c>
      <c r="AD102" s="447"/>
      <c r="AE102" s="561"/>
    </row>
    <row r="103" spans="1:31" s="87" customFormat="1">
      <c r="A103" s="273">
        <v>40968</v>
      </c>
      <c r="B103" s="274">
        <f>'[2]Times on'!B57</f>
        <v>161.615099009901</v>
      </c>
      <c r="C103" s="447"/>
      <c r="D103" s="447"/>
      <c r="E103" s="439">
        <f>'[2]Times on'!E57</f>
        <v>120.19005613472333</v>
      </c>
      <c r="F103" s="447"/>
      <c r="G103" s="440"/>
      <c r="H103" s="453">
        <f>'[2]Times on'!H57</f>
        <v>360.01634877384197</v>
      </c>
      <c r="I103" s="447"/>
      <c r="J103" s="440"/>
      <c r="K103" s="453">
        <f>'[2]Times on'!K57</f>
        <v>197.11757131150739</v>
      </c>
      <c r="L103" s="447"/>
      <c r="M103" s="440"/>
      <c r="N103" s="453">
        <f>'[2]Times on'!N57</f>
        <v>251.37811078405139</v>
      </c>
      <c r="O103" s="447"/>
      <c r="P103" s="440"/>
      <c r="Q103" s="453">
        <f>'[2]Times on'!Q57</f>
        <v>2110.6033519553071</v>
      </c>
      <c r="R103" s="447"/>
      <c r="S103" s="440"/>
      <c r="T103" s="453">
        <f>'[2]Times on'!T57</f>
        <v>374.69702970297027</v>
      </c>
      <c r="U103" s="453"/>
      <c r="V103" s="453"/>
      <c r="W103" s="439">
        <v>172.51184834123222</v>
      </c>
      <c r="X103" s="447"/>
      <c r="Y103" s="440"/>
      <c r="Z103" s="453">
        <f>'[2]Times on'!AC57</f>
        <v>302.66144691512682</v>
      </c>
      <c r="AA103" s="447"/>
      <c r="AB103" s="440"/>
      <c r="AC103" s="454">
        <f>'[2]Times on'!W57</f>
        <v>3048.5024154589373</v>
      </c>
      <c r="AD103" s="447"/>
      <c r="AE103" s="561"/>
    </row>
    <row r="104" spans="1:31" s="87" customFormat="1">
      <c r="A104" s="273">
        <v>40999</v>
      </c>
      <c r="B104" s="274">
        <f>'[2]Times on'!B58</f>
        <v>166.36363636363637</v>
      </c>
      <c r="C104" s="447"/>
      <c r="D104" s="447"/>
      <c r="E104" s="439">
        <f>'[2]Times on'!E58</f>
        <v>111.25888324873097</v>
      </c>
      <c r="F104" s="447"/>
      <c r="G104" s="440"/>
      <c r="H104" s="453">
        <f>'[2]Times on'!H58</f>
        <v>361.13716295427901</v>
      </c>
      <c r="I104" s="447"/>
      <c r="J104" s="440"/>
      <c r="K104" s="453">
        <f>'[2]Times on'!K58</f>
        <v>193.37642204311442</v>
      </c>
      <c r="L104" s="447"/>
      <c r="M104" s="440"/>
      <c r="N104" s="453">
        <f>'[2]Times on'!N58</f>
        <v>248.52205690420257</v>
      </c>
      <c r="O104" s="447"/>
      <c r="P104" s="440"/>
      <c r="Q104" s="453">
        <f>'[2]Times on'!Q58</f>
        <v>2124.1022727272725</v>
      </c>
      <c r="R104" s="447"/>
      <c r="S104" s="440"/>
      <c r="T104" s="453">
        <f>'[2]Times on'!T58</f>
        <v>376.18209408194235</v>
      </c>
      <c r="U104" s="453"/>
      <c r="V104" s="453"/>
      <c r="W104" s="439">
        <v>174.5426294820717</v>
      </c>
      <c r="X104" s="447"/>
      <c r="Y104" s="440"/>
      <c r="Z104" s="453">
        <f>'[2]Times on'!AC58</f>
        <v>305.57524975829841</v>
      </c>
      <c r="AA104" s="447"/>
      <c r="AB104" s="440"/>
      <c r="AC104" s="454">
        <f>'[2]Times on'!W58</f>
        <v>2998.5633802816901</v>
      </c>
      <c r="AD104" s="447"/>
      <c r="AE104" s="561"/>
    </row>
    <row r="105" spans="1:31" s="87" customFormat="1">
      <c r="A105" s="273">
        <v>41029</v>
      </c>
      <c r="B105" s="274">
        <f>'[2]Times on'!B59</f>
        <v>166.66879387364389</v>
      </c>
      <c r="C105" s="447"/>
      <c r="D105" s="447"/>
      <c r="E105" s="439">
        <f>'[2]Times on'!E59</f>
        <v>104.68354430379746</v>
      </c>
      <c r="F105" s="447"/>
      <c r="G105" s="440"/>
      <c r="H105" s="453">
        <f>'[2]Times on'!H59</f>
        <v>365.8535414165666</v>
      </c>
      <c r="I105" s="447"/>
      <c r="J105" s="440"/>
      <c r="K105" s="453">
        <f>'[2]Times on'!K59</f>
        <v>196.6730121833921</v>
      </c>
      <c r="L105" s="447"/>
      <c r="M105" s="440"/>
      <c r="N105" s="453">
        <f>'[2]Times on'!N59</f>
        <v>249.6257891202149</v>
      </c>
      <c r="O105" s="447"/>
      <c r="P105" s="440"/>
      <c r="Q105" s="453">
        <f>'[2]Times on'!Q59</f>
        <v>2124.1022727272725</v>
      </c>
      <c r="R105" s="447"/>
      <c r="S105" s="440"/>
      <c r="T105" s="453">
        <f>'[2]Times on'!T59</f>
        <v>374.02791625124627</v>
      </c>
      <c r="U105" s="453"/>
      <c r="V105" s="453"/>
      <c r="W105" s="439">
        <v>173.48022598870057</v>
      </c>
      <c r="X105" s="447"/>
      <c r="Y105" s="440"/>
      <c r="Z105" s="453">
        <f>'[2]Times on'!AC59</f>
        <v>304.1284463185209</v>
      </c>
      <c r="AA105" s="447"/>
      <c r="AB105" s="440"/>
      <c r="AC105" s="454">
        <f>'[2]Times on'!W59</f>
        <v>2985.7746478873241</v>
      </c>
      <c r="AD105" s="447"/>
      <c r="AE105" s="561"/>
    </row>
    <row r="106" spans="1:31" s="87" customFormat="1">
      <c r="A106" s="273">
        <v>41060</v>
      </c>
      <c r="B106" s="274">
        <f>'[2]Times on'!B60</f>
        <v>171.76813391196529</v>
      </c>
      <c r="C106" s="447"/>
      <c r="D106" s="447"/>
      <c r="E106" s="439">
        <f>'[2]Times on'!E60</f>
        <v>106.33838690115222</v>
      </c>
      <c r="F106" s="447"/>
      <c r="G106" s="440"/>
      <c r="H106" s="453">
        <f>'[2]Times on'!H60</f>
        <v>366</v>
      </c>
      <c r="I106" s="447"/>
      <c r="J106" s="440"/>
      <c r="K106" s="453">
        <f>'[2]Times on'!K60</f>
        <v>193.9251929546804</v>
      </c>
      <c r="L106" s="447"/>
      <c r="M106" s="440"/>
      <c r="N106" s="453">
        <f>'[2]Times on'!N60</f>
        <v>248.45243949786462</v>
      </c>
      <c r="O106" s="447"/>
      <c r="P106" s="440"/>
      <c r="Q106" s="453">
        <f>'[2]Times on'!Q60</f>
        <v>2207.4917127071822</v>
      </c>
      <c r="R106" s="447"/>
      <c r="S106" s="440"/>
      <c r="T106" s="453">
        <f>'[2]Times on'!T60</f>
        <v>367.77929022848809</v>
      </c>
      <c r="U106" s="453"/>
      <c r="V106" s="453"/>
      <c r="W106" s="439">
        <v>176.18380566801619</v>
      </c>
      <c r="X106" s="447"/>
      <c r="Y106" s="440"/>
      <c r="Z106" s="453">
        <f>'[2]Times on'!AC60</f>
        <v>302.14150635800456</v>
      </c>
      <c r="AA106" s="447"/>
      <c r="AB106" s="440"/>
      <c r="AC106" s="454">
        <f>'[2]Times on'!W60</f>
        <v>2971.5068493150684</v>
      </c>
      <c r="AD106" s="447"/>
      <c r="AE106" s="561"/>
    </row>
    <row r="107" spans="1:31" s="87" customFormat="1">
      <c r="A107" s="273">
        <v>41090</v>
      </c>
      <c r="B107" s="274">
        <f>'[2]Times on'!B61</f>
        <v>169.20660146699265</v>
      </c>
      <c r="C107" s="447"/>
      <c r="D107" s="447"/>
      <c r="E107" s="439">
        <f>'[2]Times on'!E61</f>
        <v>110.20546244568591</v>
      </c>
      <c r="F107" s="447"/>
      <c r="G107" s="440"/>
      <c r="H107" s="453">
        <f>'[2]Times on'!H61</f>
        <v>364.97355769230768</v>
      </c>
      <c r="I107" s="447"/>
      <c r="J107" s="440"/>
      <c r="K107" s="453">
        <f>'[2]Times on'!K61</f>
        <v>189.45320392983572</v>
      </c>
      <c r="L107" s="447"/>
      <c r="M107" s="440"/>
      <c r="N107" s="453">
        <f>'[2]Times on'!N61</f>
        <v>252.67351686700272</v>
      </c>
      <c r="O107" s="447"/>
      <c r="P107" s="440"/>
      <c r="Q107" s="453">
        <f>'[2]Times on'!Q61</f>
        <v>2174.6999999999998</v>
      </c>
      <c r="R107" s="447"/>
      <c r="S107" s="440"/>
      <c r="T107" s="453">
        <f>'[2]Times on'!T61</f>
        <v>367.09253731343284</v>
      </c>
      <c r="U107" s="453"/>
      <c r="V107" s="453"/>
      <c r="W107" s="439">
        <v>174.62162162162161</v>
      </c>
      <c r="X107" s="447"/>
      <c r="Y107" s="440"/>
      <c r="Z107" s="453">
        <f>'[2]Times on'!AC61</f>
        <v>304.27323850479655</v>
      </c>
      <c r="AA107" s="447"/>
      <c r="AB107" s="440"/>
      <c r="AC107" s="454">
        <f>'[2]Times on'!W61</f>
        <v>2935.590909090909</v>
      </c>
      <c r="AD107" s="447"/>
      <c r="AE107" s="561"/>
    </row>
    <row r="108" spans="1:31" s="87" customFormat="1">
      <c r="A108" s="273">
        <v>41121</v>
      </c>
      <c r="B108" s="274">
        <f>'[2]Times on'!B62</f>
        <v>160.47761194029852</v>
      </c>
      <c r="C108" s="447"/>
      <c r="D108" s="447"/>
      <c r="E108" s="439">
        <f>'[2]Times on'!E62</f>
        <v>105.88776655443323</v>
      </c>
      <c r="F108" s="447"/>
      <c r="G108" s="440"/>
      <c r="H108" s="453">
        <f>'[2]Times on'!H62</f>
        <v>363.70892018779341</v>
      </c>
      <c r="I108" s="447"/>
      <c r="J108" s="440"/>
      <c r="K108" s="453">
        <f>'[2]Times on'!K62</f>
        <v>188.49303114773966</v>
      </c>
      <c r="L108" s="447"/>
      <c r="M108" s="440"/>
      <c r="N108" s="453">
        <f>'[2]Times on'!N62</f>
        <v>255.06504275719098</v>
      </c>
      <c r="O108" s="447"/>
      <c r="P108" s="440"/>
      <c r="Q108" s="453">
        <f>'[2]Times on'!Q62</f>
        <v>2156.9832402234638</v>
      </c>
      <c r="R108" s="447"/>
      <c r="S108" s="440"/>
      <c r="T108" s="453">
        <f>'[2]Times on'!T62</f>
        <v>364.20676139147474</v>
      </c>
      <c r="U108" s="453"/>
      <c r="V108" s="453"/>
      <c r="W108" s="439">
        <v>174.3398285268901</v>
      </c>
      <c r="X108" s="447"/>
      <c r="Y108" s="440"/>
      <c r="Z108" s="453">
        <f>'[2]Times on'!AC62</f>
        <v>303.43801652892563</v>
      </c>
      <c r="AA108" s="447"/>
      <c r="AB108" s="440"/>
      <c r="AC108" s="454">
        <f>'[2]Times on'!W62</f>
        <v>2892.716894977169</v>
      </c>
      <c r="AD108" s="447"/>
      <c r="AE108" s="561"/>
    </row>
    <row r="109" spans="1:31" s="87" customFormat="1">
      <c r="A109" s="273">
        <v>41152</v>
      </c>
      <c r="B109" s="274">
        <f>'[2]Times on'!B63</f>
        <v>164.01343784994401</v>
      </c>
      <c r="C109" s="447"/>
      <c r="D109" s="447"/>
      <c r="E109" s="439">
        <f>'[2]Times on'!E63</f>
        <v>112.78251121076234</v>
      </c>
      <c r="F109" s="447"/>
      <c r="G109" s="440"/>
      <c r="H109" s="453">
        <f>'[2]Times on'!H63</f>
        <v>359.46428571428572</v>
      </c>
      <c r="I109" s="447"/>
      <c r="J109" s="440"/>
      <c r="K109" s="453">
        <f>'[2]Times on'!K63</f>
        <v>179.75032245456322</v>
      </c>
      <c r="L109" s="447"/>
      <c r="M109" s="440"/>
      <c r="N109" s="453">
        <f>'[2]Times on'!N63</f>
        <v>247.76903273262229</v>
      </c>
      <c r="O109" s="447"/>
      <c r="P109" s="440"/>
      <c r="Q109" s="453">
        <f>'[2]Times on'!Q63</f>
        <v>2211</v>
      </c>
      <c r="R109" s="447"/>
      <c r="S109" s="440"/>
      <c r="T109" s="453">
        <f>'[2]Times on'!T63</f>
        <v>367.81098466105885</v>
      </c>
      <c r="U109" s="453"/>
      <c r="V109" s="453"/>
      <c r="W109" s="439">
        <v>174.94153846153847</v>
      </c>
      <c r="X109" s="447"/>
      <c r="Y109" s="440"/>
      <c r="Z109" s="453">
        <f>'[2]Times on'!AC63</f>
        <v>305.98333333333335</v>
      </c>
      <c r="AA109" s="447"/>
      <c r="AB109" s="440"/>
      <c r="AC109" s="454">
        <f>'[2]Times on'!W63</f>
        <v>2853.0403587443948</v>
      </c>
      <c r="AD109" s="447"/>
      <c r="AE109" s="561"/>
    </row>
    <row r="110" spans="1:31" s="87" customFormat="1">
      <c r="A110" s="273">
        <v>41182</v>
      </c>
      <c r="B110" s="274">
        <f>'[2]Times on'!B64</f>
        <v>167.70752089136491</v>
      </c>
      <c r="C110" s="447"/>
      <c r="D110" s="447"/>
      <c r="E110" s="439">
        <f>'[2]Times on'!E64</f>
        <v>110.96646509070918</v>
      </c>
      <c r="F110" s="447"/>
      <c r="G110" s="440"/>
      <c r="H110" s="453">
        <f>'[2]Times on'!H64</f>
        <v>366</v>
      </c>
      <c r="I110" s="447"/>
      <c r="J110" s="440"/>
      <c r="K110" s="453">
        <f>'[2]Times on'!K64</f>
        <v>173.33107642873537</v>
      </c>
      <c r="L110" s="447"/>
      <c r="M110" s="440"/>
      <c r="N110" s="453">
        <f>'[2]Times on'!N64</f>
        <v>242.56725632197555</v>
      </c>
      <c r="O110" s="447"/>
      <c r="P110" s="440"/>
      <c r="Q110" s="453">
        <f>'[2]Times on'!Q64</f>
        <v>2194.0540540540542</v>
      </c>
      <c r="R110" s="447"/>
      <c r="S110" s="440"/>
      <c r="T110" s="453">
        <f>'[2]Times on'!T64</f>
        <v>368.70843611248148</v>
      </c>
      <c r="U110" s="453"/>
      <c r="V110" s="453"/>
      <c r="W110" s="439">
        <v>172.80185758513932</v>
      </c>
      <c r="X110" s="447"/>
      <c r="Y110" s="440"/>
      <c r="Z110" s="453">
        <f>'[2]Times on'!AC64</f>
        <v>311.37217272104181</v>
      </c>
      <c r="AA110" s="447"/>
      <c r="AB110" s="440"/>
      <c r="AC110" s="454">
        <f>'[2]Times on'!W64</f>
        <v>2861.1607142857142</v>
      </c>
      <c r="AD110" s="447"/>
      <c r="AE110" s="561"/>
    </row>
    <row r="111" spans="1:31" s="87" customFormat="1">
      <c r="A111" s="273">
        <v>41213</v>
      </c>
      <c r="B111" s="274">
        <f>'[2]Times on'!B65</f>
        <v>164.28571428571428</v>
      </c>
      <c r="C111" s="447"/>
      <c r="D111" s="447"/>
      <c r="E111" s="439">
        <f>'[2]Times on'!E65</f>
        <v>111.49499443826474</v>
      </c>
      <c r="F111" s="447"/>
      <c r="G111" s="440"/>
      <c r="H111" s="453">
        <f>'[2]Times on'!H65</f>
        <v>362.94393638170976</v>
      </c>
      <c r="I111" s="447"/>
      <c r="J111" s="440"/>
      <c r="K111" s="453">
        <f>'[2]Times on'!K65</f>
        <v>173.60650658404339</v>
      </c>
      <c r="L111" s="447"/>
      <c r="M111" s="440"/>
      <c r="N111" s="453">
        <f>'[2]Times on'!N65</f>
        <v>246.12730061349694</v>
      </c>
      <c r="O111" s="447"/>
      <c r="P111" s="440"/>
      <c r="Q111" s="453">
        <f>'[2]Times on'!Q65</f>
        <v>2222.2340425531916</v>
      </c>
      <c r="R111" s="447"/>
      <c r="S111" s="440"/>
      <c r="T111" s="453">
        <f>'[2]Times on'!T65</f>
        <v>370.46341463414632</v>
      </c>
      <c r="U111" s="453"/>
      <c r="V111" s="453"/>
      <c r="W111" s="439">
        <v>171.03828483920367</v>
      </c>
      <c r="X111" s="447"/>
      <c r="Y111" s="440"/>
      <c r="Z111" s="453">
        <f>'[2]Times on'!AC65</f>
        <v>302.60086985613918</v>
      </c>
      <c r="AA111" s="447"/>
      <c r="AB111" s="440"/>
      <c r="AC111" s="454">
        <f>'[2]Times on'!W65</f>
        <v>2875.8333333333335</v>
      </c>
      <c r="AD111" s="447"/>
      <c r="AE111" s="561"/>
    </row>
    <row r="112" spans="1:31" s="87" customFormat="1">
      <c r="A112" s="273">
        <v>41243</v>
      </c>
      <c r="B112" s="274">
        <f>'[2]Times on'!B66</f>
        <v>164.90109890109889</v>
      </c>
      <c r="C112" s="447"/>
      <c r="D112" s="447"/>
      <c r="E112" s="439">
        <f>'[2]Times on'!E66</f>
        <v>114.80083983203359</v>
      </c>
      <c r="F112" s="447"/>
      <c r="G112" s="440"/>
      <c r="H112" s="453">
        <f>'[2]Times on'!H66</f>
        <v>367.32502011263074</v>
      </c>
      <c r="I112" s="447"/>
      <c r="J112" s="440"/>
      <c r="K112" s="453">
        <f>'[2]Times on'!K66</f>
        <v>171.89623049408436</v>
      </c>
      <c r="L112" s="447"/>
      <c r="M112" s="440"/>
      <c r="N112" s="453">
        <f>'[2]Times on'!N66</f>
        <v>247.72696897374701</v>
      </c>
      <c r="O112" s="447"/>
      <c r="P112" s="440"/>
      <c r="Q112" s="453">
        <f>'[2]Times on'!Q66</f>
        <v>2261.311475409836</v>
      </c>
      <c r="R112" s="447"/>
      <c r="S112" s="440"/>
      <c r="T112" s="453">
        <f>'[2]Times on'!T66</f>
        <v>386.07213438735175</v>
      </c>
      <c r="U112" s="453"/>
      <c r="V112" s="453"/>
      <c r="W112" s="439">
        <v>164.87583148558758</v>
      </c>
      <c r="X112" s="447"/>
      <c r="Y112" s="440"/>
      <c r="Z112" s="453">
        <f>'[2]Times on'!AC66</f>
        <v>306.39946109801281</v>
      </c>
      <c r="AA112" s="447"/>
      <c r="AB112" s="440"/>
      <c r="AC112" s="454">
        <f>'[2]Times on'!W66</f>
        <v>2816.3097345132742</v>
      </c>
      <c r="AD112" s="447"/>
      <c r="AE112" s="561"/>
    </row>
    <row r="113" spans="1:31" s="87" customFormat="1">
      <c r="A113" s="273">
        <v>41274</v>
      </c>
      <c r="B113" s="274">
        <f>'[2]Times on'!B67</f>
        <v>164.72380952380954</v>
      </c>
      <c r="C113" s="447"/>
      <c r="D113" s="447"/>
      <c r="E113" s="439">
        <f>'[2]Times on'!E67</f>
        <v>115.43004513217279</v>
      </c>
      <c r="F113" s="447"/>
      <c r="G113" s="440"/>
      <c r="H113" s="453">
        <f>'[2]Times on'!H67</f>
        <v>364.96149169031213</v>
      </c>
      <c r="I113" s="447"/>
      <c r="J113" s="440"/>
      <c r="K113" s="453">
        <f>'[2]Times on'!K67</f>
        <v>170.65739192739431</v>
      </c>
      <c r="L113" s="447"/>
      <c r="M113" s="440"/>
      <c r="N113" s="453">
        <f>'[2]Times on'!N67</f>
        <v>243.18192698982645</v>
      </c>
      <c r="O113" s="447"/>
      <c r="P113" s="440"/>
      <c r="Q113" s="453">
        <f>'[2]Times on'!Q67</f>
        <v>2282.9508196721313</v>
      </c>
      <c r="R113" s="447"/>
      <c r="S113" s="440"/>
      <c r="T113" s="453">
        <f>'[2]Times on'!T67</f>
        <v>389.22657411998017</v>
      </c>
      <c r="U113" s="453"/>
      <c r="V113" s="453"/>
      <c r="W113" s="439">
        <v>165.33138686131386</v>
      </c>
      <c r="X113" s="447"/>
      <c r="Y113" s="440"/>
      <c r="Z113" s="453">
        <f>'[2]Times on'!AC67</f>
        <v>303.55631510416669</v>
      </c>
      <c r="AA113" s="447"/>
      <c r="AB113" s="440"/>
      <c r="AC113" s="454">
        <f>'[2]Times on'!W67</f>
        <v>2865.2600896860986</v>
      </c>
      <c r="AD113" s="447"/>
      <c r="AE113" s="561"/>
    </row>
    <row r="114" spans="1:31" s="87" customFormat="1">
      <c r="A114" s="273">
        <v>41305</v>
      </c>
      <c r="B114" s="274">
        <f>'[2]Times on'!B68</f>
        <v>162.40088593576965</v>
      </c>
      <c r="C114" s="447"/>
      <c r="D114" s="447"/>
      <c r="E114" s="439">
        <f>'[2]Times on'!E68</f>
        <v>117.00780695528744</v>
      </c>
      <c r="F114" s="447"/>
      <c r="G114" s="440"/>
      <c r="H114" s="453">
        <f>'[2]Times on'!H68</f>
        <v>362.86029411764707</v>
      </c>
      <c r="I114" s="447"/>
      <c r="J114" s="440"/>
      <c r="K114" s="453">
        <f>'[2]Times on'!K68</f>
        <v>181.43013976269899</v>
      </c>
      <c r="L114" s="447"/>
      <c r="M114" s="440"/>
      <c r="N114" s="453">
        <f>'[2]Times on'!N68</f>
        <v>253.69384673461684</v>
      </c>
      <c r="O114" s="447"/>
      <c r="P114" s="440"/>
      <c r="Q114" s="453">
        <f>'[2]Times on'!Q68</f>
        <v>2295.4945054945056</v>
      </c>
      <c r="R114" s="447"/>
      <c r="S114" s="440"/>
      <c r="T114" s="453">
        <f>'[2]Times on'!T68</f>
        <v>406.10712530712533</v>
      </c>
      <c r="U114" s="453"/>
      <c r="V114" s="453"/>
      <c r="W114" s="439">
        <v>162.87209302325581</v>
      </c>
      <c r="X114" s="447"/>
      <c r="Y114" s="440"/>
      <c r="Z114" s="453">
        <f>'[2]Times on'!AC68</f>
        <v>304.46475195822455</v>
      </c>
      <c r="AA114" s="447"/>
      <c r="AB114" s="440"/>
      <c r="AC114" s="454">
        <f>'[2]Times on'!W68</f>
        <v>2820.5714285714284</v>
      </c>
      <c r="AD114" s="447"/>
      <c r="AE114" s="561"/>
    </row>
    <row r="115" spans="1:31" s="87" customFormat="1">
      <c r="A115" s="273">
        <v>41333</v>
      </c>
      <c r="B115" s="274">
        <f>'[2]Times on'!B69</f>
        <v>164.91575302942874</v>
      </c>
      <c r="C115" s="447"/>
      <c r="D115" s="447"/>
      <c r="E115" s="439">
        <f>'[2]Times on'!E69</f>
        <v>120.32085561497327</v>
      </c>
      <c r="F115" s="447"/>
      <c r="G115" s="440"/>
      <c r="H115" s="453">
        <f>'[2]Times on'!H69</f>
        <v>362.01431492842534</v>
      </c>
      <c r="I115" s="447"/>
      <c r="J115" s="440"/>
      <c r="K115" s="453">
        <f>'[2]Times on'!K69</f>
        <v>182.64719456433485</v>
      </c>
      <c r="L115" s="447"/>
      <c r="M115" s="440"/>
      <c r="N115" s="453">
        <f>'[2]Times on'!N69</f>
        <v>248.75075528700907</v>
      </c>
      <c r="O115" s="447"/>
      <c r="P115" s="440"/>
      <c r="Q115" s="453">
        <f>'[2]Times on'!Q69</f>
        <v>2333.5955056179773</v>
      </c>
      <c r="R115" s="447"/>
      <c r="S115" s="440"/>
      <c r="T115" s="453">
        <f>'[2]Times on'!T69</f>
        <v>405.35267633816909</v>
      </c>
      <c r="U115" s="453"/>
      <c r="V115" s="453"/>
      <c r="W115" s="439">
        <v>163.25749817117776</v>
      </c>
      <c r="X115" s="447"/>
      <c r="Y115" s="440"/>
      <c r="Z115" s="453">
        <f>'[2]Times on'!AC69</f>
        <v>308.52988047808765</v>
      </c>
      <c r="AA115" s="447"/>
      <c r="AB115" s="440"/>
      <c r="AC115" s="454">
        <f>'[2]Times on'!W69</f>
        <v>2735.2850877192982</v>
      </c>
      <c r="AD115" s="447"/>
      <c r="AE115" s="561"/>
    </row>
    <row r="116" spans="1:31" s="87" customFormat="1">
      <c r="A116" s="273">
        <v>41364</v>
      </c>
      <c r="B116" s="274">
        <f>'[2]Times on'!B70</f>
        <v>162.08870490833826</v>
      </c>
      <c r="C116" s="447"/>
      <c r="D116" s="447"/>
      <c r="E116" s="439">
        <f>'[2]Times on'!E70</f>
        <v>110.48410404624278</v>
      </c>
      <c r="F116" s="447"/>
      <c r="G116" s="440"/>
      <c r="H116" s="453">
        <f>'[2]Times on'!H70</f>
        <v>365.1502057613169</v>
      </c>
      <c r="I116" s="447"/>
      <c r="J116" s="440"/>
      <c r="K116" s="453">
        <f>'[2]Times on'!K70</f>
        <v>180.89460890702318</v>
      </c>
      <c r="L116" s="447"/>
      <c r="M116" s="440"/>
      <c r="N116" s="453">
        <f>'[2]Times on'!N70</f>
        <v>247.88025767336111</v>
      </c>
      <c r="O116" s="447"/>
      <c r="P116" s="440"/>
      <c r="Q116" s="453">
        <f>'[2]Times on'!Q70</f>
        <v>2350.9942857142855</v>
      </c>
      <c r="R116" s="447"/>
      <c r="S116" s="440"/>
      <c r="T116" s="453">
        <f>'[2]Times on'!T70</f>
        <v>403.51489985344409</v>
      </c>
      <c r="U116" s="453"/>
      <c r="V116" s="453"/>
      <c r="W116" s="439">
        <v>163.60975609756099</v>
      </c>
      <c r="X116" s="447"/>
      <c r="Y116" s="440"/>
      <c r="Z116" s="453">
        <f>'[2]Times on'!AC70</f>
        <v>304.3028894055131</v>
      </c>
      <c r="AA116" s="447"/>
      <c r="AB116" s="440"/>
      <c r="AC116" s="454">
        <f>'[2]Times on'!W70</f>
        <v>2699.844827586207</v>
      </c>
      <c r="AD116" s="447"/>
      <c r="AE116" s="561"/>
    </row>
    <row r="117" spans="1:31" s="87" customFormat="1">
      <c r="A117" s="273">
        <v>41394</v>
      </c>
      <c r="B117" s="274">
        <f>'[2]Times on'!B71</f>
        <v>168.49849849849849</v>
      </c>
      <c r="C117" s="447"/>
      <c r="D117" s="447"/>
      <c r="E117" s="439">
        <f>'[2]Times on'!E71</f>
        <v>105.64965986394557</v>
      </c>
      <c r="F117" s="447"/>
      <c r="G117" s="440"/>
      <c r="H117" s="453">
        <f>'[2]Times on'!H71</f>
        <v>359.38688789963578</v>
      </c>
      <c r="I117" s="447"/>
      <c r="J117" s="440"/>
      <c r="K117" s="453">
        <f>'[2]Times on'!K71</f>
        <v>184.15073779795688</v>
      </c>
      <c r="L117" s="447"/>
      <c r="M117" s="440"/>
      <c r="N117" s="453">
        <f>'[2]Times on'!N71</f>
        <v>257.5810401579987</v>
      </c>
      <c r="O117" s="447"/>
      <c r="P117" s="440"/>
      <c r="Q117" s="453">
        <f>'[2]Times on'!Q71</f>
        <v>2319.0344827586205</v>
      </c>
      <c r="R117" s="447"/>
      <c r="S117" s="440"/>
      <c r="T117" s="453">
        <f>'[2]Times on'!T71</f>
        <v>413.34555229716523</v>
      </c>
      <c r="U117" s="453"/>
      <c r="V117" s="453"/>
      <c r="W117" s="439">
        <v>163.34146341463415</v>
      </c>
      <c r="X117" s="447"/>
      <c r="Y117" s="440"/>
      <c r="Z117" s="453">
        <f>'[2]Times on'!AC71</f>
        <v>305.01512096774195</v>
      </c>
      <c r="AA117" s="447"/>
      <c r="AB117" s="440"/>
      <c r="AC117" s="454">
        <f>'[2]Times on'!W71</f>
        <v>2734.1048034934497</v>
      </c>
      <c r="AD117" s="447"/>
      <c r="AE117" s="561"/>
    </row>
    <row r="118" spans="1:31" s="87" customFormat="1">
      <c r="A118" s="273">
        <v>41425</v>
      </c>
      <c r="B118" s="274">
        <f>'[2]Times on'!B72</f>
        <v>176.06521739130434</v>
      </c>
      <c r="C118" s="447"/>
      <c r="D118" s="447"/>
      <c r="E118" s="439">
        <f>'[2]Times on'!E72</f>
        <v>109.94553514882837</v>
      </c>
      <c r="F118" s="447"/>
      <c r="G118" s="440"/>
      <c r="H118" s="453">
        <f>'[2]Times on'!H72</f>
        <v>363.20197044334975</v>
      </c>
      <c r="I118" s="447"/>
      <c r="J118" s="440"/>
      <c r="K118" s="453">
        <f>'[2]Times on'!K72</f>
        <v>185.13491627779302</v>
      </c>
      <c r="L118" s="447"/>
      <c r="M118" s="440"/>
      <c r="N118" s="453">
        <f>'[2]Times on'!N72</f>
        <v>254.91731366459626</v>
      </c>
      <c r="O118" s="447"/>
      <c r="P118" s="440"/>
      <c r="Q118" s="453">
        <f>'[2]Times on'!Q72</f>
        <v>2416.2395209580836</v>
      </c>
      <c r="R118" s="447"/>
      <c r="S118" s="440"/>
      <c r="T118" s="453">
        <f>'[2]Times on'!T72</f>
        <v>423.34092058674759</v>
      </c>
      <c r="U118" s="453"/>
      <c r="V118" s="453"/>
      <c r="W118" s="439">
        <v>164.58128078817734</v>
      </c>
      <c r="X118" s="447"/>
      <c r="Y118" s="440"/>
      <c r="Z118" s="453">
        <f>'[2]Times on'!AC72</f>
        <v>304.88914626075444</v>
      </c>
      <c r="AA118" s="447"/>
      <c r="AB118" s="440"/>
      <c r="AC118" s="454">
        <f>'[2]Times on'!W72</f>
        <v>2727.2340425531916</v>
      </c>
      <c r="AD118" s="447"/>
      <c r="AE118" s="561"/>
    </row>
    <row r="119" spans="1:31" s="87" customFormat="1">
      <c r="A119" s="273">
        <v>41455</v>
      </c>
      <c r="B119" s="274">
        <f>'[2]Times on'!B73</f>
        <v>176.59610705596108</v>
      </c>
      <c r="C119" s="447"/>
      <c r="D119" s="447"/>
      <c r="E119" s="439">
        <f>'[2]Times on'!E73</f>
        <v>110.68208469055375</v>
      </c>
      <c r="F119" s="447"/>
      <c r="G119" s="440"/>
      <c r="H119" s="453">
        <f>'[2]Times on'!H73</f>
        <v>363.7838400666389</v>
      </c>
      <c r="I119" s="447"/>
      <c r="J119" s="440"/>
      <c r="K119" s="453">
        <f>'[2]Times on'!K73</f>
        <v>185.87912860154603</v>
      </c>
      <c r="L119" s="447"/>
      <c r="M119" s="440"/>
      <c r="N119" s="453">
        <f>'[2]Times on'!N73</f>
        <v>259.33985904463589</v>
      </c>
      <c r="O119" s="447"/>
      <c r="P119" s="440"/>
      <c r="Q119" s="453">
        <f>'[2]Times on'!Q73</f>
        <v>2543.5792682926831</v>
      </c>
      <c r="R119" s="447"/>
      <c r="S119" s="440"/>
      <c r="T119" s="453">
        <f>'[2]Times on'!T73</f>
        <v>410.33035270740191</v>
      </c>
      <c r="U119" s="453"/>
      <c r="V119" s="453"/>
      <c r="W119" s="439">
        <v>164.09268645908762</v>
      </c>
      <c r="X119" s="447"/>
      <c r="Y119" s="440"/>
      <c r="Z119" s="453">
        <f>'[2]Times on'!AC73</f>
        <v>303.08314087759817</v>
      </c>
      <c r="AA119" s="447"/>
      <c r="AB119" s="440"/>
      <c r="AC119" s="454">
        <f>'[2]Times on'!W73</f>
        <v>2789.3421052631579</v>
      </c>
      <c r="AD119" s="447"/>
      <c r="AE119" s="561"/>
    </row>
    <row r="120" spans="1:31" s="87" customFormat="1">
      <c r="A120" s="273">
        <v>41486</v>
      </c>
      <c r="B120" s="274">
        <f>'[2]Times on'!B74</f>
        <v>167.95402951191826</v>
      </c>
      <c r="C120" s="447"/>
      <c r="D120" s="447"/>
      <c r="E120" s="439">
        <f>'[2]Times on'!E74</f>
        <v>112.25846925972397</v>
      </c>
      <c r="F120" s="447"/>
      <c r="G120" s="440"/>
      <c r="H120" s="453">
        <f>'[2]Times on'!H74</f>
        <v>366.52528207271206</v>
      </c>
      <c r="I120" s="447"/>
      <c r="J120" s="440"/>
      <c r="K120" s="453">
        <f>'[2]Times on'!K74</f>
        <v>186.9257329607351</v>
      </c>
      <c r="L120" s="447"/>
      <c r="M120" s="440"/>
      <c r="N120" s="453">
        <f>'[2]Times on'!N74</f>
        <v>263.89641693811075</v>
      </c>
      <c r="O120" s="447"/>
      <c r="P120" s="440"/>
      <c r="Q120" s="453">
        <f>'[2]Times on'!Q74</f>
        <v>2594.4207317073169</v>
      </c>
      <c r="R120" s="447"/>
      <c r="S120" s="440"/>
      <c r="T120" s="453">
        <f>'[2]Times on'!T74</f>
        <v>406.23280943025543</v>
      </c>
      <c r="U120" s="453"/>
      <c r="V120" s="453"/>
      <c r="W120" s="439">
        <v>165.84108804581246</v>
      </c>
      <c r="X120" s="447"/>
      <c r="Y120" s="440"/>
      <c r="Z120" s="453">
        <f>'[2]Times on'!AC74</f>
        <v>302.44379276637341</v>
      </c>
      <c r="AA120" s="447"/>
      <c r="AB120" s="440"/>
      <c r="AC120" s="454">
        <f>'[2]Times on'!W74</f>
        <v>2915.1304347826085</v>
      </c>
      <c r="AD120" s="447"/>
      <c r="AE120" s="561"/>
    </row>
    <row r="121" spans="1:31" s="87" customFormat="1">
      <c r="A121" s="273">
        <v>41517</v>
      </c>
      <c r="B121" s="274">
        <f>'[2]Times on'!B75</f>
        <v>171.7130242825607</v>
      </c>
      <c r="C121" s="447"/>
      <c r="D121" s="447"/>
      <c r="E121" s="439">
        <f>'[2]Times on'!E75</f>
        <v>117.09664153529815</v>
      </c>
      <c r="F121" s="447"/>
      <c r="G121" s="440"/>
      <c r="H121" s="453">
        <f>'[2]Times on'!H75</f>
        <v>371.36808510638298</v>
      </c>
      <c r="I121" s="447"/>
      <c r="J121" s="440"/>
      <c r="K121" s="453">
        <f>'[2]Times on'!K75</f>
        <v>178.89971267031237</v>
      </c>
      <c r="L121" s="447"/>
      <c r="M121" s="440"/>
      <c r="N121" s="453">
        <f>'[2]Times on'!N75</f>
        <v>254.17098710254118</v>
      </c>
      <c r="O121" s="447"/>
      <c r="P121" s="440"/>
      <c r="Q121" s="453">
        <f>'[2]Times on'!Q75</f>
        <v>2563.1626506024095</v>
      </c>
      <c r="R121" s="447"/>
      <c r="S121" s="440"/>
      <c r="T121" s="453">
        <f>'[2]Times on'!T75</f>
        <v>407.6160234489497</v>
      </c>
      <c r="U121" s="453"/>
      <c r="V121" s="453"/>
      <c r="W121" s="439">
        <v>169.07394113424263</v>
      </c>
      <c r="X121" s="447"/>
      <c r="Y121" s="440"/>
      <c r="Z121" s="453">
        <f>'[2]Times on'!AC75</f>
        <v>306.92743009320907</v>
      </c>
      <c r="AA121" s="447"/>
      <c r="AB121" s="440"/>
      <c r="AC121" s="454">
        <f>'[2]Times on'!W75</f>
        <v>2903.6883116883118</v>
      </c>
      <c r="AD121" s="447"/>
      <c r="AE121" s="561"/>
    </row>
    <row r="122" spans="1:31" s="87" customFormat="1">
      <c r="A122" s="273">
        <v>41547</v>
      </c>
      <c r="B122" s="274">
        <f>'[2]Times on'!B76</f>
        <v>169.44072447859494</v>
      </c>
      <c r="C122" s="447"/>
      <c r="D122" s="447"/>
      <c r="E122" s="439">
        <f>'[2]Times on'!E76</f>
        <v>116.76203389830509</v>
      </c>
      <c r="F122" s="447"/>
      <c r="G122" s="440"/>
      <c r="H122" s="453">
        <f>'[2]Times on'!H76</f>
        <v>368.87802804929879</v>
      </c>
      <c r="I122" s="447"/>
      <c r="J122" s="440"/>
      <c r="K122" s="453">
        <f>'[2]Times on'!K76</f>
        <v>173.64944767841592</v>
      </c>
      <c r="L122" s="447"/>
      <c r="M122" s="440"/>
      <c r="N122" s="453">
        <f>'[2]Times on'!N76</f>
        <v>251.77407547646095</v>
      </c>
      <c r="O122" s="447"/>
      <c r="P122" s="440"/>
      <c r="Q122" s="453">
        <f>'[2]Times on'!Q76</f>
        <v>2696.3874999999998</v>
      </c>
      <c r="R122" s="447"/>
      <c r="S122" s="440"/>
      <c r="T122" s="453">
        <f>'[2]Times on'!T76</f>
        <v>400.43008169149448</v>
      </c>
      <c r="U122" s="453"/>
      <c r="V122" s="453"/>
      <c r="W122" s="439">
        <v>170.98687089715537</v>
      </c>
      <c r="X122" s="447"/>
      <c r="Y122" s="440"/>
      <c r="Z122" s="453">
        <f>'[2]Times on'!AC76</f>
        <v>312.66826593557232</v>
      </c>
      <c r="AA122" s="447"/>
      <c r="AB122" s="440"/>
      <c r="AC122" s="454">
        <f>'[2]Times on'!W76</f>
        <v>2881.1688311688313</v>
      </c>
      <c r="AD122" s="447"/>
      <c r="AE122" s="561"/>
    </row>
    <row r="123" spans="1:31" s="87" customFormat="1">
      <c r="A123" s="273">
        <v>41578</v>
      </c>
      <c r="B123" s="274">
        <f>'[2]Times on'!B77</f>
        <v>172.59829059829059</v>
      </c>
      <c r="C123" s="447"/>
      <c r="D123" s="447"/>
      <c r="E123" s="439">
        <f>'[2]Times on'!E77</f>
        <v>119.25452016689847</v>
      </c>
      <c r="F123" s="447"/>
      <c r="G123" s="440"/>
      <c r="H123" s="453">
        <f>'[2]Times on'!H77</f>
        <v>373.97033898305085</v>
      </c>
      <c r="I123" s="447"/>
      <c r="J123" s="440"/>
      <c r="K123" s="453">
        <f>'[2]Times on'!K77</f>
        <v>175.93734290023309</v>
      </c>
      <c r="L123" s="447"/>
      <c r="M123" s="440"/>
      <c r="N123" s="453">
        <f>'[2]Times on'!N77</f>
        <v>253.55949367088607</v>
      </c>
      <c r="O123" s="447"/>
      <c r="P123" s="440"/>
      <c r="Q123" s="453">
        <f>'[2]Times on'!Q77</f>
        <v>2762.8896103896104</v>
      </c>
      <c r="R123" s="447"/>
      <c r="S123" s="440"/>
      <c r="T123" s="453">
        <f>'[2]Times on'!T77</f>
        <v>398.52567121997174</v>
      </c>
      <c r="U123" s="453"/>
      <c r="V123" s="453"/>
      <c r="W123" s="439">
        <v>171.97989949748742</v>
      </c>
      <c r="X123" s="447"/>
      <c r="Y123" s="440"/>
      <c r="Z123" s="453">
        <f>'[2]Times on'!AC77</f>
        <v>308.77492497499168</v>
      </c>
      <c r="AA123" s="447"/>
      <c r="AB123" s="440"/>
      <c r="AC123" s="454">
        <f>'[2]Times on'!W77</f>
        <v>2904.413043478261</v>
      </c>
      <c r="AD123" s="447"/>
      <c r="AE123" s="561"/>
    </row>
    <row r="124" spans="1:31" s="87" customFormat="1">
      <c r="A124" s="273">
        <v>41608</v>
      </c>
      <c r="B124" s="274">
        <f>'[2]Times on'!B78</f>
        <v>175.12686155543298</v>
      </c>
      <c r="C124" s="447"/>
      <c r="D124" s="447"/>
      <c r="E124" s="439">
        <f>'[2]Times on'!E78</f>
        <v>111.97067039106145</v>
      </c>
      <c r="F124" s="447"/>
      <c r="G124" s="440"/>
      <c r="H124" s="453">
        <f>'[2]Times on'!H78</f>
        <v>376.24037639007702</v>
      </c>
      <c r="I124" s="447"/>
      <c r="J124" s="440"/>
      <c r="K124" s="453">
        <f>'[2]Times on'!K78</f>
        <v>173.65383382925154</v>
      </c>
      <c r="L124" s="447"/>
      <c r="M124" s="440"/>
      <c r="N124" s="453">
        <f>'[2]Times on'!N78</f>
        <v>250.77691425659319</v>
      </c>
      <c r="O124" s="447"/>
      <c r="P124" s="440"/>
      <c r="Q124" s="453">
        <f>'[2]Times on'!Q78</f>
        <v>2770.6</v>
      </c>
      <c r="R124" s="447"/>
      <c r="S124" s="440"/>
      <c r="T124" s="453">
        <f>'[2]Times on'!T78</f>
        <v>390.67329939842665</v>
      </c>
      <c r="U124" s="453"/>
      <c r="V124" s="453"/>
      <c r="W124" s="439">
        <v>172.11962750716333</v>
      </c>
      <c r="X124" s="447"/>
      <c r="Y124" s="440"/>
      <c r="Z124" s="453">
        <f>'[2]Times on'!AC78</f>
        <v>310.87357478202551</v>
      </c>
      <c r="AA124" s="447"/>
      <c r="AB124" s="440"/>
      <c r="AC124" s="454">
        <f>'[2]Times on'!W78</f>
        <v>2897.4127659574469</v>
      </c>
      <c r="AD124" s="447"/>
      <c r="AE124" s="561"/>
    </row>
    <row r="125" spans="1:31" s="87" customFormat="1">
      <c r="A125" s="273">
        <v>41639</v>
      </c>
      <c r="B125" s="274">
        <f>'[2]Times on'!B79</f>
        <v>173.10592069527431</v>
      </c>
      <c r="C125" s="447"/>
      <c r="D125" s="447"/>
      <c r="E125" s="439">
        <f>'[2]Times on'!E79</f>
        <v>113.99852398523986</v>
      </c>
      <c r="F125" s="447"/>
      <c r="G125" s="440"/>
      <c r="H125" s="453">
        <f>'[2]Times on'!H79</f>
        <v>376.59957627118644</v>
      </c>
      <c r="I125" s="447"/>
      <c r="J125" s="440"/>
      <c r="K125" s="453">
        <f>'[2]Times on'!K79</f>
        <v>176.79445274561076</v>
      </c>
      <c r="L125" s="447"/>
      <c r="M125" s="440"/>
      <c r="N125" s="453">
        <f>'[2]Times on'!N79</f>
        <v>251.61298735167557</v>
      </c>
      <c r="O125" s="447"/>
      <c r="P125" s="440"/>
      <c r="Q125" s="453">
        <f>'[2]Times on'!Q79</f>
        <v>2706.7612903225809</v>
      </c>
      <c r="R125" s="447"/>
      <c r="S125" s="440"/>
      <c r="T125" s="453">
        <f>'[2]Times on'!T79</f>
        <v>385.37053979871911</v>
      </c>
      <c r="U125" s="453"/>
      <c r="V125" s="453"/>
      <c r="W125" s="439">
        <v>172.17514124293785</v>
      </c>
      <c r="X125" s="447"/>
      <c r="Y125" s="440"/>
      <c r="Z125" s="453">
        <f>'[2]Times on'!AC79</f>
        <v>307.86163522012578</v>
      </c>
      <c r="AA125" s="447"/>
      <c r="AB125" s="440"/>
      <c r="AC125" s="454">
        <f>'[2]Times on'!W79</f>
        <v>2872.9620253164558</v>
      </c>
      <c r="AD125" s="447"/>
      <c r="AE125" s="561"/>
    </row>
    <row r="126" spans="1:31" s="87" customFormat="1">
      <c r="A126" s="273">
        <v>41670</v>
      </c>
      <c r="B126" s="274">
        <f>'[2]Times on'!B80</f>
        <v>174.66743515850143</v>
      </c>
      <c r="C126" s="447"/>
      <c r="D126" s="447"/>
      <c r="E126" s="439">
        <f>'[2]Times on'!E80</f>
        <v>121.49501661129568</v>
      </c>
      <c r="F126" s="447"/>
      <c r="G126" s="440"/>
      <c r="H126" s="453">
        <f>'[2]Times on'!H80</f>
        <v>371.0781383432963</v>
      </c>
      <c r="I126" s="447"/>
      <c r="J126" s="440"/>
      <c r="K126" s="453">
        <f>'[2]Times on'!K80</f>
        <v>186.38058618688333</v>
      </c>
      <c r="L126" s="447"/>
      <c r="M126" s="440"/>
      <c r="N126" s="453">
        <f>'[2]Times on'!N80</f>
        <v>256.54397705544932</v>
      </c>
      <c r="O126" s="447"/>
      <c r="P126" s="440"/>
      <c r="Q126" s="453">
        <f>'[2]Times on'!Q80</f>
        <v>2786.2236842105262</v>
      </c>
      <c r="R126" s="447"/>
      <c r="S126" s="440"/>
      <c r="T126" s="453">
        <f>'[2]Times on'!T80</f>
        <v>384.66771441400988</v>
      </c>
      <c r="U126" s="453"/>
      <c r="V126" s="453"/>
      <c r="W126" s="439">
        <v>171.91525423728814</v>
      </c>
      <c r="X126" s="447"/>
      <c r="Y126" s="440"/>
      <c r="Z126" s="453">
        <f>'[2]Times on'!AC80</f>
        <v>304.12387612387613</v>
      </c>
      <c r="AA126" s="447"/>
      <c r="AB126" s="440"/>
      <c r="AC126" s="454">
        <f>'[2]Times on'!W80</f>
        <v>2872.4201680672268</v>
      </c>
      <c r="AD126" s="447"/>
      <c r="AE126" s="561"/>
    </row>
    <row r="127" spans="1:31" s="87" customFormat="1">
      <c r="A127" s="273">
        <v>41698</v>
      </c>
      <c r="B127" s="274">
        <f>'[2]Times on'!B81</f>
        <v>174.3447860156721</v>
      </c>
      <c r="C127" s="447"/>
      <c r="D127" s="447"/>
      <c r="E127" s="439">
        <f>'[2]Times on'!E81</f>
        <v>121.01298701298701</v>
      </c>
      <c r="F127" s="447"/>
      <c r="G127" s="440"/>
      <c r="H127" s="453">
        <f>'[2]Times on'!H81</f>
        <v>371.01213697442569</v>
      </c>
      <c r="I127" s="447"/>
      <c r="J127" s="440"/>
      <c r="K127" s="453">
        <f>'[2]Times on'!K81</f>
        <v>187.78513850212516</v>
      </c>
      <c r="L127" s="447"/>
      <c r="M127" s="440"/>
      <c r="N127" s="453">
        <f>'[2]Times on'!N81</f>
        <v>254.14177215189872</v>
      </c>
      <c r="O127" s="447"/>
      <c r="P127" s="440"/>
      <c r="Q127" s="453">
        <f>'[2]Times on'!Q81</f>
        <v>2796.4144736842104</v>
      </c>
      <c r="R127" s="447"/>
      <c r="S127" s="440"/>
      <c r="T127" s="453">
        <f>'[2]Times on'!T81</f>
        <v>377.84645842498901</v>
      </c>
      <c r="U127" s="453"/>
      <c r="V127" s="453"/>
      <c r="W127" s="439">
        <v>165.40730530668503</v>
      </c>
      <c r="X127" s="447"/>
      <c r="Y127" s="440"/>
      <c r="Z127" s="453">
        <f>'[2]Times on'!AC81</f>
        <v>307.46826222684706</v>
      </c>
      <c r="AA127" s="447"/>
      <c r="AB127" s="440"/>
      <c r="AC127" s="454">
        <f>'[2]Times on'!W81</f>
        <v>2801.5863453815259</v>
      </c>
      <c r="AD127" s="447"/>
      <c r="AE127" s="561"/>
    </row>
    <row r="128" spans="1:31" s="87" customFormat="1">
      <c r="A128" s="273">
        <v>41729</v>
      </c>
      <c r="B128" s="274">
        <f>'[2]Times on'!B82</f>
        <v>170.32325724861198</v>
      </c>
      <c r="C128" s="447"/>
      <c r="D128" s="447"/>
      <c r="E128" s="439">
        <f>'[2]Times on'!E82</f>
        <v>116.68604651162791</v>
      </c>
      <c r="F128" s="447"/>
      <c r="G128" s="440"/>
      <c r="H128" s="453">
        <f>'[2]Times on'!H82</f>
        <v>374.76106970626915</v>
      </c>
      <c r="I128" s="447"/>
      <c r="J128" s="440"/>
      <c r="K128" s="453">
        <f>'[2]Times on'!K82</f>
        <v>190.41885625965998</v>
      </c>
      <c r="L128" s="447"/>
      <c r="M128" s="440"/>
      <c r="N128" s="453">
        <f>'[2]Times on'!N82</f>
        <v>256.38382099827885</v>
      </c>
      <c r="O128" s="447"/>
      <c r="P128" s="440"/>
      <c r="Q128" s="453">
        <f>'[2]Times on'!Q82</f>
        <v>2873.24</v>
      </c>
      <c r="R128" s="447"/>
      <c r="S128" s="440"/>
      <c r="T128" s="453">
        <f>'[2]Times on'!T82</f>
        <v>374.78806228373702</v>
      </c>
      <c r="U128" s="453"/>
      <c r="V128" s="453"/>
      <c r="W128" s="439">
        <v>167.27668252889191</v>
      </c>
      <c r="X128" s="447"/>
      <c r="Y128" s="440"/>
      <c r="Z128" s="453">
        <f>'[2]Times on'!AC82</f>
        <v>305.96827634825519</v>
      </c>
      <c r="AA128" s="447"/>
      <c r="AB128" s="440"/>
      <c r="AC128" s="454">
        <f>'[2]Times on'!W82</f>
        <v>2814.0241935483873</v>
      </c>
      <c r="AD128" s="447"/>
      <c r="AE128" s="561"/>
    </row>
    <row r="129" spans="1:31" s="87" customFormat="1">
      <c r="A129" s="273">
        <v>41759</v>
      </c>
      <c r="B129" s="274">
        <f>'[2]Times on'!B83</f>
        <v>175.23490378234905</v>
      </c>
      <c r="C129" s="447"/>
      <c r="D129" s="447"/>
      <c r="E129" s="439">
        <f>'[2]Times on'!E83</f>
        <v>108.29370629370629</v>
      </c>
      <c r="F129" s="447"/>
      <c r="G129" s="440"/>
      <c r="H129" s="453">
        <f>'[2]Times on'!H83</f>
        <v>368.4958641706574</v>
      </c>
      <c r="I129" s="447"/>
      <c r="J129" s="440"/>
      <c r="K129" s="453">
        <f>'[2]Times on'!K83</f>
        <v>194.6611686613698</v>
      </c>
      <c r="L129" s="447"/>
      <c r="M129" s="440"/>
      <c r="N129" s="453">
        <f>'[2]Times on'!N83</f>
        <v>253.48856851609145</v>
      </c>
      <c r="O129" s="447"/>
      <c r="P129" s="440"/>
      <c r="Q129" s="453">
        <f>'[2]Times on'!Q83</f>
        <v>2938.7837837837837</v>
      </c>
      <c r="R129" s="447"/>
      <c r="S129" s="440"/>
      <c r="T129" s="453">
        <f>'[2]Times on'!T83</f>
        <v>372.04935622317595</v>
      </c>
      <c r="U129" s="453"/>
      <c r="V129" s="453"/>
      <c r="W129" s="439">
        <v>167.44331983805668</v>
      </c>
      <c r="X129" s="447"/>
      <c r="Y129" s="440"/>
      <c r="Z129" s="453">
        <f>'[2]Times on'!AC83</f>
        <v>310.16024486856321</v>
      </c>
      <c r="AA129" s="447"/>
      <c r="AB129" s="440"/>
      <c r="AC129" s="454">
        <f>'[2]Times on'!W83</f>
        <v>2800.24</v>
      </c>
      <c r="AD129" s="447"/>
      <c r="AE129" s="561"/>
    </row>
    <row r="130" spans="1:31" s="87" customFormat="1">
      <c r="A130" s="273">
        <v>41790</v>
      </c>
      <c r="B130" s="274">
        <f>'[2]Times on'!B84</f>
        <v>175.41880341880341</v>
      </c>
      <c r="C130" s="447"/>
      <c r="D130" s="447"/>
      <c r="E130" s="439">
        <f>'[2]Times on'!E84</f>
        <v>108.02787456445994</v>
      </c>
      <c r="F130" s="447"/>
      <c r="G130" s="440"/>
      <c r="H130" s="453">
        <f>'[2]Times on'!H84</f>
        <v>369.55660783469654</v>
      </c>
      <c r="I130" s="447"/>
      <c r="J130" s="440"/>
      <c r="K130" s="453">
        <f>'[2]Times on'!K84</f>
        <v>195.69392453207888</v>
      </c>
      <c r="L130" s="447"/>
      <c r="M130" s="440"/>
      <c r="N130" s="453">
        <f>'[2]Times on'!N84</f>
        <v>254.70574579222287</v>
      </c>
      <c r="O130" s="447"/>
      <c r="P130" s="440"/>
      <c r="Q130" s="453">
        <f>'[2]Times on'!Q84</f>
        <v>2946.1176470588234</v>
      </c>
      <c r="R130" s="447"/>
      <c r="S130" s="440"/>
      <c r="T130" s="453">
        <f>'[2]Times on'!T84</f>
        <v>362.83014861995753</v>
      </c>
      <c r="U130" s="453"/>
      <c r="V130" s="453"/>
      <c r="W130" s="439">
        <v>172.09939556749495</v>
      </c>
      <c r="X130" s="447"/>
      <c r="Y130" s="440"/>
      <c r="Z130" s="453">
        <f>'[2]Times on'!AC84</f>
        <v>300.41666666666669</v>
      </c>
      <c r="AA130" s="447"/>
      <c r="AB130" s="440"/>
      <c r="AC130" s="454">
        <f>'[2]Times on'!W84</f>
        <v>2787.7976190476193</v>
      </c>
      <c r="AD130" s="447"/>
      <c r="AE130" s="561"/>
    </row>
    <row r="131" spans="1:31" s="87" customFormat="1">
      <c r="A131" s="273">
        <v>41820</v>
      </c>
      <c r="B131" s="274">
        <f>'[2]Times on'!B85</f>
        <v>181</v>
      </c>
      <c r="C131" s="447"/>
      <c r="D131" s="447"/>
      <c r="E131" s="439">
        <f>'[2]Times on'!E85</f>
        <v>111.24406047516199</v>
      </c>
      <c r="F131" s="447"/>
      <c r="G131" s="440"/>
      <c r="H131" s="453">
        <f>'[2]Times on'!H85</f>
        <v>371.99531516183987</v>
      </c>
      <c r="I131" s="447"/>
      <c r="J131" s="440"/>
      <c r="K131" s="453">
        <f>'[2]Times on'!K85</f>
        <v>198.79809660253787</v>
      </c>
      <c r="L131" s="447"/>
      <c r="M131" s="440"/>
      <c r="N131" s="453">
        <f>'[2]Times on'!N85</f>
        <v>259.38536585365853</v>
      </c>
      <c r="O131" s="447"/>
      <c r="P131" s="440"/>
      <c r="Q131" s="453">
        <f>'[2]Times on'!Q85</f>
        <v>2875.3333333333335</v>
      </c>
      <c r="R131" s="447"/>
      <c r="S131" s="440"/>
      <c r="T131" s="453">
        <f>'[2]Times on'!T85</f>
        <v>357.09166666666664</v>
      </c>
      <c r="U131" s="453"/>
      <c r="V131" s="453"/>
      <c r="W131" s="439">
        <v>172.03713892709766</v>
      </c>
      <c r="X131" s="447"/>
      <c r="Y131" s="440"/>
      <c r="Z131" s="453">
        <f>'[2]Times on'!AC85</f>
        <v>300.23216187433439</v>
      </c>
      <c r="AA131" s="447"/>
      <c r="AB131" s="440"/>
      <c r="AC131" s="454">
        <f>'[2]Times on'!W85</f>
        <v>2779.2629482071711</v>
      </c>
      <c r="AD131" s="447"/>
      <c r="AE131" s="561"/>
    </row>
    <row r="132" spans="1:31" s="87" customFormat="1">
      <c r="A132" s="273">
        <v>41851</v>
      </c>
      <c r="B132" s="274">
        <f>'[2]Times on'!B86</f>
        <v>178.18944099378882</v>
      </c>
      <c r="C132" s="447"/>
      <c r="D132" s="447"/>
      <c r="E132" s="439">
        <f>'[2]Times on'!E86</f>
        <v>111.28437917222963</v>
      </c>
      <c r="F132" s="447"/>
      <c r="G132" s="440"/>
      <c r="H132" s="453">
        <f>'[2]Times on'!H86</f>
        <v>371.47928994082838</v>
      </c>
      <c r="I132" s="447"/>
      <c r="J132" s="440"/>
      <c r="K132" s="453">
        <f>'[2]Times on'!K86</f>
        <v>198.80370911656505</v>
      </c>
      <c r="L132" s="447"/>
      <c r="M132" s="440"/>
      <c r="N132" s="453">
        <f>'[2]Times on'!N86</f>
        <v>262.01830498702799</v>
      </c>
      <c r="O132" s="447"/>
      <c r="P132" s="440"/>
      <c r="Q132" s="453">
        <f>'[2]Times on'!Q86</f>
        <v>2911.0451612903225</v>
      </c>
      <c r="R132" s="447"/>
      <c r="S132" s="440"/>
      <c r="T132" s="453">
        <f>'[2]Times on'!T86</f>
        <v>364.84740802675583</v>
      </c>
      <c r="U132" s="453"/>
      <c r="V132" s="453"/>
      <c r="W132" s="439">
        <v>172.30790960451978</v>
      </c>
      <c r="X132" s="447"/>
      <c r="Y132" s="440"/>
      <c r="Z132" s="453">
        <f>'[2]Times on'!AC86</f>
        <v>305.27156549520765</v>
      </c>
      <c r="AA132" s="447"/>
      <c r="AB132" s="440"/>
      <c r="AC132" s="454">
        <f>'[2]Times on'!W86</f>
        <v>2763.49609375</v>
      </c>
      <c r="AD132" s="447"/>
      <c r="AE132" s="561"/>
    </row>
    <row r="133" spans="1:31" s="87" customFormat="1">
      <c r="A133" s="273">
        <v>41882</v>
      </c>
      <c r="B133" s="274">
        <f>'[2]Times on'!B87</f>
        <v>176.8254349130174</v>
      </c>
      <c r="C133" s="447"/>
      <c r="D133" s="447"/>
      <c r="E133" s="439">
        <f>'[2]Times on'!E87</f>
        <v>118.74719101123596</v>
      </c>
      <c r="F133" s="447"/>
      <c r="G133" s="440"/>
      <c r="H133" s="453">
        <f>'[2]Times on'!H87</f>
        <v>371.73940411246326</v>
      </c>
      <c r="I133" s="447"/>
      <c r="J133" s="440"/>
      <c r="K133" s="453">
        <f>'[2]Times on'!K87</f>
        <v>191.89648012655724</v>
      </c>
      <c r="L133" s="447"/>
      <c r="M133" s="440"/>
      <c r="N133" s="453">
        <f>'[2]Times on'!N87</f>
        <v>256.31836850304489</v>
      </c>
      <c r="O133" s="447"/>
      <c r="P133" s="440"/>
      <c r="Q133" s="453">
        <f>'[2]Times on'!Q87</f>
        <v>2943.1282051282051</v>
      </c>
      <c r="R133" s="447"/>
      <c r="S133" s="440"/>
      <c r="T133" s="453">
        <f>'[2]Times on'!T87</f>
        <v>368.40254237288133</v>
      </c>
      <c r="U133" s="453"/>
      <c r="V133" s="453"/>
      <c r="W133" s="439">
        <v>175.63636363636363</v>
      </c>
      <c r="X133" s="447"/>
      <c r="Y133" s="440"/>
      <c r="Z133" s="453">
        <f>'[2]Times on'!AC87</f>
        <v>304.3036984352774</v>
      </c>
      <c r="AA133" s="447"/>
      <c r="AB133" s="440"/>
      <c r="AC133" s="454">
        <f>'[2]Times on'!W87</f>
        <v>2745.3515625</v>
      </c>
      <c r="AD133" s="447"/>
      <c r="AE133" s="561"/>
    </row>
    <row r="134" spans="1:31" s="87" customFormat="1">
      <c r="A134" s="273">
        <v>41912</v>
      </c>
      <c r="B134" s="274">
        <f>'[2]Times on'!B88</f>
        <v>175.04796839729119</v>
      </c>
      <c r="C134" s="447">
        <v>175.22872757820627</v>
      </c>
      <c r="D134" s="447"/>
      <c r="E134" s="439">
        <f>'[2]Times on'!E88</f>
        <v>112.74093605800923</v>
      </c>
      <c r="F134" s="447">
        <v>120.17241812428124</v>
      </c>
      <c r="G134" s="440"/>
      <c r="H134" s="453">
        <f>'[2]Times on'!H88</f>
        <v>366.48133116883116</v>
      </c>
      <c r="I134" s="447">
        <v>373.97033898305085</v>
      </c>
      <c r="J134" s="440"/>
      <c r="K134" s="453">
        <f>'[2]Times on'!K88</f>
        <v>188.03300169861683</v>
      </c>
      <c r="L134" s="447">
        <v>191.95341707051725</v>
      </c>
      <c r="M134" s="440"/>
      <c r="N134" s="453">
        <f>'[2]Times on'!N88</f>
        <v>252.19407757542055</v>
      </c>
      <c r="O134" s="447">
        <v>251.90255361551303</v>
      </c>
      <c r="P134" s="440"/>
      <c r="Q134" s="453">
        <f>'[2]Times on'!Q88</f>
        <v>2968.5</v>
      </c>
      <c r="R134" s="447">
        <v>3065.7562570424539</v>
      </c>
      <c r="S134" s="440"/>
      <c r="T134" s="453">
        <f>'[2]Times on'!T88</f>
        <v>377.61843790012801</v>
      </c>
      <c r="U134" s="453">
        <v>397.87247612162548</v>
      </c>
      <c r="V134" s="453"/>
      <c r="W134" s="439">
        <v>173.11552888222056</v>
      </c>
      <c r="X134" s="447">
        <v>177.96280632569633</v>
      </c>
      <c r="Y134" s="440"/>
      <c r="Z134" s="453">
        <f>'[2]Times on'!AC88</f>
        <v>307.40763413755849</v>
      </c>
      <c r="AA134" s="447">
        <v>310.20985187009205</v>
      </c>
      <c r="AB134" s="440"/>
      <c r="AC134" s="454">
        <f>'[2]Times on'!W88</f>
        <v>2714.3774319066147</v>
      </c>
      <c r="AD134" s="447">
        <v>2700</v>
      </c>
      <c r="AE134" s="561"/>
    </row>
    <row r="135" spans="1:31" s="87" customFormat="1">
      <c r="A135" s="273">
        <v>41943</v>
      </c>
      <c r="B135" s="274">
        <f>'[2]Times on'!B89</f>
        <v>173.80581459133296</v>
      </c>
      <c r="C135" s="447">
        <v>174.04170360672592</v>
      </c>
      <c r="D135" s="447"/>
      <c r="E135" s="439">
        <f>'[2]Times on'!E89</f>
        <v>119.84210526315789</v>
      </c>
      <c r="F135" s="447">
        <v>118.85634568897353</v>
      </c>
      <c r="G135" s="440"/>
      <c r="H135" s="453">
        <f>'[2]Times on'!H89</f>
        <v>373.29876346230554</v>
      </c>
      <c r="I135" s="447">
        <v>376.24037639007702</v>
      </c>
      <c r="J135" s="440"/>
      <c r="K135" s="453">
        <f>'[2]Times on'!K89</f>
        <v>188.49306883365202</v>
      </c>
      <c r="L135" s="447">
        <v>193.08530704048636</v>
      </c>
      <c r="M135" s="440"/>
      <c r="N135" s="453">
        <f>'[2]Times on'!N89</f>
        <v>248.2995510814855</v>
      </c>
      <c r="O135" s="447">
        <v>252.98435315424541</v>
      </c>
      <c r="P135" s="440"/>
      <c r="Q135" s="453">
        <f>'[2]Times on'!Q89</f>
        <v>2911.0451612903225</v>
      </c>
      <c r="R135" s="447">
        <v>3121.9571023083417</v>
      </c>
      <c r="S135" s="440"/>
      <c r="T135" s="453">
        <f>'[2]Times on'!T89</f>
        <v>385.9878945092953</v>
      </c>
      <c r="U135" s="453">
        <v>385.91738324393452</v>
      </c>
      <c r="V135" s="453"/>
      <c r="W135" s="439">
        <v>174.19613899613898</v>
      </c>
      <c r="X135" s="447">
        <v>178.97682777925112</v>
      </c>
      <c r="Y135" s="440"/>
      <c r="Z135" s="453">
        <f>'[2]Times on'!AC89</f>
        <v>302.63891779396459</v>
      </c>
      <c r="AA135" s="447">
        <v>304.60926062331311</v>
      </c>
      <c r="AB135" s="440"/>
      <c r="AC135" s="454">
        <f>'[2]Times on'!W89</f>
        <v>2683.899613899614</v>
      </c>
      <c r="AD135" s="447">
        <v>2700</v>
      </c>
      <c r="AE135" s="561"/>
    </row>
    <row r="136" spans="1:31" s="87" customFormat="1">
      <c r="A136" s="273">
        <v>41973</v>
      </c>
      <c r="B136" s="274">
        <f>'[2]Times on'!B90</f>
        <v>172.07310267857142</v>
      </c>
      <c r="C136" s="447">
        <v>174.36333073478096</v>
      </c>
      <c r="D136" s="447"/>
      <c r="E136" s="439">
        <f>'[2]Times on'!E90</f>
        <v>118.95979899497488</v>
      </c>
      <c r="F136" s="447">
        <v>111.97067039106145</v>
      </c>
      <c r="G136" s="440"/>
      <c r="H136" s="453">
        <f>'[2]Times on'!H90</f>
        <v>376.24200000000002</v>
      </c>
      <c r="I136" s="447">
        <v>376.59957627118644</v>
      </c>
      <c r="J136" s="440"/>
      <c r="K136" s="453">
        <f>'[2]Times on'!K90</f>
        <v>187.66697199055102</v>
      </c>
      <c r="L136" s="447">
        <v>188.71232460562382</v>
      </c>
      <c r="M136" s="440"/>
      <c r="N136" s="453">
        <f>'[2]Times on'!N90</f>
        <v>251.18535846979498</v>
      </c>
      <c r="O136" s="447">
        <v>252.07177117513359</v>
      </c>
      <c r="P136" s="440"/>
      <c r="Q136" s="453">
        <f>'[2]Times on'!Q90</f>
        <v>2974.9673202614381</v>
      </c>
      <c r="R136" s="447">
        <v>3119.6535171007695</v>
      </c>
      <c r="S136" s="440"/>
      <c r="T136" s="453">
        <f>'[2]Times on'!T90</f>
        <v>386.52686762778507</v>
      </c>
      <c r="U136" s="453">
        <v>392.99245435910132</v>
      </c>
      <c r="V136" s="453"/>
      <c r="W136" s="439">
        <v>172.9044289044289</v>
      </c>
      <c r="X136" s="447">
        <v>177.75489152371756</v>
      </c>
      <c r="Y136" s="440"/>
      <c r="Z136" s="453">
        <f>'[2]Times on'!AC90</f>
        <v>299.50308430431801</v>
      </c>
      <c r="AA136" s="447">
        <v>305.92909874869036</v>
      </c>
      <c r="AB136" s="440"/>
      <c r="AC136" s="454">
        <f>'[2]Times on'!W90</f>
        <v>2636.7230769230769</v>
      </c>
      <c r="AD136" s="447">
        <v>2700</v>
      </c>
      <c r="AE136" s="561"/>
    </row>
    <row r="137" spans="1:31" s="87" customFormat="1">
      <c r="A137" s="273">
        <v>42004</v>
      </c>
      <c r="B137" s="274">
        <f>'[2]Times on'!B91</f>
        <v>170.57080610021785</v>
      </c>
      <c r="C137" s="447">
        <v>172.26669868077633</v>
      </c>
      <c r="D137" s="447"/>
      <c r="E137" s="439">
        <f>'[2]Times on'!E91</f>
        <v>121.63427697016067</v>
      </c>
      <c r="F137" s="447">
        <v>113.99852398523986</v>
      </c>
      <c r="G137" s="440"/>
      <c r="H137" s="453">
        <f>'[2]Times on'!H91</f>
        <v>376.81602842479276</v>
      </c>
      <c r="I137" s="447">
        <v>371.0781383432963</v>
      </c>
      <c r="J137" s="440"/>
      <c r="K137" s="453">
        <f>'[2]Times on'!K91</f>
        <v>191.0901369728509</v>
      </c>
      <c r="L137" s="447">
        <v>186.66262025920349</v>
      </c>
      <c r="M137" s="440"/>
      <c r="N137" s="453">
        <f>'[2]Times on'!N91</f>
        <v>249.13587934135879</v>
      </c>
      <c r="O137" s="447">
        <v>250.688587504596</v>
      </c>
      <c r="P137" s="440"/>
      <c r="Q137" s="453">
        <f>'[2]Times on'!Q91</f>
        <v>3007.5592105263158</v>
      </c>
      <c r="R137" s="447">
        <v>3046.0801107185894</v>
      </c>
      <c r="S137" s="440"/>
      <c r="T137" s="453">
        <f>'[2]Times on'!T91</f>
        <v>386.21532364597095</v>
      </c>
      <c r="U137" s="453">
        <v>397.33541104891691</v>
      </c>
      <c r="V137" s="453"/>
      <c r="W137" s="439">
        <v>169.88914198936979</v>
      </c>
      <c r="X137" s="447">
        <v>177.24606578238911</v>
      </c>
      <c r="Y137" s="440"/>
      <c r="Z137" s="453">
        <f>'[2]Times on'!AC91</f>
        <v>298.39457133399537</v>
      </c>
      <c r="AA137" s="447">
        <v>303.97445428197028</v>
      </c>
      <c r="AB137" s="440"/>
      <c r="AC137" s="454">
        <f>'[2]Times on'!W91</f>
        <v>2638.7159533073932</v>
      </c>
      <c r="AD137" s="447">
        <v>2700</v>
      </c>
      <c r="AE137" s="561"/>
    </row>
    <row r="138" spans="1:31" s="87" customFormat="1">
      <c r="A138" s="273">
        <v>42035</v>
      </c>
      <c r="B138" s="274">
        <f>'[2]Times on'!B92</f>
        <v>175.60583941605839</v>
      </c>
      <c r="C138" s="447">
        <v>172.41136372837968</v>
      </c>
      <c r="D138" s="447"/>
      <c r="E138" s="439">
        <f>'[2]Times on'!E92</f>
        <v>126.84601769911504</v>
      </c>
      <c r="F138" s="447">
        <v>121.49501661129568</v>
      </c>
      <c r="G138" s="440"/>
      <c r="H138" s="453">
        <f>'[2]Times on'!H92</f>
        <v>375.35869136775722</v>
      </c>
      <c r="I138" s="447">
        <v>371.01213697442569</v>
      </c>
      <c r="J138" s="440"/>
      <c r="K138" s="453">
        <f>'[2]Times on'!K92</f>
        <v>201.91905669121056</v>
      </c>
      <c r="L138" s="447">
        <v>182.30036386271391</v>
      </c>
      <c r="M138" s="440"/>
      <c r="N138" s="453">
        <f>'[2]Times on'!N92</f>
        <v>253.46170520231215</v>
      </c>
      <c r="O138" s="447">
        <v>256.43882478678398</v>
      </c>
      <c r="P138" s="440"/>
      <c r="Q138" s="453">
        <f>'[2]Times on'!Q92</f>
        <v>3029.0816326530612</v>
      </c>
      <c r="R138" s="447">
        <v>3116.0792972731479</v>
      </c>
      <c r="S138" s="440"/>
      <c r="T138" s="453">
        <f>'[2]Times on'!T92</f>
        <v>394.1933272394881</v>
      </c>
      <c r="U138" s="453">
        <v>402.63290493577398</v>
      </c>
      <c r="V138" s="453"/>
      <c r="W138" s="439">
        <v>167.41978021978022</v>
      </c>
      <c r="X138" s="447">
        <v>175.14050574842619</v>
      </c>
      <c r="Y138" s="440"/>
      <c r="Z138" s="453">
        <f>'[2]Times on'!AC92</f>
        <v>302.18842530282637</v>
      </c>
      <c r="AA138" s="447">
        <v>303.48167532871418</v>
      </c>
      <c r="AB138" s="440"/>
      <c r="AC138" s="454">
        <f>'[2]Times on'!W92</f>
        <v>2627.6858237547895</v>
      </c>
      <c r="AD138" s="447">
        <v>2700</v>
      </c>
      <c r="AE138" s="561"/>
    </row>
    <row r="139" spans="1:31" s="87" customFormat="1">
      <c r="A139" s="273">
        <v>42063</v>
      </c>
      <c r="B139" s="274">
        <f>'[2]Times on'!B93</f>
        <v>172.3025974025974</v>
      </c>
      <c r="C139" s="447">
        <v>172.84063753211896</v>
      </c>
      <c r="D139" s="447"/>
      <c r="E139" s="439">
        <f>'[2]Times on'!E93</f>
        <v>122.11267605633803</v>
      </c>
      <c r="F139" s="447">
        <v>121.01298701298701</v>
      </c>
      <c r="G139" s="440"/>
      <c r="H139" s="453">
        <f>'[2]Times on'!H93</f>
        <v>371.25145971195019</v>
      </c>
      <c r="I139" s="447">
        <v>374.76106970626915</v>
      </c>
      <c r="J139" s="440"/>
      <c r="K139" s="453">
        <f>'[2]Times on'!K93</f>
        <v>203.10428773362651</v>
      </c>
      <c r="L139" s="447">
        <v>191.47722083985076</v>
      </c>
      <c r="M139" s="440"/>
      <c r="N139" s="453">
        <f>'[2]Times on'!N93</f>
        <v>251.6328947368421</v>
      </c>
      <c r="O139" s="447">
        <v>254.81762947361429</v>
      </c>
      <c r="P139" s="440"/>
      <c r="Q139" s="453">
        <f>'[2]Times on'!Q93</f>
        <v>3005.5743243243242</v>
      </c>
      <c r="R139" s="447">
        <v>3117.0707972619457</v>
      </c>
      <c r="S139" s="440"/>
      <c r="T139" s="453">
        <f>'[2]Times on'!T93</f>
        <v>398.79010082493124</v>
      </c>
      <c r="U139" s="453">
        <v>398.56124065878799</v>
      </c>
      <c r="V139" s="453"/>
      <c r="W139" s="439">
        <v>158.98998569384835</v>
      </c>
      <c r="X139" s="447">
        <v>168.34563728850046</v>
      </c>
      <c r="Y139" s="440"/>
      <c r="Z139" s="453">
        <f>'[2]Times on'!AC93</f>
        <v>298.56769596199524</v>
      </c>
      <c r="AA139" s="447">
        <v>305.17348584488195</v>
      </c>
      <c r="AB139" s="440"/>
      <c r="AC139" s="454">
        <f>'[2]Times on'!W93</f>
        <v>2630.7368421052633</v>
      </c>
      <c r="AD139" s="447">
        <v>2700</v>
      </c>
      <c r="AE139" s="561"/>
    </row>
    <row r="140" spans="1:31" s="87" customFormat="1">
      <c r="A140" s="273">
        <v>42094</v>
      </c>
      <c r="B140" s="274">
        <f>'[2]Times on'!B94</f>
        <v>170.7017543859649</v>
      </c>
      <c r="C140" s="447">
        <v>170.51619522935067</v>
      </c>
      <c r="D140" s="447"/>
      <c r="E140" s="439">
        <f>'[2]Times on'!E94</f>
        <v>121.15068493150685</v>
      </c>
      <c r="F140" s="447">
        <v>116.68604651162791</v>
      </c>
      <c r="G140" s="440"/>
      <c r="H140" s="453">
        <f>'[2]Times on'!H94</f>
        <v>362.91983282674772</v>
      </c>
      <c r="I140" s="447">
        <v>368.4958641706574</v>
      </c>
      <c r="J140" s="440"/>
      <c r="K140" s="453">
        <f>'[2]Times on'!K94</f>
        <v>207.30766341096918</v>
      </c>
      <c r="L140" s="447">
        <v>192.45858946123448</v>
      </c>
      <c r="M140" s="440"/>
      <c r="N140" s="453">
        <f>'[2]Times on'!N94</f>
        <v>256.51601898546426</v>
      </c>
      <c r="O140" s="447">
        <v>255.65339084374264</v>
      </c>
      <c r="P140" s="440"/>
      <c r="Q140" s="453">
        <f>'[2]Times on'!Q94</f>
        <v>3067.7586206896553</v>
      </c>
      <c r="R140" s="447">
        <v>3184.9535915794445</v>
      </c>
      <c r="S140" s="440"/>
      <c r="T140" s="453">
        <f>'[2]Times on'!T94</f>
        <v>410.90229079008884</v>
      </c>
      <c r="U140" s="453">
        <v>399.04533764947143</v>
      </c>
      <c r="V140" s="453"/>
      <c r="W140" s="439">
        <v>161.42608695652174</v>
      </c>
      <c r="X140" s="447">
        <v>169.49361513722229</v>
      </c>
      <c r="Y140" s="440"/>
      <c r="Z140" s="453">
        <f>'[2]Times on'!AC94</f>
        <v>300.37830508474576</v>
      </c>
      <c r="AA140" s="447">
        <v>303.98010678434537</v>
      </c>
      <c r="AB140" s="440"/>
      <c r="AC140" s="454">
        <f>'[2]Times on'!W94</f>
        <v>2621.3619402985073</v>
      </c>
      <c r="AD140" s="447">
        <v>2700</v>
      </c>
      <c r="AE140" s="561"/>
    </row>
    <row r="141" spans="1:31" s="87" customFormat="1">
      <c r="A141" s="273">
        <v>42124</v>
      </c>
      <c r="B141" s="274">
        <f>'[2]Times on'!B95</f>
        <v>175.68763102725367</v>
      </c>
      <c r="C141" s="447">
        <v>173.1566261837549</v>
      </c>
      <c r="D141" s="447"/>
      <c r="E141" s="439">
        <f>'[2]Times on'!E95</f>
        <v>111.61287553648069</v>
      </c>
      <c r="F141" s="447">
        <v>108.29370629370629</v>
      </c>
      <c r="G141" s="440"/>
      <c r="H141" s="453">
        <f>'[2]Times on'!H95</f>
        <v>365.27279521674143</v>
      </c>
      <c r="I141" s="447">
        <v>369.55660783469654</v>
      </c>
      <c r="J141" s="440"/>
      <c r="K141" s="453">
        <f>'[2]Times on'!K95</f>
        <v>211.50180505415162</v>
      </c>
      <c r="L141" s="447">
        <v>194.34476305503921</v>
      </c>
      <c r="M141" s="440"/>
      <c r="N141" s="453">
        <f>'[2]Times on'!N95</f>
        <v>255.83579638752053</v>
      </c>
      <c r="O141" s="447">
        <v>253.92719989188666</v>
      </c>
      <c r="P141" s="440"/>
      <c r="Q141" s="453">
        <f>'[2]Times on'!Q95</f>
        <v>3098.7021276595747</v>
      </c>
      <c r="R141" s="447">
        <v>3241.8040457615625</v>
      </c>
      <c r="S141" s="440"/>
      <c r="T141" s="453">
        <f>'[2]Times on'!T95</f>
        <v>410.625</v>
      </c>
      <c r="U141" s="453">
        <v>401.8065803631257</v>
      </c>
      <c r="V141" s="453"/>
      <c r="W141" s="439">
        <v>162.20431557653404</v>
      </c>
      <c r="X141" s="447">
        <v>169.14436933415149</v>
      </c>
      <c r="Y141" s="440"/>
      <c r="Z141" s="453">
        <f>'[2]Times on'!AC95</f>
        <v>304.13076135199725</v>
      </c>
      <c r="AA141" s="447">
        <v>306.17097936857948</v>
      </c>
      <c r="AB141" s="440"/>
      <c r="AC141" s="454">
        <f>'[2]Times on'!W95</f>
        <v>2630.1123595505619</v>
      </c>
      <c r="AD141" s="447">
        <v>2700</v>
      </c>
      <c r="AE141" s="561"/>
    </row>
    <row r="142" spans="1:31" s="87" customFormat="1">
      <c r="A142" s="273">
        <v>42155</v>
      </c>
      <c r="B142" s="274">
        <f>'[2]Times on'!B96</f>
        <v>180.3279151943463</v>
      </c>
      <c r="C142" s="447">
        <v>176.13197617060436</v>
      </c>
      <c r="D142" s="447"/>
      <c r="E142" s="439">
        <f>'[2]Times on'!E96</f>
        <v>113.76259607173355</v>
      </c>
      <c r="F142" s="447">
        <v>108.10320781032078</v>
      </c>
      <c r="G142" s="440"/>
      <c r="H142" s="453">
        <f>'[2]Times on'!H96</f>
        <v>365.55052790346906</v>
      </c>
      <c r="I142" s="447">
        <v>372.15381337878142</v>
      </c>
      <c r="J142" s="440"/>
      <c r="K142" s="453">
        <f>'[2]Times on'!K96</f>
        <v>216.02270815811607</v>
      </c>
      <c r="L142" s="447">
        <v>197.76348879668063</v>
      </c>
      <c r="M142" s="440"/>
      <c r="N142" s="453">
        <f>'[2]Times on'!N96</f>
        <v>262.13126599427972</v>
      </c>
      <c r="O142" s="447">
        <v>254.93389017084576</v>
      </c>
      <c r="P142" s="440"/>
      <c r="Q142" s="453">
        <f>'[3]Times on'!Q96</f>
        <v>3137.413043478261</v>
      </c>
      <c r="R142" s="447">
        <v>3240.6870262887301</v>
      </c>
      <c r="S142" s="440"/>
      <c r="T142" s="453">
        <f>'[2]Times on'!T96</f>
        <v>411.0749506903353</v>
      </c>
      <c r="U142" s="453">
        <v>403.7601016732122</v>
      </c>
      <c r="V142" s="453"/>
      <c r="W142" s="439">
        <v>159.97372060857538</v>
      </c>
      <c r="X142" s="447">
        <v>173.09875109264007</v>
      </c>
      <c r="Y142" s="440"/>
      <c r="Z142" s="453">
        <f>'[2]Times on'!AC96</f>
        <v>303.68460490463218</v>
      </c>
      <c r="AA142" s="447">
        <v>301.26928304829687</v>
      </c>
      <c r="AB142" s="440"/>
      <c r="AC142" s="454">
        <f>'[2]Times on'!W96</f>
        <v>2648.5692883895131</v>
      </c>
      <c r="AD142" s="447">
        <v>2700</v>
      </c>
      <c r="AE142" s="561"/>
    </row>
    <row r="143" spans="1:31">
      <c r="A143" s="444">
        <v>42185</v>
      </c>
      <c r="B143" s="274">
        <f>'[2]Times on'!B97</f>
        <v>188.40338504936531</v>
      </c>
      <c r="C143" s="447">
        <v>178.44540679532386</v>
      </c>
      <c r="E143" s="439">
        <f>'[2]Times on'!E97</f>
        <v>114.5925925925926</v>
      </c>
      <c r="F143" s="447">
        <v>111.48484848484848</v>
      </c>
      <c r="G143" s="440"/>
      <c r="H143" s="447">
        <f>'[2]Times on'!H97</f>
        <v>361.23711340206188</v>
      </c>
      <c r="I143" s="447">
        <v>371.63636363636363</v>
      </c>
      <c r="J143" s="440"/>
      <c r="K143" s="447">
        <f>'[2]Times on'!K97</f>
        <v>218.0721909789969</v>
      </c>
      <c r="L143" s="447">
        <v>197.95926285012683</v>
      </c>
      <c r="M143" s="440"/>
      <c r="N143" s="447">
        <f>'[2]Times on'!N97</f>
        <v>263.55289898386133</v>
      </c>
      <c r="O143" s="447">
        <v>258.91488078438238</v>
      </c>
      <c r="P143" s="440"/>
      <c r="Q143" s="447">
        <f>'[3]Times on'!Q97</f>
        <v>3028.905109489051</v>
      </c>
      <c r="R143" s="447">
        <v>3161.6875151083323</v>
      </c>
      <c r="S143" s="440"/>
      <c r="T143" s="447">
        <f>'[2]Times on'!T97</f>
        <v>418.01575578532743</v>
      </c>
      <c r="U143" s="447">
        <v>393.05940608646927</v>
      </c>
      <c r="W143" s="439">
        <v>160.46370683579985</v>
      </c>
      <c r="X143" s="447">
        <v>172.05550322455281</v>
      </c>
      <c r="Y143" s="440"/>
      <c r="Z143" s="447">
        <f>'[2]Times on'!AC97</f>
        <v>303.36372745490979</v>
      </c>
      <c r="AA143" s="447">
        <v>301.39526461716849</v>
      </c>
      <c r="AB143" s="440"/>
      <c r="AC143" s="454">
        <f>'[2]Times on'!W97</f>
        <v>2689.709923664122</v>
      </c>
      <c r="AD143" s="447">
        <v>2700</v>
      </c>
      <c r="AE143" s="561"/>
    </row>
    <row r="144" spans="1:31">
      <c r="A144" s="444">
        <v>42216</v>
      </c>
      <c r="B144" s="274">
        <f>'[2]Times on'!B98</f>
        <v>177.2245398773006</v>
      </c>
      <c r="C144" s="447">
        <v>172.09245627013468</v>
      </c>
      <c r="D144" s="447">
        <v>177.00735294117646</v>
      </c>
      <c r="E144" s="439">
        <f>'[2]Times on'!E98</f>
        <v>111.68529411764706</v>
      </c>
      <c r="F144" s="447">
        <v>111.50769230769231</v>
      </c>
      <c r="G144" s="440">
        <v>116.1603229527105</v>
      </c>
      <c r="H144" s="447">
        <f>'[2]Times on'!H98</f>
        <v>362.99743964886613</v>
      </c>
      <c r="I144" s="447">
        <v>372.05165896682064</v>
      </c>
      <c r="J144" s="440">
        <v>362.73209064327483</v>
      </c>
      <c r="K144" s="447">
        <f>'[2]Times on'!K98</f>
        <v>216.79944913065933</v>
      </c>
      <c r="L144" s="447">
        <v>200.03556450576508</v>
      </c>
      <c r="M144" s="440">
        <v>216.57575236457438</v>
      </c>
      <c r="N144" s="447">
        <f>'[2]Times on'!N98</f>
        <v>261.20370911214951</v>
      </c>
      <c r="O144" s="447">
        <v>262.46992244150806</v>
      </c>
      <c r="P144" s="440">
        <v>260.82283464566927</v>
      </c>
      <c r="Q144" s="447">
        <f>'[3]Times on'!Q98</f>
        <v>3093.1037037037036</v>
      </c>
      <c r="R144" s="447">
        <v>3189.4132579146167</v>
      </c>
      <c r="S144" s="440">
        <v>2919.0213903743315</v>
      </c>
      <c r="T144" s="447">
        <f>'[2]Times on'!T98</f>
        <v>424.58437656484728</v>
      </c>
      <c r="U144" s="447">
        <v>393.97120838483607</v>
      </c>
      <c r="V144" s="447">
        <v>425.43652784746615</v>
      </c>
      <c r="W144" s="439">
        <v>163.6113537117904</v>
      </c>
      <c r="X144" s="447">
        <v>172.46685363630218</v>
      </c>
      <c r="Y144" s="440">
        <v>171.17871571570703</v>
      </c>
      <c r="Z144" s="447">
        <f>'[2]Times on'!AC98</f>
        <v>306.25934579439252</v>
      </c>
      <c r="AA144" s="447">
        <v>303.28480326988381</v>
      </c>
      <c r="AB144" s="440">
        <v>306.05503669112744</v>
      </c>
      <c r="AC144" s="454">
        <f>'[2]Times on'!W98</f>
        <v>2624.695652173913</v>
      </c>
      <c r="AD144" s="447">
        <v>2700</v>
      </c>
      <c r="AE144" s="561">
        <v>2624.695652173913</v>
      </c>
    </row>
    <row r="145" spans="1:31" s="87" customFormat="1">
      <c r="A145" s="273">
        <v>42247</v>
      </c>
      <c r="B145" s="274">
        <f>'[2]Times on'!B99</f>
        <v>171.2815864022663</v>
      </c>
      <c r="C145" s="447">
        <v>173.12505967210924</v>
      </c>
      <c r="D145" s="447">
        <v>171.08771929824562</v>
      </c>
      <c r="E145" s="439">
        <f>'[2]Times on'!E99</f>
        <v>106.91381668946649</v>
      </c>
      <c r="F145" s="447">
        <v>118.91420534458508</v>
      </c>
      <c r="G145" s="440">
        <v>114.57072368421052</v>
      </c>
      <c r="H145" s="453">
        <f>'[2]Times on'!H99</f>
        <v>362.62042738138354</v>
      </c>
      <c r="I145" s="447">
        <v>368.87802804929879</v>
      </c>
      <c r="J145" s="440">
        <v>362.35794426348173</v>
      </c>
      <c r="K145" s="453">
        <f>'[2]Times on'!K99</f>
        <v>211.48635036914095</v>
      </c>
      <c r="L145" s="447">
        <v>199.08464328767249</v>
      </c>
      <c r="M145" s="440">
        <v>211.26870962209136</v>
      </c>
      <c r="N145" s="453">
        <f>'[2]Times on'!N99</f>
        <v>255.76560930099038</v>
      </c>
      <c r="O145" s="447">
        <v>256.19340714340814</v>
      </c>
      <c r="P145" s="440">
        <v>255.39902536906979</v>
      </c>
      <c r="Q145" s="453">
        <f>'[3]Times on'!Q99</f>
        <v>3097.5652173913045</v>
      </c>
      <c r="R145" s="447">
        <v>3213.7329392302508</v>
      </c>
      <c r="S145" s="440">
        <v>2925.6125654450261</v>
      </c>
      <c r="T145" s="453">
        <f>'[2]Times on'!T99</f>
        <v>421.71679197994985</v>
      </c>
      <c r="U145" s="453">
        <v>396.61640956835623</v>
      </c>
      <c r="V145" s="453">
        <v>422.56403817177301</v>
      </c>
      <c r="W145" s="439">
        <v>167.53467561521254</v>
      </c>
      <c r="X145" s="447">
        <v>175.54504327886426</v>
      </c>
      <c r="Y145" s="440">
        <v>169.37160772945708</v>
      </c>
      <c r="Z145" s="453">
        <f>'[2]Times on'!AC99</f>
        <v>308.07914865314268</v>
      </c>
      <c r="AA145" s="447">
        <v>304.4309139675031</v>
      </c>
      <c r="AB145" s="440">
        <v>307.87437686939182</v>
      </c>
      <c r="AC145" s="454">
        <f>'[2]Times on'!W99</f>
        <v>2643.623188405797</v>
      </c>
      <c r="AD145" s="447">
        <v>2700</v>
      </c>
      <c r="AE145" s="561">
        <v>2643.623188405797</v>
      </c>
    </row>
    <row r="146" spans="1:31" s="87" customFormat="1">
      <c r="A146" s="273">
        <v>42277</v>
      </c>
      <c r="B146" s="274">
        <f>'[2]Times on'!B100</f>
        <v>172.33781512605043</v>
      </c>
      <c r="C146" s="447">
        <v>172.11420708951593</v>
      </c>
      <c r="D146" s="447">
        <v>172.24132138857783</v>
      </c>
      <c r="E146" s="439">
        <f>'[2]Times on'!E100</f>
        <v>109.4054054054054</v>
      </c>
      <c r="F146" s="447">
        <v>120.17241812428124</v>
      </c>
      <c r="G146" s="440">
        <v>109.55102040816327</v>
      </c>
      <c r="H146" s="453">
        <f>'[2]Times on'!H100</f>
        <v>371.44969347277316</v>
      </c>
      <c r="I146" s="447">
        <v>373.97033898305085</v>
      </c>
      <c r="J146" s="440">
        <v>371.18198198198201</v>
      </c>
      <c r="K146" s="453">
        <f>'[2]Times on'!K100</f>
        <v>204.86658506731945</v>
      </c>
      <c r="L146" s="447">
        <v>191.16152074234807</v>
      </c>
      <c r="M146" s="440">
        <v>204.62750764101139</v>
      </c>
      <c r="N146" s="453">
        <f>'[2]Times on'!N100</f>
        <v>247.52783476952538</v>
      </c>
      <c r="O146" s="447">
        <v>251.70842395070235</v>
      </c>
      <c r="P146" s="440">
        <v>247.18972817921048</v>
      </c>
      <c r="Q146" s="453">
        <f>'[3]Times on'!Q100</f>
        <v>3128.5661764705883</v>
      </c>
      <c r="R146" s="447">
        <v>3328.8141397755862</v>
      </c>
      <c r="S146" s="440">
        <v>2941.7460317460318</v>
      </c>
      <c r="T146" s="453">
        <f>'[2]Times on'!T100</f>
        <v>423.38531187122737</v>
      </c>
      <c r="U146" s="453">
        <v>390.84283065890514</v>
      </c>
      <c r="V146" s="453">
        <v>424.23891129032256</v>
      </c>
      <c r="W146" s="439">
        <v>171.80778395552025</v>
      </c>
      <c r="X146" s="447">
        <v>178.36755645311393</v>
      </c>
      <c r="Y146" s="440">
        <v>168.64136083915255</v>
      </c>
      <c r="Z146" s="453">
        <f>'[2]Times on'!AC100</f>
        <v>309.22534745201853</v>
      </c>
      <c r="AA146" s="447">
        <v>310.12513089898277</v>
      </c>
      <c r="AB146" s="440">
        <v>309.02083333333331</v>
      </c>
      <c r="AC146" s="454">
        <f>'[2]Times on'!W100</f>
        <v>2641.2661870503598</v>
      </c>
      <c r="AD146" s="447">
        <v>2700</v>
      </c>
      <c r="AE146" s="561">
        <v>2641.2661870503598</v>
      </c>
    </row>
    <row r="147" spans="1:31" s="87" customFormat="1">
      <c r="A147" s="273">
        <v>42308</v>
      </c>
      <c r="B147" s="274">
        <f>'[2]Times on'!B101</f>
        <v>169.83858898984499</v>
      </c>
      <c r="C147" s="447">
        <v>171.34296865751134</v>
      </c>
      <c r="D147" s="447">
        <v>169.83858898984499</v>
      </c>
      <c r="E147" s="439">
        <f>'[2]Times on'!E101</f>
        <v>115.84225352112676</v>
      </c>
      <c r="F147" s="447">
        <v>118.85634568897353</v>
      </c>
      <c r="G147" s="440">
        <v>113.42135121196493</v>
      </c>
      <c r="H147" s="453">
        <f>'[3]Times on'!H101</f>
        <v>379.21732799417549</v>
      </c>
      <c r="I147" s="447">
        <v>376.24037639007702</v>
      </c>
      <c r="J147" s="440">
        <v>379.07933042212517</v>
      </c>
      <c r="K147" s="453">
        <f>'[3]Times on'!K101</f>
        <v>203.89288854693339</v>
      </c>
      <c r="L147" s="447">
        <v>185.23267658579772</v>
      </c>
      <c r="M147" s="440">
        <v>203.73613399231192</v>
      </c>
      <c r="N147" s="453">
        <f>'[3]Times on'!N101</f>
        <v>250.64274236743438</v>
      </c>
      <c r="O147" s="447">
        <v>253.32596217789308</v>
      </c>
      <c r="P147" s="440">
        <v>250.44153063955045</v>
      </c>
      <c r="Q147" s="453">
        <f>'[3]Times on'!Q101</f>
        <v>3199.1353383458645</v>
      </c>
      <c r="R147" s="447">
        <v>3377.6786065815936</v>
      </c>
      <c r="S147" s="440">
        <v>2927.3947368421054</v>
      </c>
      <c r="T147" s="453">
        <f>'[3]Times on'!T101</f>
        <v>436.79048637092461</v>
      </c>
      <c r="U147" s="453">
        <v>389.26428479844526</v>
      </c>
      <c r="V147" s="453">
        <v>437.72629887520088</v>
      </c>
      <c r="W147" s="439">
        <v>168.91569992266048</v>
      </c>
      <c r="X147" s="447">
        <v>179.41283719933026</v>
      </c>
      <c r="Y147" s="440">
        <v>162.85613471648207</v>
      </c>
      <c r="Z147" s="453">
        <f>'[3]Times on'!AC101</f>
        <v>306.236328125</v>
      </c>
      <c r="AA147" s="447">
        <v>304.52894749456016</v>
      </c>
      <c r="AB147" s="440">
        <v>306.03708523096941</v>
      </c>
      <c r="AC147" s="454">
        <f>'[3]Times on'!W101</f>
        <v>2649.4623655913979</v>
      </c>
      <c r="AD147" s="447">
        <v>2700</v>
      </c>
      <c r="AE147" s="561">
        <v>2649.4623655913979</v>
      </c>
    </row>
    <row r="148" spans="1:31" s="87" customFormat="1">
      <c r="A148" s="273">
        <v>42338</v>
      </c>
      <c r="B148" s="274">
        <f>'[3]Times on'!B102</f>
        <v>166.3200628601362</v>
      </c>
      <c r="C148" s="447">
        <v>172.02487434877889</v>
      </c>
      <c r="D148" s="447">
        <v>171.21036905692804</v>
      </c>
      <c r="E148" s="439">
        <f>'[3]Times on'!E102</f>
        <v>114.69384835479256</v>
      </c>
      <c r="F148" s="447">
        <v>111.97067039106145</v>
      </c>
      <c r="G148" s="440">
        <v>115.93006247958935</v>
      </c>
      <c r="H148" s="453">
        <f>'[3]Times on'!H102</f>
        <v>372.50975523235189</v>
      </c>
      <c r="I148" s="447">
        <v>376.59957627118644</v>
      </c>
      <c r="J148" s="440">
        <v>372.89695692072326</v>
      </c>
      <c r="K148" s="453">
        <f>'[3]Times on'!K102</f>
        <v>204.05654978962133</v>
      </c>
      <c r="L148" s="447">
        <v>185.85249874673406</v>
      </c>
      <c r="M148" s="440">
        <v>202.68994233287316</v>
      </c>
      <c r="N148" s="453">
        <f>'[3]Times on'!N102</f>
        <v>256.09348556077907</v>
      </c>
      <c r="O148" s="447">
        <v>251.8519186014544</v>
      </c>
      <c r="P148" s="440">
        <v>251.23837104674257</v>
      </c>
      <c r="Q148" s="453">
        <f>'[3]Times on'!Q102</f>
        <v>3137.0814814814817</v>
      </c>
      <c r="R148" s="447">
        <v>3368.2432459784832</v>
      </c>
      <c r="S148" s="440">
        <v>3000</v>
      </c>
      <c r="T148" s="453">
        <f>'[3]Times on'!T102</f>
        <v>438.77866666666665</v>
      </c>
      <c r="U148" s="453">
        <v>387.63941828574434</v>
      </c>
      <c r="V148" s="453">
        <v>422.02867471407052</v>
      </c>
      <c r="W148" s="439">
        <f>'[3]Times on'!Z102</f>
        <v>129.1137026239067</v>
      </c>
      <c r="X148" s="447">
        <v>178.34501290643408</v>
      </c>
      <c r="Y148" s="440">
        <v>164.83190185395387</v>
      </c>
      <c r="Z148" s="453">
        <f>'[3]Times on'!AC102</f>
        <v>304.87220447284346</v>
      </c>
      <c r="AA148" s="447">
        <v>305.85296413212927</v>
      </c>
      <c r="AB148" s="440">
        <v>304.80841702634149</v>
      </c>
      <c r="AC148" s="454">
        <f>'[3]Times on'!W102</f>
        <v>2660.4516129032259</v>
      </c>
      <c r="AD148" s="447">
        <v>2700</v>
      </c>
      <c r="AE148" s="561">
        <v>2638</v>
      </c>
    </row>
    <row r="149" spans="1:31" s="87" customFormat="1">
      <c r="A149" s="273">
        <v>42369</v>
      </c>
      <c r="B149" s="274">
        <f>'[3]Times on'!B103</f>
        <v>169.33983739837399</v>
      </c>
      <c r="C149" s="447">
        <v>170.24042401055524</v>
      </c>
      <c r="D149" s="447">
        <v>169.66059899861096</v>
      </c>
      <c r="E149" s="439">
        <f>'[3]Times on'!E103</f>
        <v>117.04444444444445</v>
      </c>
      <c r="F149" s="447">
        <v>113.99852398523986</v>
      </c>
      <c r="G149" s="440">
        <v>113.60256846480399</v>
      </c>
      <c r="H149" s="453">
        <f>'[3]Times on'!H103</f>
        <v>371.79248595505618</v>
      </c>
      <c r="I149" s="447">
        <v>371.0781383432963</v>
      </c>
      <c r="J149" s="440">
        <v>372.44997846915936</v>
      </c>
      <c r="K149" s="453">
        <f>'[3]Times on'!K103</f>
        <v>206.03357396585309</v>
      </c>
      <c r="L149" s="447">
        <v>182.77915402409914</v>
      </c>
      <c r="M149" s="440">
        <v>204.64411545490617</v>
      </c>
      <c r="N149" s="453">
        <f>'[3]Times on'!N103</f>
        <v>251.66173105397766</v>
      </c>
      <c r="O149" s="447">
        <v>250.71030549362476</v>
      </c>
      <c r="P149" s="440">
        <v>247.77059387067808</v>
      </c>
      <c r="Q149" s="453">
        <f>'[3]Times on'!Q103</f>
        <v>3234.3358208955224</v>
      </c>
      <c r="R149" s="447">
        <v>3287.7369611235595</v>
      </c>
      <c r="S149" s="440">
        <v>3000</v>
      </c>
      <c r="T149" s="453">
        <f>'[3]Times on'!T103</f>
        <v>436.72404661016947</v>
      </c>
      <c r="U149" s="453">
        <v>384.24754595948792</v>
      </c>
      <c r="V149" s="453">
        <v>421.26802765858247</v>
      </c>
      <c r="W149" s="439">
        <f>'[3]Times on'!Z103</f>
        <v>133.56956004756242</v>
      </c>
      <c r="X149" s="447">
        <v>178.0514822395528</v>
      </c>
      <c r="Y149" s="440">
        <v>165.05705321263116</v>
      </c>
      <c r="Z149" s="453">
        <f>'[3]Times on'!AC103</f>
        <v>305.06756756756755</v>
      </c>
      <c r="AA149" s="447">
        <v>303.90228077897137</v>
      </c>
      <c r="AB149" s="440">
        <v>302.64664066441503</v>
      </c>
      <c r="AC149" s="454">
        <f>'[3]Times on'!W103</f>
        <v>2649.6382978723404</v>
      </c>
      <c r="AD149" s="447">
        <v>2700</v>
      </c>
      <c r="AE149" s="561">
        <v>2636</v>
      </c>
    </row>
    <row r="150" spans="1:31" s="87" customFormat="1" ht="14.25">
      <c r="A150" s="273">
        <v>42400</v>
      </c>
      <c r="B150" s="274">
        <v>175.81730769230768</v>
      </c>
      <c r="C150" s="447">
        <v>170.65559481014941</v>
      </c>
      <c r="D150" s="447">
        <v>172.37174266865543</v>
      </c>
      <c r="E150" s="439">
        <v>117.33397312859884</v>
      </c>
      <c r="F150" s="447">
        <v>121.49501661129568</v>
      </c>
      <c r="G150" s="440">
        <v>115.72806909907038</v>
      </c>
      <c r="H150" s="453">
        <v>367.89582614694723</v>
      </c>
      <c r="I150" s="447">
        <v>371.01213697442569</v>
      </c>
      <c r="J150" s="440">
        <v>370.28819405803853</v>
      </c>
      <c r="K150" s="453">
        <v>213.4104473202151</v>
      </c>
      <c r="L150" s="447">
        <v>184.43438684175297</v>
      </c>
      <c r="M150" s="440">
        <v>214.39156141116231</v>
      </c>
      <c r="N150" s="453">
        <v>255.1943147486954</v>
      </c>
      <c r="O150" s="447">
        <v>256.61733055533125</v>
      </c>
      <c r="P150" s="440">
        <v>254.80159667347337</v>
      </c>
      <c r="Q150" s="453">
        <v>2829.53125</v>
      </c>
      <c r="R150" s="447">
        <v>3350.9966191242743</v>
      </c>
      <c r="S150" s="440">
        <v>3000</v>
      </c>
      <c r="T150" s="453">
        <v>433.46133751306166</v>
      </c>
      <c r="U150" s="453">
        <v>388.48706683770371</v>
      </c>
      <c r="V150" s="453">
        <v>418.81304079658901</v>
      </c>
      <c r="W150" s="439">
        <v>164.64498269896194</v>
      </c>
      <c r="X150" s="447">
        <v>176.1986327131753</v>
      </c>
      <c r="Y150" s="440">
        <v>165.55571656294896</v>
      </c>
      <c r="Z150" s="453">
        <v>309.8151364764268</v>
      </c>
      <c r="AA150" s="447">
        <v>303.41325685141146</v>
      </c>
      <c r="AB150" s="440">
        <v>303.76225470244839</v>
      </c>
      <c r="AC150" s="455">
        <v>2649.4190140845071</v>
      </c>
      <c r="AD150" s="447">
        <v>2700</v>
      </c>
      <c r="AE150" s="561">
        <v>2634</v>
      </c>
    </row>
    <row r="151" spans="1:31" s="87" customFormat="1" ht="14.25">
      <c r="A151" s="273">
        <v>42429</v>
      </c>
      <c r="B151" s="274">
        <v>176.81645569620252</v>
      </c>
      <c r="C151" s="447">
        <v>171.3192621038375</v>
      </c>
      <c r="D151" s="447">
        <v>171.16242942689885</v>
      </c>
      <c r="E151" s="439">
        <v>114.52674897119341</v>
      </c>
      <c r="F151" s="447">
        <v>121.01298701298701</v>
      </c>
      <c r="G151" s="440">
        <v>114.07765561476739</v>
      </c>
      <c r="H151" s="453">
        <v>366.50154162384376</v>
      </c>
      <c r="I151" s="447">
        <v>374.76106970626915</v>
      </c>
      <c r="J151" s="440">
        <v>368.34236654616018</v>
      </c>
      <c r="K151" s="453">
        <v>217.44911610129</v>
      </c>
      <c r="L151" s="447">
        <v>192.6624770064079</v>
      </c>
      <c r="M151" s="440">
        <v>214.47527283948278</v>
      </c>
      <c r="N151" s="453">
        <v>254.81076604554866</v>
      </c>
      <c r="O151" s="447">
        <v>254.61721120678786</v>
      </c>
      <c r="P151" s="440">
        <v>252.68590795972301</v>
      </c>
      <c r="Q151" s="453">
        <v>2796.0204081632655</v>
      </c>
      <c r="R151" s="447">
        <v>3345.4365481737213</v>
      </c>
      <c r="S151" s="440">
        <v>3000</v>
      </c>
      <c r="T151" s="453">
        <v>436.34755134281198</v>
      </c>
      <c r="U151" s="453">
        <v>383.24312710082523</v>
      </c>
      <c r="V151" s="453">
        <v>416.3648235934611</v>
      </c>
      <c r="W151" s="439">
        <v>163.06216216216217</v>
      </c>
      <c r="X151" s="447">
        <v>169.49295472063309</v>
      </c>
      <c r="Y151" s="440">
        <v>165.7638884990161</v>
      </c>
      <c r="Z151" s="453">
        <v>304.80621572212067</v>
      </c>
      <c r="AA151" s="447">
        <v>305.10862702769953</v>
      </c>
      <c r="AB151" s="440">
        <v>303.04775324133124</v>
      </c>
      <c r="AC151" s="455">
        <v>2618.5294117647059</v>
      </c>
      <c r="AD151" s="447">
        <v>2700</v>
      </c>
      <c r="AE151" s="561">
        <v>2632</v>
      </c>
    </row>
    <row r="152" spans="1:31" s="87" customFormat="1" ht="14.25">
      <c r="A152" s="273">
        <v>42460</v>
      </c>
      <c r="B152" s="274">
        <v>177.89410272669625</v>
      </c>
      <c r="C152" s="447">
        <v>169.19792198180303</v>
      </c>
      <c r="D152" s="447">
        <v>169.2126386577167</v>
      </c>
      <c r="E152" s="439">
        <v>119.1333794056669</v>
      </c>
      <c r="F152" s="447">
        <v>116.68604651162791</v>
      </c>
      <c r="G152" s="440">
        <v>116.58869496209326</v>
      </c>
      <c r="H152" s="453">
        <v>364.11080523055745</v>
      </c>
      <c r="I152" s="447">
        <v>368.4958641706574</v>
      </c>
      <c r="J152" s="440">
        <v>369.10878458238454</v>
      </c>
      <c r="K152" s="453">
        <v>221.51002657646774</v>
      </c>
      <c r="L152" s="447">
        <v>192.72984821340529</v>
      </c>
      <c r="M152" s="440">
        <v>217.41050960327954</v>
      </c>
      <c r="N152" s="453">
        <v>254.10731164859604</v>
      </c>
      <c r="O152" s="447">
        <v>255.76558988744003</v>
      </c>
      <c r="P152" s="440">
        <v>253.69485400778379</v>
      </c>
      <c r="Q152" s="453">
        <v>2801.4432989690722</v>
      </c>
      <c r="R152" s="447">
        <v>3406.9504872470561</v>
      </c>
      <c r="S152" s="440">
        <v>3000</v>
      </c>
      <c r="T152" s="453">
        <v>441.15199999999999</v>
      </c>
      <c r="U152" s="453">
        <v>382.26429344431068</v>
      </c>
      <c r="V152" s="453">
        <v>416.10864259379321</v>
      </c>
      <c r="W152" s="439">
        <v>160.08023483365949</v>
      </c>
      <c r="X152" s="447">
        <v>170.63297277735421</v>
      </c>
      <c r="Y152" s="440">
        <v>167.35535594626779</v>
      </c>
      <c r="Z152" s="453">
        <v>305.32602163461536</v>
      </c>
      <c r="AA152" s="447">
        <v>303.91862242614064</v>
      </c>
      <c r="AB152" s="440">
        <v>302.6071589606251</v>
      </c>
      <c r="AC152" s="455">
        <v>2586.7132867132868</v>
      </c>
      <c r="AD152" s="447">
        <v>2700</v>
      </c>
      <c r="AE152" s="561">
        <v>2630</v>
      </c>
    </row>
    <row r="153" spans="1:31" s="87" customFormat="1" ht="14.25">
      <c r="A153" s="273">
        <v>42490</v>
      </c>
      <c r="B153" s="274"/>
      <c r="C153" s="447">
        <v>172.01434116791046</v>
      </c>
      <c r="D153" s="447">
        <v>173.31590706789828</v>
      </c>
      <c r="E153" s="439"/>
      <c r="F153" s="447">
        <v>108.29370629370629</v>
      </c>
      <c r="G153" s="440">
        <v>117.29738846448193</v>
      </c>
      <c r="H153" s="453"/>
      <c r="I153" s="447">
        <v>369.55660783469654</v>
      </c>
      <c r="J153" s="440">
        <v>369.03250022163627</v>
      </c>
      <c r="K153" s="453"/>
      <c r="L153" s="447">
        <v>193.76355139936683</v>
      </c>
      <c r="M153" s="440">
        <v>220.40756922517883</v>
      </c>
      <c r="N153" s="453"/>
      <c r="O153" s="447">
        <v>253.96660566424339</v>
      </c>
      <c r="P153" s="440">
        <v>255.0790831208343</v>
      </c>
      <c r="Q153" s="453"/>
      <c r="R153" s="447">
        <v>3457.6097061519235</v>
      </c>
      <c r="S153" s="440">
        <v>3000</v>
      </c>
      <c r="T153" s="453"/>
      <c r="U153" s="453">
        <v>384.33933254481758</v>
      </c>
      <c r="V153" s="453">
        <v>414.29304236212391</v>
      </c>
      <c r="W153" s="439"/>
      <c r="X153" s="447">
        <v>170.18760366839345</v>
      </c>
      <c r="Y153" s="440">
        <v>170.55175000406084</v>
      </c>
      <c r="Z153" s="453"/>
      <c r="AA153" s="447">
        <v>306.11269390381045</v>
      </c>
      <c r="AB153" s="440">
        <v>305.38011637450677</v>
      </c>
      <c r="AC153" s="455"/>
      <c r="AD153" s="447">
        <v>2700</v>
      </c>
      <c r="AE153" s="561">
        <v>2628</v>
      </c>
    </row>
    <row r="154" spans="1:31" s="87" customFormat="1" ht="14.25">
      <c r="A154" s="273">
        <v>42521</v>
      </c>
      <c r="B154" s="274"/>
      <c r="C154" s="447">
        <v>175.14218512398332</v>
      </c>
      <c r="D154" s="447">
        <v>177.1566116061733</v>
      </c>
      <c r="E154" s="439"/>
      <c r="F154" s="447">
        <v>108.10320781032078</v>
      </c>
      <c r="G154" s="440">
        <v>112.02312310758265</v>
      </c>
      <c r="H154" s="453"/>
      <c r="I154" s="447">
        <v>372.15381337878142</v>
      </c>
      <c r="J154" s="440">
        <v>367.64847195808841</v>
      </c>
      <c r="K154" s="453"/>
      <c r="L154" s="447">
        <v>196.39725511033825</v>
      </c>
      <c r="M154" s="440">
        <v>223.41560702546354</v>
      </c>
      <c r="N154" s="453"/>
      <c r="O154" s="447">
        <v>254.81084826230284</v>
      </c>
      <c r="P154" s="440">
        <v>257.83830214305345</v>
      </c>
      <c r="Q154" s="453"/>
      <c r="R154" s="447">
        <v>3450.474117754417</v>
      </c>
      <c r="S154" s="440">
        <v>3000</v>
      </c>
      <c r="T154" s="453"/>
      <c r="U154" s="453">
        <v>383.99388473377161</v>
      </c>
      <c r="V154" s="453">
        <v>412.88805002879542</v>
      </c>
      <c r="W154" s="439"/>
      <c r="X154" s="447">
        <v>174.03686910328568</v>
      </c>
      <c r="Y154" s="440">
        <v>171.82268002857651</v>
      </c>
      <c r="Z154" s="453"/>
      <c r="AA154" s="447">
        <v>301.2140300457034</v>
      </c>
      <c r="AB154" s="440">
        <v>302.35457073951113</v>
      </c>
      <c r="AC154" s="455"/>
      <c r="AD154" s="447">
        <v>2700</v>
      </c>
      <c r="AE154" s="561">
        <v>2626</v>
      </c>
    </row>
    <row r="155" spans="1:31" s="87" customFormat="1" ht="14.25">
      <c r="A155" s="273">
        <v>42551</v>
      </c>
      <c r="B155" s="274"/>
      <c r="C155" s="447">
        <v>177.58775191726619</v>
      </c>
      <c r="D155" s="447">
        <v>182.47412472178084</v>
      </c>
      <c r="E155" s="439"/>
      <c r="F155" s="447">
        <v>111.48484848484848</v>
      </c>
      <c r="G155" s="440">
        <v>111.58947871827843</v>
      </c>
      <c r="H155" s="453"/>
      <c r="I155" s="447">
        <v>371.63636363636363</v>
      </c>
      <c r="J155" s="440">
        <v>368.17165775666638</v>
      </c>
      <c r="K155" s="453"/>
      <c r="L155" s="447">
        <v>195.87557105064548</v>
      </c>
      <c r="M155" s="440">
        <v>224.02452301540325</v>
      </c>
      <c r="N155" s="453"/>
      <c r="O155" s="447">
        <v>259.03798535576885</v>
      </c>
      <c r="P155" s="440">
        <v>259.85652273716545</v>
      </c>
      <c r="Q155" s="453"/>
      <c r="R155" s="447">
        <v>3365.623888538129</v>
      </c>
      <c r="S155" s="440">
        <v>3000</v>
      </c>
      <c r="T155" s="453"/>
      <c r="U155" s="453">
        <v>379.8531655863876</v>
      </c>
      <c r="V155" s="453">
        <v>412.19270213301047</v>
      </c>
      <c r="W155" s="439"/>
      <c r="X155" s="447">
        <v>172.88301925350765</v>
      </c>
      <c r="Y155" s="440">
        <v>172.58696304581755</v>
      </c>
      <c r="Z155" s="453"/>
      <c r="AA155" s="447">
        <v>301.34288630453619</v>
      </c>
      <c r="AB155" s="440">
        <v>302.11661632814571</v>
      </c>
      <c r="AC155" s="455"/>
      <c r="AD155" s="447">
        <v>2700</v>
      </c>
      <c r="AE155" s="561">
        <v>2624</v>
      </c>
    </row>
    <row r="156" spans="1:31" s="87" customFormat="1" ht="14.25">
      <c r="A156" s="273">
        <v>42582</v>
      </c>
      <c r="B156" s="274"/>
      <c r="C156" s="447">
        <v>171.3492975071137</v>
      </c>
      <c r="D156" s="447">
        <v>174.04187709019104</v>
      </c>
      <c r="E156" s="439"/>
      <c r="F156" s="447">
        <v>111.50769230769231</v>
      </c>
      <c r="G156" s="440">
        <v>114.81626310980977</v>
      </c>
      <c r="H156" s="453"/>
      <c r="I156" s="447">
        <v>372.05165896682064</v>
      </c>
      <c r="J156" s="440">
        <v>368.86103366000719</v>
      </c>
      <c r="K156" s="453"/>
      <c r="L156" s="447">
        <v>197.31614857383798</v>
      </c>
      <c r="M156" s="440">
        <v>221.45523368709075</v>
      </c>
      <c r="N156" s="453"/>
      <c r="O156" s="447">
        <v>262.43259421125293</v>
      </c>
      <c r="P156" s="440">
        <v>261.34137032327112</v>
      </c>
      <c r="Q156" s="453"/>
      <c r="R156" s="447">
        <v>3387.662083031199</v>
      </c>
      <c r="S156" s="440">
        <v>3000</v>
      </c>
      <c r="T156" s="453"/>
      <c r="U156" s="453">
        <v>386.26161400567406</v>
      </c>
      <c r="V156" s="453">
        <v>410.91424175619397</v>
      </c>
      <c r="W156" s="439"/>
      <c r="X156" s="447">
        <v>173.12949022197472</v>
      </c>
      <c r="Y156" s="440">
        <v>171.18990145266235</v>
      </c>
      <c r="Z156" s="453"/>
      <c r="AA156" s="447">
        <v>303.23515008353309</v>
      </c>
      <c r="AB156" s="440">
        <v>304.07243741226171</v>
      </c>
      <c r="AC156" s="455"/>
      <c r="AD156" s="447">
        <v>2700</v>
      </c>
      <c r="AE156" s="561">
        <v>2622</v>
      </c>
    </row>
    <row r="157" spans="1:31" s="87" customFormat="1" ht="14.25">
      <c r="A157" s="273">
        <v>42613</v>
      </c>
      <c r="B157" s="274"/>
      <c r="C157" s="447">
        <v>172.48111190105985</v>
      </c>
      <c r="D157" s="447">
        <v>171.74695444176376</v>
      </c>
      <c r="E157" s="439"/>
      <c r="F157" s="447">
        <v>118.91420534458508</v>
      </c>
      <c r="G157" s="440">
        <v>113.40018178018404</v>
      </c>
      <c r="H157" s="453"/>
      <c r="I157" s="447">
        <v>368.87802804929879</v>
      </c>
      <c r="J157" s="440">
        <v>371.24809140167105</v>
      </c>
      <c r="K157" s="453"/>
      <c r="L157" s="447">
        <v>195.8045266980983</v>
      </c>
      <c r="M157" s="440">
        <v>214.7213399557229</v>
      </c>
      <c r="N157" s="453"/>
      <c r="O157" s="447">
        <v>256.14965906772721</v>
      </c>
      <c r="P157" s="440">
        <v>254.57513561693693</v>
      </c>
      <c r="Q157" s="453"/>
      <c r="R157" s="447">
        <v>3406.4528351424669</v>
      </c>
      <c r="S157" s="440">
        <v>3000</v>
      </c>
      <c r="T157" s="453"/>
      <c r="U157" s="453">
        <v>389.44202542078602</v>
      </c>
      <c r="V157" s="453">
        <v>410.14425454768451</v>
      </c>
      <c r="W157" s="439"/>
      <c r="X157" s="447">
        <v>176.01896942019127</v>
      </c>
      <c r="Y157" s="440">
        <v>169.38130079181153</v>
      </c>
      <c r="Z157" s="453"/>
      <c r="AA157" s="447">
        <v>304.38384412521771</v>
      </c>
      <c r="AB157" s="440">
        <v>305.35398745374641</v>
      </c>
      <c r="AC157" s="455"/>
      <c r="AD157" s="447">
        <v>2700</v>
      </c>
      <c r="AE157" s="561">
        <v>2620</v>
      </c>
    </row>
    <row r="158" spans="1:31" s="87" customFormat="1" ht="14.25">
      <c r="A158" s="273">
        <v>42643</v>
      </c>
      <c r="B158" s="274"/>
      <c r="C158" s="447">
        <v>171.55622573684531</v>
      </c>
      <c r="D158" s="447">
        <v>171.75753521453024</v>
      </c>
      <c r="E158" s="439"/>
      <c r="F158" s="447">
        <v>120.17241812428124</v>
      </c>
      <c r="G158" s="440">
        <v>108.58798678966673</v>
      </c>
      <c r="H158" s="453"/>
      <c r="I158" s="447">
        <v>373.97033898305085</v>
      </c>
      <c r="J158" s="440">
        <v>371.24809140167105</v>
      </c>
      <c r="K158" s="453"/>
      <c r="L158" s="447">
        <v>187.40238758322081</v>
      </c>
      <c r="M158" s="440">
        <v>206.88467656184034</v>
      </c>
      <c r="N158" s="453"/>
      <c r="O158" s="447">
        <v>251.79681526573674</v>
      </c>
      <c r="P158" s="440">
        <v>248.35212469325629</v>
      </c>
      <c r="Q158" s="453"/>
      <c r="R158" s="447">
        <v>3516.1593018897847</v>
      </c>
      <c r="S158" s="440">
        <v>3000</v>
      </c>
      <c r="T158" s="453"/>
      <c r="U158" s="453">
        <v>388.55894937120144</v>
      </c>
      <c r="V158" s="453">
        <v>409.60609848349338</v>
      </c>
      <c r="W158" s="439"/>
      <c r="X158" s="447">
        <v>178.67486070565369</v>
      </c>
      <c r="Y158" s="440">
        <v>168.6497604160586</v>
      </c>
      <c r="Z158" s="453"/>
      <c r="AA158" s="447">
        <v>310.08050999515751</v>
      </c>
      <c r="AB158" s="440">
        <v>308.54035867240123</v>
      </c>
      <c r="AC158" s="455"/>
      <c r="AD158" s="447">
        <v>2700</v>
      </c>
      <c r="AE158" s="561">
        <v>2618</v>
      </c>
    </row>
    <row r="159" spans="1:31" s="87" customFormat="1" ht="14.25">
      <c r="A159" s="273">
        <v>42674</v>
      </c>
      <c r="B159" s="274"/>
      <c r="C159" s="447">
        <v>170.85947728767437</v>
      </c>
      <c r="D159" s="447">
        <v>171.08518983717104</v>
      </c>
      <c r="E159" s="439"/>
      <c r="F159" s="447">
        <v>118.85634568897353</v>
      </c>
      <c r="G159" s="440">
        <v>109.85044101656619</v>
      </c>
      <c r="H159" s="453"/>
      <c r="I159" s="447">
        <v>376.24037639007702</v>
      </c>
      <c r="J159" s="440">
        <v>371.24809140167105</v>
      </c>
      <c r="K159" s="453"/>
      <c r="L159" s="447">
        <v>181.07824964574311</v>
      </c>
      <c r="M159" s="440">
        <v>205.179022767269</v>
      </c>
      <c r="N159" s="453"/>
      <c r="O159" s="447">
        <v>253.26370849722161</v>
      </c>
      <c r="P159" s="440">
        <v>248.56790009664337</v>
      </c>
      <c r="Q159" s="453"/>
      <c r="R159" s="447">
        <v>3559.7989299735409</v>
      </c>
      <c r="S159" s="440">
        <v>3000</v>
      </c>
      <c r="T159" s="453"/>
      <c r="U159" s="453">
        <v>390.28854168413756</v>
      </c>
      <c r="V159" s="453">
        <v>408.39304839202669</v>
      </c>
      <c r="W159" s="439"/>
      <c r="X159" s="447">
        <v>179.58445838972847</v>
      </c>
      <c r="Y159" s="440">
        <v>162.86341341640377</v>
      </c>
      <c r="Z159" s="453"/>
      <c r="AA159" s="447">
        <v>304.48664811641248</v>
      </c>
      <c r="AB159" s="440">
        <v>303.53494261419178</v>
      </c>
      <c r="AC159" s="455"/>
      <c r="AD159" s="447">
        <v>2700</v>
      </c>
      <c r="AE159" s="561">
        <v>2616</v>
      </c>
    </row>
    <row r="160" spans="1:31" s="87" customFormat="1" ht="14.25">
      <c r="A160" s="273">
        <v>42704</v>
      </c>
      <c r="B160" s="274"/>
      <c r="C160" s="447">
        <v>171.60592861952111</v>
      </c>
      <c r="D160" s="447">
        <v>170.86499791928227</v>
      </c>
      <c r="E160" s="439"/>
      <c r="F160" s="447">
        <v>111.97067039106145</v>
      </c>
      <c r="G160" s="440">
        <v>115.1563111109681</v>
      </c>
      <c r="H160" s="453"/>
      <c r="I160" s="447">
        <v>376.59957627118644</v>
      </c>
      <c r="J160" s="440">
        <v>371.24809140167105</v>
      </c>
      <c r="K160" s="453"/>
      <c r="L160" s="447">
        <v>181.38216754759867</v>
      </c>
      <c r="M160" s="440">
        <v>202.62664730827265</v>
      </c>
      <c r="N160" s="453"/>
      <c r="O160" s="447">
        <v>251.86079310141201</v>
      </c>
      <c r="P160" s="440">
        <v>250.61556868347881</v>
      </c>
      <c r="Q160" s="453"/>
      <c r="R160" s="447">
        <v>3545.2844453245843</v>
      </c>
      <c r="S160" s="440">
        <v>3000</v>
      </c>
      <c r="T160" s="453"/>
      <c r="U160" s="453">
        <v>393.09155520540708</v>
      </c>
      <c r="V160" s="453">
        <v>407.69090903469089</v>
      </c>
      <c r="W160" s="439"/>
      <c r="X160" s="447">
        <v>178.38565477865291</v>
      </c>
      <c r="Y160" s="440">
        <v>164.83820925171247</v>
      </c>
      <c r="Z160" s="453"/>
      <c r="AA160" s="447">
        <v>305.81286549587827</v>
      </c>
      <c r="AB160" s="440">
        <v>303.19836570894927</v>
      </c>
      <c r="AC160" s="455"/>
      <c r="AD160" s="447">
        <v>2700</v>
      </c>
      <c r="AE160" s="561">
        <v>2614</v>
      </c>
    </row>
    <row r="161" spans="1:31" s="87" customFormat="1" ht="14.25">
      <c r="A161" s="273">
        <v>42735</v>
      </c>
      <c r="B161" s="274"/>
      <c r="C161" s="447">
        <v>169.87740713990766</v>
      </c>
      <c r="D161" s="447">
        <v>169.36878754403944</v>
      </c>
      <c r="E161" s="439"/>
      <c r="F161" s="447">
        <v>113.99852398523986</v>
      </c>
      <c r="G161" s="440">
        <v>112.92856015982323</v>
      </c>
      <c r="H161" s="453"/>
      <c r="I161" s="447">
        <v>371.0781383432963</v>
      </c>
      <c r="J161" s="440">
        <v>371.24809140167105</v>
      </c>
      <c r="K161" s="453"/>
      <c r="L161" s="447">
        <v>178.07344933613771</v>
      </c>
      <c r="M161" s="440">
        <v>203.55978359140911</v>
      </c>
      <c r="N161" s="453"/>
      <c r="O161" s="447">
        <v>250.75338449976007</v>
      </c>
      <c r="P161" s="440">
        <v>248.36267642663546</v>
      </c>
      <c r="Q161" s="453"/>
      <c r="R161" s="447">
        <v>3459.8406872873352</v>
      </c>
      <c r="S161" s="440">
        <v>3000</v>
      </c>
      <c r="T161" s="453"/>
      <c r="U161" s="453">
        <v>395.05147117241859</v>
      </c>
      <c r="V161" s="453">
        <v>406.97448620301259</v>
      </c>
      <c r="W161" s="439"/>
      <c r="X161" s="447">
        <v>177.9550903967955</v>
      </c>
      <c r="Y161" s="440">
        <v>165.06251892311698</v>
      </c>
      <c r="Z161" s="453"/>
      <c r="AA161" s="447">
        <v>303.86426838494566</v>
      </c>
      <c r="AB161" s="440">
        <v>301.30094261131768</v>
      </c>
      <c r="AC161" s="455"/>
      <c r="AD161" s="447">
        <v>2700</v>
      </c>
      <c r="AE161" s="561">
        <v>2612</v>
      </c>
    </row>
    <row r="162" spans="1:31" s="87" customFormat="1" ht="14.25">
      <c r="A162" s="273">
        <v>42766</v>
      </c>
      <c r="B162" s="274"/>
      <c r="C162" s="447">
        <v>170.34104034838597</v>
      </c>
      <c r="D162" s="447">
        <v>172.12518493485172</v>
      </c>
      <c r="E162" s="439"/>
      <c r="F162" s="447">
        <v>121.49501661129568</v>
      </c>
      <c r="G162" s="440">
        <v>115.14086885469499</v>
      </c>
      <c r="H162" s="453"/>
      <c r="I162" s="447">
        <v>371.01213697442569</v>
      </c>
      <c r="J162" s="440">
        <v>371.24809140167105</v>
      </c>
      <c r="K162" s="453"/>
      <c r="L162" s="447">
        <v>179.57048125572058</v>
      </c>
      <c r="M162" s="440">
        <v>212.36095531527999</v>
      </c>
      <c r="N162" s="453"/>
      <c r="O162" s="447">
        <v>256.56406466288939</v>
      </c>
      <c r="P162" s="440">
        <v>254.7889292074891</v>
      </c>
      <c r="Q162" s="453"/>
      <c r="R162" s="447">
        <v>3518.300572491376</v>
      </c>
      <c r="S162" s="440">
        <v>3000</v>
      </c>
      <c r="T162" s="453"/>
      <c r="U162" s="453">
        <v>398.74399206056211</v>
      </c>
      <c r="V162" s="453">
        <v>405.87974434721104</v>
      </c>
      <c r="W162" s="439"/>
      <c r="X162" s="447">
        <v>175.95449896655285</v>
      </c>
      <c r="Y162" s="440">
        <v>165.56045290466358</v>
      </c>
      <c r="Z162" s="453"/>
      <c r="AA162" s="447">
        <v>303.37722215710119</v>
      </c>
      <c r="AB162" s="440">
        <v>302.52031153852391</v>
      </c>
      <c r="AC162" s="455"/>
      <c r="AD162" s="447">
        <v>2700</v>
      </c>
      <c r="AE162" s="561">
        <v>2610</v>
      </c>
    </row>
    <row r="163" spans="1:31" s="87" customFormat="1" ht="14.25">
      <c r="A163" s="273">
        <v>42794</v>
      </c>
      <c r="B163" s="274"/>
      <c r="C163" s="447">
        <v>171.04670036520875</v>
      </c>
      <c r="D163" s="447">
        <v>170.95410752881682</v>
      </c>
      <c r="E163" s="439"/>
      <c r="F163" s="447">
        <v>121.01298701298701</v>
      </c>
      <c r="G163" s="440">
        <v>113.56606304669796</v>
      </c>
      <c r="H163" s="453"/>
      <c r="I163" s="447">
        <v>374.76106970626915</v>
      </c>
      <c r="J163" s="440">
        <v>371.24809140167105</v>
      </c>
      <c r="K163" s="453"/>
      <c r="L163" s="447">
        <v>189.71476791501647</v>
      </c>
      <c r="M163" s="440">
        <v>211.57275152161731</v>
      </c>
      <c r="N163" s="453"/>
      <c r="O163" s="447">
        <v>254.6491937776193</v>
      </c>
      <c r="P163" s="440">
        <v>252.01912596424921</v>
      </c>
      <c r="Q163" s="453"/>
      <c r="R163" s="447">
        <v>3508.0745888261663</v>
      </c>
      <c r="S163" s="440">
        <v>3000</v>
      </c>
      <c r="T163" s="453"/>
      <c r="U163" s="453">
        <v>393.53733874818863</v>
      </c>
      <c r="V163" s="453">
        <v>405.08151517498715</v>
      </c>
      <c r="W163" s="439"/>
      <c r="X163" s="447">
        <v>169.11872181646859</v>
      </c>
      <c r="Y163" s="440">
        <v>165.76799280217958</v>
      </c>
      <c r="Z163" s="453"/>
      <c r="AA163" s="447">
        <v>305.07446713781837</v>
      </c>
      <c r="AB163" s="440">
        <v>301.91665009652502</v>
      </c>
      <c r="AC163" s="455"/>
      <c r="AD163" s="447">
        <v>2700</v>
      </c>
      <c r="AE163" s="561">
        <v>2608</v>
      </c>
    </row>
    <row r="164" spans="1:31" s="87" customFormat="1">
      <c r="A164" s="273">
        <v>42825</v>
      </c>
      <c r="B164" s="274"/>
      <c r="C164" s="447">
        <v>168.96174697748788</v>
      </c>
      <c r="D164" s="447">
        <v>169.03662303431284</v>
      </c>
      <c r="E164" s="439"/>
      <c r="F164" s="447">
        <v>116.68604651162791</v>
      </c>
      <c r="G164" s="440">
        <v>116.14299646322731</v>
      </c>
      <c r="H164" s="453"/>
      <c r="I164" s="447">
        <v>368.4958641706574</v>
      </c>
      <c r="J164" s="440">
        <v>371.24809140167105</v>
      </c>
      <c r="K164" s="453"/>
      <c r="L164" s="447">
        <v>189.76988272188242</v>
      </c>
      <c r="M164" s="440">
        <v>213.71989506512128</v>
      </c>
      <c r="N164" s="453"/>
      <c r="O164" s="447">
        <v>255.7731700128617</v>
      </c>
      <c r="P164" s="440">
        <v>254.26963066206676</v>
      </c>
      <c r="Q164" s="453"/>
      <c r="R164" s="447">
        <v>3565.0527420648286</v>
      </c>
      <c r="S164" s="440">
        <v>3000</v>
      </c>
      <c r="T164" s="453"/>
      <c r="U164" s="453">
        <v>394.27180601702673</v>
      </c>
      <c r="V164" s="453">
        <v>404.16651107536939</v>
      </c>
      <c r="W164" s="439"/>
      <c r="X164" s="447">
        <v>170.15795278816452</v>
      </c>
      <c r="Y164" s="440">
        <v>167.35891255292179</v>
      </c>
      <c r="Z164" s="453"/>
      <c r="AA164" s="447">
        <v>303.88623979881368</v>
      </c>
      <c r="AB164" s="440">
        <v>301.69091881975061</v>
      </c>
      <c r="AC164" s="447"/>
      <c r="AD164" s="447">
        <v>2700</v>
      </c>
      <c r="AE164" s="561">
        <v>2606</v>
      </c>
    </row>
    <row r="165" spans="1:31" s="87" customFormat="1">
      <c r="A165" s="273">
        <v>42855</v>
      </c>
      <c r="B165" s="274"/>
      <c r="C165" s="447">
        <v>171.80969530329318</v>
      </c>
      <c r="D165" s="447">
        <v>173.1671877063358</v>
      </c>
      <c r="E165" s="439"/>
      <c r="F165" s="447">
        <v>108.29370629370629</v>
      </c>
      <c r="G165" s="440">
        <v>116.90909573286393</v>
      </c>
      <c r="H165" s="453"/>
      <c r="I165" s="447">
        <v>369.55660783469654</v>
      </c>
      <c r="J165" s="440">
        <v>371.24809140167105</v>
      </c>
      <c r="K165" s="453"/>
      <c r="L165" s="447">
        <v>190.85794133309221</v>
      </c>
      <c r="M165" s="440">
        <v>216.01351808860971</v>
      </c>
      <c r="N165" s="453"/>
      <c r="O165" s="447">
        <v>253.93543049788511</v>
      </c>
      <c r="P165" s="440">
        <v>254.93216938451462</v>
      </c>
      <c r="Q165" s="453"/>
      <c r="R165" s="447">
        <v>3611.3026729276407</v>
      </c>
      <c r="S165" s="440">
        <v>3000</v>
      </c>
      <c r="T165" s="453"/>
      <c r="U165" s="453">
        <v>395.23524549082293</v>
      </c>
      <c r="V165" s="453">
        <v>403.07601913359395</v>
      </c>
      <c r="W165" s="439"/>
      <c r="X165" s="447">
        <v>169.64883128069403</v>
      </c>
      <c r="Y165" s="440">
        <v>170.55483200126898</v>
      </c>
      <c r="Z165" s="453"/>
      <c r="AA165" s="447">
        <v>306.08199607204796</v>
      </c>
      <c r="AB165" s="440">
        <v>304.41029954496969</v>
      </c>
      <c r="AC165" s="447"/>
      <c r="AD165" s="447">
        <v>2700</v>
      </c>
      <c r="AE165" s="561">
        <v>2604</v>
      </c>
    </row>
    <row r="166" spans="1:31" s="87" customFormat="1">
      <c r="A166" s="273">
        <v>42886</v>
      </c>
      <c r="B166" s="274"/>
      <c r="C166" s="447">
        <v>174.96485928873506</v>
      </c>
      <c r="D166" s="447">
        <v>177.03095543954535</v>
      </c>
      <c r="E166" s="439"/>
      <c r="F166" s="447">
        <v>108.10320781032078</v>
      </c>
      <c r="G166" s="440">
        <v>111.68483790468352</v>
      </c>
      <c r="H166" s="453"/>
      <c r="I166" s="447">
        <v>372.15381337878142</v>
      </c>
      <c r="J166" s="440">
        <v>371.24809140167105</v>
      </c>
      <c r="K166" s="453"/>
      <c r="L166" s="447">
        <v>193.60722338433018</v>
      </c>
      <c r="M166" s="440">
        <v>218.42338944015</v>
      </c>
      <c r="N166" s="453"/>
      <c r="O166" s="447">
        <v>254.84369706566551</v>
      </c>
      <c r="P166" s="440">
        <v>257.71512439675234</v>
      </c>
      <c r="Q166" s="453"/>
      <c r="R166" s="447">
        <v>3599.8807664043534</v>
      </c>
      <c r="S166" s="440">
        <v>3000</v>
      </c>
      <c r="T166" s="453"/>
      <c r="U166" s="453">
        <v>395.09670525747566</v>
      </c>
      <c r="V166" s="453">
        <v>402.23177881513971</v>
      </c>
      <c r="W166" s="439"/>
      <c r="X166" s="447">
        <v>173.46482800314595</v>
      </c>
      <c r="Y166" s="440">
        <v>171.82535075033888</v>
      </c>
      <c r="Z166" s="453"/>
      <c r="AA166" s="447">
        <v>301.18492935336599</v>
      </c>
      <c r="AB166" s="440">
        <v>301.43691428525852</v>
      </c>
      <c r="AC166" s="447"/>
      <c r="AD166" s="447">
        <v>2700</v>
      </c>
      <c r="AE166" s="561">
        <v>2602</v>
      </c>
    </row>
    <row r="167" spans="1:31" s="87" customFormat="1">
      <c r="A167" s="273">
        <v>42916</v>
      </c>
      <c r="B167" s="274"/>
      <c r="C167" s="447">
        <v>177.43409891330589</v>
      </c>
      <c r="D167" s="447">
        <v>182.36795514139979</v>
      </c>
      <c r="E167" s="439"/>
      <c r="F167" s="447">
        <v>111.48484848484848</v>
      </c>
      <c r="G167" s="440">
        <v>111.29476197251606</v>
      </c>
      <c r="H167" s="453"/>
      <c r="I167" s="447">
        <v>371.63636363636363</v>
      </c>
      <c r="J167" s="440">
        <v>371.24809140167105</v>
      </c>
      <c r="K167" s="453"/>
      <c r="L167" s="447">
        <v>193.25695237346511</v>
      </c>
      <c r="M167" s="440">
        <v>218.534519722998</v>
      </c>
      <c r="N167" s="453"/>
      <c r="O167" s="447">
        <v>259.02610692160914</v>
      </c>
      <c r="P167" s="440">
        <v>260.32932175777495</v>
      </c>
      <c r="Q167" s="453"/>
      <c r="R167" s="447">
        <v>3510.8637594905867</v>
      </c>
      <c r="S167" s="440">
        <v>3000</v>
      </c>
      <c r="T167" s="453"/>
      <c r="U167" s="453">
        <v>387.02353589272133</v>
      </c>
      <c r="V167" s="453">
        <v>401.23652820783479</v>
      </c>
      <c r="W167" s="439"/>
      <c r="X167" s="447">
        <v>172.30249567828159</v>
      </c>
      <c r="Y167" s="440">
        <v>172.58927737456293</v>
      </c>
      <c r="Z167" s="453"/>
      <c r="AA167" s="447">
        <v>301.3152996560371</v>
      </c>
      <c r="AB167" s="440">
        <v>301.3512244466105</v>
      </c>
      <c r="AC167" s="447"/>
      <c r="AD167" s="447">
        <v>2700</v>
      </c>
      <c r="AE167" s="561">
        <v>2600</v>
      </c>
    </row>
    <row r="168" spans="1:31" s="87" customFormat="1">
      <c r="A168" s="273">
        <v>42947</v>
      </c>
      <c r="B168" s="274"/>
      <c r="C168" s="447">
        <v>171.21615703385459</v>
      </c>
      <c r="D168" s="447">
        <v>173.95217214294667</v>
      </c>
      <c r="E168" s="439"/>
      <c r="F168" s="447">
        <v>111.50769230769231</v>
      </c>
      <c r="G168" s="440">
        <v>114.55950417318104</v>
      </c>
      <c r="H168" s="453"/>
      <c r="I168" s="447">
        <v>372.05165896682064</v>
      </c>
      <c r="J168" s="440">
        <v>371.24809140167105</v>
      </c>
      <c r="K168" s="453"/>
      <c r="L168" s="447">
        <v>194.91829229812834</v>
      </c>
      <c r="M168" s="440">
        <v>215.56192208204703</v>
      </c>
      <c r="N168" s="453"/>
      <c r="O168" s="447">
        <v>262.42244665914006</v>
      </c>
      <c r="P168" s="440">
        <v>261.07714798899286</v>
      </c>
      <c r="Q168" s="453"/>
      <c r="R168" s="447">
        <v>3528.8513828709392</v>
      </c>
      <c r="S168" s="440">
        <v>3000</v>
      </c>
      <c r="T168" s="453"/>
      <c r="U168" s="453">
        <v>389.14064186777995</v>
      </c>
      <c r="V168" s="453">
        <v>401.13910846271062</v>
      </c>
      <c r="W168" s="439"/>
      <c r="X168" s="447">
        <v>172.56857183095724</v>
      </c>
      <c r="Y168" s="440">
        <v>171.19190694706359</v>
      </c>
      <c r="Z168" s="453"/>
      <c r="AA168" s="447">
        <v>303.20899870656274</v>
      </c>
      <c r="AB168" s="440">
        <v>303.39538382261071</v>
      </c>
      <c r="AC168" s="447"/>
      <c r="AD168" s="447">
        <v>2700</v>
      </c>
      <c r="AE168" s="561">
        <v>2598</v>
      </c>
    </row>
    <row r="169" spans="1:31" s="87" customFormat="1">
      <c r="A169" s="273">
        <v>42978</v>
      </c>
      <c r="B169" s="274"/>
      <c r="C169" s="447">
        <v>172.36574555505439</v>
      </c>
      <c r="D169" s="447">
        <v>171.67116081489593</v>
      </c>
      <c r="E169" s="439"/>
      <c r="F169" s="447">
        <v>118.91420534458508</v>
      </c>
      <c r="G169" s="440">
        <v>113.17649147044524</v>
      </c>
      <c r="H169" s="453"/>
      <c r="I169" s="447">
        <v>368.87802804929879</v>
      </c>
      <c r="J169" s="440">
        <v>371.24809140167105</v>
      </c>
      <c r="K169" s="453"/>
      <c r="L169" s="447">
        <v>193.67083271239215</v>
      </c>
      <c r="M169" s="440">
        <v>208.52952697391129</v>
      </c>
      <c r="N169" s="453"/>
      <c r="O169" s="447">
        <v>256.17233122620121</v>
      </c>
      <c r="P169" s="440">
        <v>254.62316524756133</v>
      </c>
      <c r="Q169" s="453"/>
      <c r="R169" s="447">
        <v>3543.7045295877297</v>
      </c>
      <c r="S169" s="440">
        <v>3000</v>
      </c>
      <c r="T169" s="453"/>
      <c r="U169" s="453">
        <v>392.25961469311233</v>
      </c>
      <c r="V169" s="453">
        <v>401.20604339621559</v>
      </c>
      <c r="W169" s="439"/>
      <c r="X169" s="447">
        <v>175.503484646093</v>
      </c>
      <c r="Y169" s="440">
        <v>169.38303866410016</v>
      </c>
      <c r="Z169" s="453"/>
      <c r="AA169" s="447">
        <v>304.35905334581344</v>
      </c>
      <c r="AB169" s="440">
        <v>304.75029955637871</v>
      </c>
      <c r="AC169" s="447"/>
      <c r="AD169" s="447">
        <v>2700</v>
      </c>
      <c r="AE169" s="561">
        <v>2596</v>
      </c>
    </row>
    <row r="170" spans="1:31" s="87" customFormat="1">
      <c r="A170" s="273">
        <v>43008</v>
      </c>
      <c r="B170" s="274"/>
      <c r="C170" s="447">
        <v>171.45626068891619</v>
      </c>
      <c r="D170" s="447">
        <v>171.69349555952513</v>
      </c>
      <c r="E170" s="439"/>
      <c r="F170" s="447">
        <v>120.17241812428124</v>
      </c>
      <c r="G170" s="440">
        <v>108.39310608886096</v>
      </c>
      <c r="H170" s="453"/>
      <c r="I170" s="447">
        <v>373.97033898305085</v>
      </c>
      <c r="J170" s="440">
        <v>371.24809140167105</v>
      </c>
      <c r="K170" s="453"/>
      <c r="L170" s="447">
        <v>185.569796767398</v>
      </c>
      <c r="M170" s="440">
        <v>200.48499956872047</v>
      </c>
      <c r="N170" s="453"/>
      <c r="O170" s="447">
        <v>251.77959989347676</v>
      </c>
      <c r="P170" s="440">
        <v>248.56240739995974</v>
      </c>
      <c r="Q170" s="453"/>
      <c r="R170" s="447">
        <v>3649.5832061762862</v>
      </c>
      <c r="S170" s="440">
        <v>3000</v>
      </c>
      <c r="T170" s="453"/>
      <c r="U170" s="453">
        <v>388.19177817963748</v>
      </c>
      <c r="V170" s="453">
        <v>401.15796987767186</v>
      </c>
      <c r="W170" s="439"/>
      <c r="X170" s="447">
        <v>178.22155247917573</v>
      </c>
      <c r="Y170" s="440">
        <v>168.65126637892229</v>
      </c>
      <c r="Z170" s="453"/>
      <c r="AA170" s="447">
        <v>310.05700902447563</v>
      </c>
      <c r="AB170" s="440">
        <v>308.01513432976975</v>
      </c>
      <c r="AC170" s="447"/>
      <c r="AD170" s="447">
        <v>2700</v>
      </c>
      <c r="AE170" s="561">
        <v>2594</v>
      </c>
    </row>
    <row r="171" spans="1:31" s="87" customFormat="1">
      <c r="A171" s="273">
        <v>43039</v>
      </c>
      <c r="B171" s="274"/>
      <c r="C171" s="447">
        <v>170.77285747909522</v>
      </c>
      <c r="D171" s="447">
        <v>171.03108136416813</v>
      </c>
      <c r="E171" s="439"/>
      <c r="F171" s="447">
        <v>118.85634568897353</v>
      </c>
      <c r="G171" s="440">
        <v>109.68065956697787</v>
      </c>
      <c r="H171" s="453"/>
      <c r="I171" s="447">
        <v>376.24037639007702</v>
      </c>
      <c r="J171" s="440">
        <v>371.24809140167105</v>
      </c>
      <c r="K171" s="453"/>
      <c r="L171" s="447">
        <v>179.5770962815653</v>
      </c>
      <c r="M171" s="440">
        <v>198.65762555033538</v>
      </c>
      <c r="N171" s="453"/>
      <c r="O171" s="447">
        <v>253.26717162124592</v>
      </c>
      <c r="P171" s="440">
        <v>248.3200247587576</v>
      </c>
      <c r="Q171" s="453"/>
      <c r="R171" s="447">
        <v>3689.50179671777</v>
      </c>
      <c r="S171" s="440">
        <v>3000</v>
      </c>
      <c r="T171" s="453"/>
      <c r="U171" s="453">
        <v>386.95738355605005</v>
      </c>
      <c r="V171" s="453">
        <v>401.11770065046403</v>
      </c>
      <c r="W171" s="439"/>
      <c r="X171" s="447">
        <v>179.20153310521928</v>
      </c>
      <c r="Y171" s="440">
        <v>162.86471841686995</v>
      </c>
      <c r="Z171" s="453"/>
      <c r="AA171" s="447">
        <v>304.46436984859423</v>
      </c>
      <c r="AB171" s="440">
        <v>303.06722884679311</v>
      </c>
      <c r="AC171" s="447"/>
      <c r="AD171" s="447">
        <v>2700</v>
      </c>
      <c r="AE171" s="561">
        <v>2592</v>
      </c>
    </row>
    <row r="172" spans="1:31" s="87" customFormat="1">
      <c r="A172" s="273">
        <v>43069</v>
      </c>
      <c r="B172" s="274"/>
      <c r="C172" s="447">
        <v>171.53087247346085</v>
      </c>
      <c r="D172" s="447">
        <v>170.8192805141764</v>
      </c>
      <c r="E172" s="439"/>
      <c r="F172" s="447">
        <v>111.97067039106145</v>
      </c>
      <c r="G172" s="440">
        <v>115.0083962880321</v>
      </c>
      <c r="H172" s="453"/>
      <c r="I172" s="447">
        <v>376.59957627118644</v>
      </c>
      <c r="J172" s="440">
        <v>371.24809140167105</v>
      </c>
      <c r="K172" s="453"/>
      <c r="L172" s="447">
        <v>180.2365297342435</v>
      </c>
      <c r="M172" s="440">
        <v>196.06739522771701</v>
      </c>
      <c r="N172" s="453"/>
      <c r="O172" s="447">
        <v>251.87124168838938</v>
      </c>
      <c r="P172" s="440">
        <v>250.76349249761856</v>
      </c>
      <c r="Q172" s="453"/>
      <c r="R172" s="447">
        <v>3671.3700499366901</v>
      </c>
      <c r="S172" s="440">
        <v>3000</v>
      </c>
      <c r="T172" s="453"/>
      <c r="U172" s="453">
        <v>387.94641729634077</v>
      </c>
      <c r="V172" s="453">
        <v>401.17015082595555</v>
      </c>
      <c r="W172" s="439"/>
      <c r="X172" s="447">
        <v>178.07880071603097</v>
      </c>
      <c r="Y172" s="440">
        <v>164.83934010709928</v>
      </c>
      <c r="Z172" s="453"/>
      <c r="AA172" s="447">
        <v>305.79174631643247</v>
      </c>
      <c r="AB172" s="440">
        <v>302.80131788438814</v>
      </c>
      <c r="AC172" s="447"/>
      <c r="AD172" s="447">
        <v>2700</v>
      </c>
      <c r="AE172" s="561">
        <v>2590</v>
      </c>
    </row>
    <row r="173" spans="1:31" s="87" customFormat="1">
      <c r="A173" s="273">
        <v>43100</v>
      </c>
      <c r="B173" s="274"/>
      <c r="C173" s="447">
        <v>169.81237091835712</v>
      </c>
      <c r="D173" s="447">
        <v>169.33015993151187</v>
      </c>
      <c r="E173" s="439"/>
      <c r="F173" s="447">
        <v>113.99852398523986</v>
      </c>
      <c r="G173" s="440">
        <v>112.79969568273943</v>
      </c>
      <c r="H173" s="453"/>
      <c r="I173" s="447">
        <v>371.0781383432963</v>
      </c>
      <c r="J173" s="440">
        <v>371.24809140167105</v>
      </c>
      <c r="K173" s="453"/>
      <c r="L173" s="447">
        <v>177.30107113793912</v>
      </c>
      <c r="M173" s="440">
        <v>197.03931396538306</v>
      </c>
      <c r="N173" s="453"/>
      <c r="O173" s="447">
        <v>250.7393232752388</v>
      </c>
      <c r="P173" s="440">
        <v>248.42017486700982</v>
      </c>
      <c r="Q173" s="453"/>
      <c r="R173" s="447">
        <v>3582.4099110019497</v>
      </c>
      <c r="S173" s="440">
        <v>3000</v>
      </c>
      <c r="T173" s="453"/>
      <c r="U173" s="453">
        <v>386.61963073560554</v>
      </c>
      <c r="V173" s="453">
        <v>401.13050820328641</v>
      </c>
      <c r="W173" s="439"/>
      <c r="X173" s="447">
        <v>177.7297339019143</v>
      </c>
      <c r="Y173" s="440">
        <v>165.06349887212005</v>
      </c>
      <c r="Z173" s="453"/>
      <c r="AA173" s="447">
        <v>303.84424798910061</v>
      </c>
      <c r="AB173" s="440">
        <v>300.97348226602406</v>
      </c>
      <c r="AC173" s="447"/>
      <c r="AD173" s="447">
        <v>2700</v>
      </c>
      <c r="AE173" s="561">
        <v>2588</v>
      </c>
    </row>
    <row r="174" spans="1:31" s="87" customFormat="1">
      <c r="A174" s="273">
        <v>43131</v>
      </c>
      <c r="B174" s="274"/>
      <c r="C174" s="447">
        <v>170.28468640090009</v>
      </c>
      <c r="D174" s="447">
        <v>172.09254763957821</v>
      </c>
      <c r="E174" s="439"/>
      <c r="F174" s="447">
        <v>121.49501661129568</v>
      </c>
      <c r="G174" s="440">
        <v>115.02860118675393</v>
      </c>
      <c r="H174" s="453"/>
      <c r="I174" s="447">
        <v>371.01213697442569</v>
      </c>
      <c r="J174" s="440">
        <v>371.24809140167105</v>
      </c>
      <c r="K174" s="453"/>
      <c r="L174" s="447">
        <v>179.1830464578475</v>
      </c>
      <c r="M174" s="440">
        <v>205.95077665849834</v>
      </c>
      <c r="N174" s="453"/>
      <c r="O174" s="447">
        <v>256.57303452802518</v>
      </c>
      <c r="P174" s="440">
        <v>254.64421185921714</v>
      </c>
      <c r="Q174" s="453"/>
      <c r="R174" s="447">
        <v>3637.4514830828048</v>
      </c>
      <c r="S174" s="440">
        <v>3000</v>
      </c>
      <c r="T174" s="453"/>
      <c r="U174" s="453">
        <v>390.98705196826467</v>
      </c>
      <c r="V174" s="453">
        <v>401.12671753747361</v>
      </c>
      <c r="W174" s="439"/>
      <c r="X174" s="447">
        <v>175.81660209012972</v>
      </c>
      <c r="Y174" s="440">
        <v>165.56130208490347</v>
      </c>
      <c r="Z174" s="453"/>
      <c r="AA174" s="447">
        <v>303.35824337760732</v>
      </c>
      <c r="AB174" s="440">
        <v>302.2447785409837</v>
      </c>
      <c r="AC174" s="447"/>
      <c r="AD174" s="447">
        <v>2700</v>
      </c>
      <c r="AE174" s="561">
        <v>2586</v>
      </c>
    </row>
    <row r="175" spans="1:31" s="87" customFormat="1">
      <c r="A175" s="273">
        <v>43159</v>
      </c>
      <c r="B175" s="274"/>
      <c r="C175" s="447">
        <v>170.99786961641175</v>
      </c>
      <c r="D175" s="447">
        <v>170.92653158060077</v>
      </c>
      <c r="E175" s="439"/>
      <c r="F175" s="447">
        <v>121.01298701298701</v>
      </c>
      <c r="G175" s="440">
        <v>113.46825464096216</v>
      </c>
      <c r="H175" s="453"/>
      <c r="I175" s="447">
        <v>374.76106970626915</v>
      </c>
      <c r="J175" s="440">
        <v>371.24809140167105</v>
      </c>
      <c r="K175" s="453"/>
      <c r="L175" s="447">
        <v>187.7181277460169</v>
      </c>
      <c r="M175" s="440">
        <v>205.33924041676977</v>
      </c>
      <c r="N175" s="453"/>
      <c r="O175" s="447">
        <v>254.65038601269666</v>
      </c>
      <c r="P175" s="440">
        <v>252.17593798765458</v>
      </c>
      <c r="Q175" s="453"/>
      <c r="R175" s="447">
        <v>3623.9025190725242</v>
      </c>
      <c r="S175" s="440">
        <v>3000</v>
      </c>
      <c r="T175" s="453"/>
      <c r="U175" s="453">
        <v>386.52494339501447</v>
      </c>
      <c r="V175" s="453">
        <v>401.16543603720879</v>
      </c>
      <c r="W175" s="439"/>
      <c r="X175" s="447">
        <v>169.07015158702538</v>
      </c>
      <c r="Y175" s="440">
        <v>165.76872866402294</v>
      </c>
      <c r="Z175" s="453"/>
      <c r="AA175" s="447">
        <v>305.05647578171011</v>
      </c>
      <c r="AB175" s="440">
        <v>301.68835217379825</v>
      </c>
      <c r="AC175" s="447"/>
      <c r="AD175" s="447">
        <v>2700</v>
      </c>
      <c r="AE175" s="561">
        <v>2584</v>
      </c>
    </row>
    <row r="176" spans="1:31" s="87" customFormat="1">
      <c r="A176" s="273">
        <v>43190</v>
      </c>
      <c r="B176" s="274"/>
      <c r="C176" s="447">
        <v>168.91943508747036</v>
      </c>
      <c r="D176" s="447">
        <v>169.01332352638357</v>
      </c>
      <c r="E176" s="439"/>
      <c r="F176" s="447">
        <v>116.68604651162791</v>
      </c>
      <c r="G176" s="440">
        <v>116.05778506930389</v>
      </c>
      <c r="H176" s="453"/>
      <c r="I176" s="447">
        <v>368.4958641706574</v>
      </c>
      <c r="J176" s="440">
        <v>371.24809140167105</v>
      </c>
      <c r="K176" s="453"/>
      <c r="L176" s="447">
        <v>188.16428903061558</v>
      </c>
      <c r="M176" s="440">
        <v>207.72355005355274</v>
      </c>
      <c r="N176" s="453"/>
      <c r="O176" s="447">
        <v>255.76529509514532</v>
      </c>
      <c r="P176" s="440">
        <v>254.2323468908518</v>
      </c>
      <c r="Q176" s="453"/>
      <c r="R176" s="447">
        <v>3677.6503660239046</v>
      </c>
      <c r="S176" s="440">
        <v>3000</v>
      </c>
      <c r="T176" s="453"/>
      <c r="U176" s="453">
        <v>385.74867728735893</v>
      </c>
      <c r="V176" s="453">
        <v>401.13764804412466</v>
      </c>
      <c r="W176" s="439"/>
      <c r="X176" s="447">
        <v>170.19550545156608</v>
      </c>
      <c r="Y176" s="440">
        <v>167.35955021808061</v>
      </c>
      <c r="Z176" s="453"/>
      <c r="AA176" s="447">
        <v>303.86918449266403</v>
      </c>
      <c r="AB176" s="440">
        <v>301.5074849836522</v>
      </c>
      <c r="AC176" s="447"/>
      <c r="AD176" s="447">
        <v>2700</v>
      </c>
      <c r="AE176" s="561">
        <v>2582</v>
      </c>
    </row>
    <row r="177" spans="1:31" s="87" customFormat="1">
      <c r="A177" s="273">
        <v>43220</v>
      </c>
      <c r="B177" s="274"/>
      <c r="C177" s="447">
        <v>171.77303201057373</v>
      </c>
      <c r="D177" s="447">
        <v>173.14750145418981</v>
      </c>
      <c r="E177" s="439"/>
      <c r="F177" s="447">
        <v>108.29370629370629</v>
      </c>
      <c r="G177" s="440">
        <v>116.83485894738004</v>
      </c>
      <c r="H177" s="453"/>
      <c r="I177" s="447">
        <v>369.55660783469654</v>
      </c>
      <c r="J177" s="440">
        <v>371.24809140167105</v>
      </c>
      <c r="K177" s="453"/>
      <c r="L177" s="447">
        <v>189.63844221134377</v>
      </c>
      <c r="M177" s="440">
        <v>210.30885840656615</v>
      </c>
      <c r="N177" s="453"/>
      <c r="O177" s="447">
        <v>253.94417185246567</v>
      </c>
      <c r="P177" s="440">
        <v>254.87484072298489</v>
      </c>
      <c r="Q177" s="453"/>
      <c r="R177" s="447">
        <v>3720.7600800855148</v>
      </c>
      <c r="S177" s="440">
        <v>3000</v>
      </c>
      <c r="T177" s="453"/>
      <c r="U177" s="453">
        <v>388.24450927830941</v>
      </c>
      <c r="V177" s="453">
        <v>401.14699817622375</v>
      </c>
      <c r="W177" s="439"/>
      <c r="X177" s="447">
        <v>169.76409544059317</v>
      </c>
      <c r="Y177" s="440">
        <v>170.55538457354655</v>
      </c>
      <c r="Z177" s="453"/>
      <c r="AA177" s="447">
        <v>306.06582811527431</v>
      </c>
      <c r="AB177" s="440">
        <v>304.26567117645664</v>
      </c>
      <c r="AC177" s="447"/>
      <c r="AD177" s="447">
        <v>2700</v>
      </c>
      <c r="AE177" s="561">
        <v>2580</v>
      </c>
    </row>
    <row r="178" spans="1:31" s="87" customFormat="1">
      <c r="A178" s="273">
        <v>43251</v>
      </c>
      <c r="B178" s="274"/>
      <c r="C178" s="447">
        <v>174.93309051091691</v>
      </c>
      <c r="D178" s="447">
        <v>177.01432210442377</v>
      </c>
      <c r="E178" s="439"/>
      <c r="F178" s="447">
        <v>108.10320781032078</v>
      </c>
      <c r="G178" s="440">
        <v>111.62016227822932</v>
      </c>
      <c r="H178" s="453"/>
      <c r="I178" s="447">
        <v>372.15381337878142</v>
      </c>
      <c r="J178" s="440">
        <v>371.24809140167105</v>
      </c>
      <c r="K178" s="453"/>
      <c r="L178" s="447">
        <v>192.76409350996633</v>
      </c>
      <c r="M178" s="440">
        <v>213.05736372893108</v>
      </c>
      <c r="N178" s="453"/>
      <c r="O178" s="447">
        <v>254.8400789680704</v>
      </c>
      <c r="P178" s="440">
        <v>257.82732465169198</v>
      </c>
      <c r="Q178" s="453"/>
      <c r="R178" s="447">
        <v>3706.2855337560977</v>
      </c>
      <c r="S178" s="440">
        <v>3000</v>
      </c>
      <c r="T178" s="453"/>
      <c r="U178" s="453">
        <v>388.9686049781393</v>
      </c>
      <c r="V178" s="453">
        <v>401.16860461924352</v>
      </c>
      <c r="W178" s="439"/>
      <c r="X178" s="447">
        <v>173.64635051907464</v>
      </c>
      <c r="Y178" s="440">
        <v>171.82582958490858</v>
      </c>
      <c r="Z178" s="453"/>
      <c r="AA178" s="447">
        <v>301.16960257916787</v>
      </c>
      <c r="AB178" s="440">
        <v>301.32761015308063</v>
      </c>
      <c r="AC178" s="447"/>
      <c r="AD178" s="447">
        <v>2700</v>
      </c>
      <c r="AE178" s="561">
        <v>2578</v>
      </c>
    </row>
    <row r="179" spans="1:31" s="87" customFormat="1">
      <c r="A179" s="273">
        <v>43281</v>
      </c>
      <c r="B179" s="274"/>
      <c r="C179" s="447">
        <v>177.40657123727902</v>
      </c>
      <c r="D179" s="447">
        <v>182.35390128111115</v>
      </c>
      <c r="E179" s="439"/>
      <c r="F179" s="447">
        <v>111.48484848484848</v>
      </c>
      <c r="G179" s="440">
        <v>111.23841609707345</v>
      </c>
      <c r="H179" s="453"/>
      <c r="I179" s="447">
        <v>371.63636363636363</v>
      </c>
      <c r="J179" s="440">
        <v>371.24809140167105</v>
      </c>
      <c r="K179" s="453"/>
      <c r="L179" s="447">
        <v>192.77612252165537</v>
      </c>
      <c r="M179" s="440">
        <v>213.5468247263598</v>
      </c>
      <c r="N179" s="453"/>
      <c r="O179" s="447">
        <v>259.02383656533709</v>
      </c>
      <c r="P179" s="440">
        <v>260.25889362512891</v>
      </c>
      <c r="Q179" s="453"/>
      <c r="R179" s="447">
        <v>3614.3010216107168</v>
      </c>
      <c r="S179" s="440">
        <v>3000</v>
      </c>
      <c r="T179" s="453"/>
      <c r="U179" s="453">
        <v>382.92111494324934</v>
      </c>
      <c r="V179" s="453">
        <v>401.14790705811572</v>
      </c>
      <c r="W179" s="439"/>
      <c r="X179" s="447">
        <v>172.53734474038257</v>
      </c>
      <c r="Y179" s="440">
        <v>172.58969231131317</v>
      </c>
      <c r="Z179" s="453"/>
      <c r="AA179" s="447">
        <v>301.30077029956936</v>
      </c>
      <c r="AB179" s="440">
        <v>301.27209754216472</v>
      </c>
      <c r="AC179" s="447"/>
      <c r="AD179" s="447">
        <v>2700</v>
      </c>
      <c r="AE179" s="561">
        <v>2576</v>
      </c>
    </row>
    <row r="180" spans="1:31" s="87" customFormat="1">
      <c r="A180" s="273">
        <v>43312</v>
      </c>
      <c r="B180" s="274"/>
      <c r="C180" s="447">
        <v>171.19230427654119</v>
      </c>
      <c r="D180" s="447">
        <v>173.94029773606621</v>
      </c>
      <c r="E180" s="439"/>
      <c r="F180" s="447">
        <v>111.50769230769231</v>
      </c>
      <c r="G180" s="440">
        <v>114.51041523725597</v>
      </c>
      <c r="H180" s="453"/>
      <c r="I180" s="447">
        <v>372.05165896682064</v>
      </c>
      <c r="J180" s="440">
        <v>371.24809140167105</v>
      </c>
      <c r="K180" s="453"/>
      <c r="L180" s="447">
        <v>194.78186377963084</v>
      </c>
      <c r="M180" s="440">
        <v>210.98539977673576</v>
      </c>
      <c r="N180" s="453"/>
      <c r="O180" s="447">
        <v>262.42824813070666</v>
      </c>
      <c r="P180" s="440">
        <v>261.08191578365012</v>
      </c>
      <c r="Q180" s="453"/>
      <c r="R180" s="447">
        <v>3629.4039000296839</v>
      </c>
      <c r="S180" s="440">
        <v>3000</v>
      </c>
      <c r="T180" s="453"/>
      <c r="U180" s="453">
        <v>388.2927532160582</v>
      </c>
      <c r="V180" s="453">
        <v>401.15971938577445</v>
      </c>
      <c r="W180" s="439"/>
      <c r="X180" s="447">
        <v>172.84212991047627</v>
      </c>
      <c r="Y180" s="440">
        <v>171.19226651280425</v>
      </c>
      <c r="Z180" s="453"/>
      <c r="AA180" s="447">
        <v>303.19522527996702</v>
      </c>
      <c r="AB180" s="440">
        <v>303.34095400632589</v>
      </c>
      <c r="AC180" s="447"/>
      <c r="AD180" s="447">
        <v>2700</v>
      </c>
      <c r="AE180" s="561">
        <v>2574</v>
      </c>
    </row>
    <row r="181" spans="1:31" s="87" customFormat="1">
      <c r="A181" s="273">
        <v>43343</v>
      </c>
      <c r="B181" s="274"/>
      <c r="C181" s="447">
        <v>172.34507711828201</v>
      </c>
      <c r="D181" s="447">
        <v>171.66112787477365</v>
      </c>
      <c r="E181" s="439"/>
      <c r="F181" s="447">
        <v>118.91420534458508</v>
      </c>
      <c r="G181" s="440">
        <v>113.13372483298001</v>
      </c>
      <c r="H181" s="453"/>
      <c r="I181" s="447">
        <v>368.87802804929879</v>
      </c>
      <c r="J181" s="440">
        <v>371.24809140167105</v>
      </c>
      <c r="K181" s="453"/>
      <c r="L181" s="447">
        <v>193.85754902252384</v>
      </c>
      <c r="M181" s="440">
        <v>204.38934194886855</v>
      </c>
      <c r="N181" s="453"/>
      <c r="O181" s="447">
        <v>256.16760597796059</v>
      </c>
      <c r="P181" s="440">
        <v>254.68336044061002</v>
      </c>
      <c r="Q181" s="453"/>
      <c r="R181" s="447">
        <v>3641.4527539676164</v>
      </c>
      <c r="S181" s="440">
        <v>3000</v>
      </c>
      <c r="T181" s="453"/>
      <c r="U181" s="453">
        <v>391.44652705271619</v>
      </c>
      <c r="V181" s="453">
        <v>401.16765889399556</v>
      </c>
      <c r="W181" s="439"/>
      <c r="X181" s="447">
        <v>175.80017168230756</v>
      </c>
      <c r="Y181" s="440">
        <v>169.38335024778559</v>
      </c>
      <c r="Z181" s="453"/>
      <c r="AA181" s="447">
        <v>304.34599651975174</v>
      </c>
      <c r="AB181" s="440">
        <v>304.71739822326111</v>
      </c>
      <c r="AC181" s="447"/>
      <c r="AD181" s="447">
        <v>2700</v>
      </c>
      <c r="AE181" s="561">
        <v>2572</v>
      </c>
    </row>
    <row r="182" spans="1:31" s="87" customFormat="1">
      <c r="A182" s="273">
        <v>43373</v>
      </c>
      <c r="B182" s="274"/>
      <c r="C182" s="447">
        <v>171.43835146890436</v>
      </c>
      <c r="D182" s="447">
        <v>171.68501851401791</v>
      </c>
      <c r="E182" s="439"/>
      <c r="F182" s="447">
        <v>120.17241812428124</v>
      </c>
      <c r="G182" s="440">
        <v>108.35584748372753</v>
      </c>
      <c r="H182" s="453"/>
      <c r="I182" s="447">
        <v>373.97033898305085</v>
      </c>
      <c r="J182" s="440">
        <v>371.24809140167105</v>
      </c>
      <c r="K182" s="453"/>
      <c r="L182" s="447">
        <v>186.0555541859419</v>
      </c>
      <c r="M182" s="440">
        <v>196.7996558266444</v>
      </c>
      <c r="N182" s="453"/>
      <c r="O182" s="447">
        <v>251.78080219900414</v>
      </c>
      <c r="P182" s="440">
        <v>248.4988682559619</v>
      </c>
      <c r="Q182" s="453"/>
      <c r="R182" s="447">
        <v>3744.6053462420232</v>
      </c>
      <c r="S182" s="440">
        <v>3000</v>
      </c>
      <c r="T182" s="453"/>
      <c r="U182" s="453">
        <v>389.12905899991136</v>
      </c>
      <c r="V182" s="453">
        <v>401.15231935286965</v>
      </c>
      <c r="W182" s="439"/>
      <c r="X182" s="447">
        <v>178.5264803468695</v>
      </c>
      <c r="Y182" s="440">
        <v>168.65153638349182</v>
      </c>
      <c r="Z182" s="453"/>
      <c r="AA182" s="447">
        <v>310.04463151582735</v>
      </c>
      <c r="AB182" s="440">
        <v>308.00063184149303</v>
      </c>
      <c r="AC182" s="447"/>
      <c r="AD182" s="447">
        <v>2700</v>
      </c>
      <c r="AE182" s="561">
        <v>2570</v>
      </c>
    </row>
    <row r="183" spans="1:31" s="87" customFormat="1">
      <c r="A183" s="273">
        <v>43404</v>
      </c>
      <c r="B183" s="274"/>
      <c r="C183" s="447">
        <v>170.75733912301615</v>
      </c>
      <c r="D183" s="447">
        <v>171.02391892726968</v>
      </c>
      <c r="E183" s="439"/>
      <c r="F183" s="447">
        <v>118.85634568897353</v>
      </c>
      <c r="G183" s="440">
        <v>109.64819959960168</v>
      </c>
      <c r="H183" s="453"/>
      <c r="I183" s="447">
        <v>376.24037639007702</v>
      </c>
      <c r="J183" s="440">
        <v>371.24809140167105</v>
      </c>
      <c r="K183" s="453"/>
      <c r="L183" s="447">
        <v>180.33546507960781</v>
      </c>
      <c r="M183" s="440">
        <v>195.4392613462513</v>
      </c>
      <c r="N183" s="453"/>
      <c r="O183" s="447">
        <v>253.26967564709014</v>
      </c>
      <c r="P183" s="440">
        <v>248.35403416850548</v>
      </c>
      <c r="Q183" s="453"/>
      <c r="R183" s="447">
        <v>3781.8738797909277</v>
      </c>
      <c r="S183" s="440">
        <v>3000</v>
      </c>
      <c r="T183" s="453"/>
      <c r="U183" s="453">
        <v>390.41537766725685</v>
      </c>
      <c r="V183" s="453">
        <v>401.16232820221705</v>
      </c>
      <c r="W183" s="439"/>
      <c r="X183" s="447">
        <v>179.50171601279908</v>
      </c>
      <c r="Y183" s="440">
        <v>162.86495239082615</v>
      </c>
      <c r="Z183" s="453"/>
      <c r="AA183" s="447">
        <v>304.45263631399598</v>
      </c>
      <c r="AB183" s="440">
        <v>303.06767056717302</v>
      </c>
      <c r="AC183" s="447"/>
      <c r="AD183" s="447">
        <v>2700</v>
      </c>
      <c r="AE183" s="561">
        <v>2568</v>
      </c>
    </row>
    <row r="184" spans="1:31" s="87" customFormat="1">
      <c r="A184" s="273">
        <v>43434</v>
      </c>
      <c r="B184" s="274"/>
      <c r="C184" s="447">
        <v>171.51742580324083</v>
      </c>
      <c r="D184" s="447">
        <v>170.81322881818392</v>
      </c>
      <c r="E184" s="439"/>
      <c r="F184" s="447">
        <v>111.97067039106145</v>
      </c>
      <c r="G184" s="440">
        <v>114.98011692872157</v>
      </c>
      <c r="H184" s="453"/>
      <c r="I184" s="447">
        <v>376.59957627118644</v>
      </c>
      <c r="J184" s="440">
        <v>371.24809140167105</v>
      </c>
      <c r="K184" s="453"/>
      <c r="L184" s="447">
        <v>181.23924706773232</v>
      </c>
      <c r="M184" s="440">
        <v>193.32191303223613</v>
      </c>
      <c r="N184" s="453"/>
      <c r="O184" s="447">
        <v>251.8675489430791</v>
      </c>
      <c r="P184" s="440">
        <v>250.78101271745945</v>
      </c>
      <c r="Q184" s="453"/>
      <c r="R184" s="447">
        <v>3761.1659830252465</v>
      </c>
      <c r="S184" s="440">
        <v>3000</v>
      </c>
      <c r="T184" s="453"/>
      <c r="U184" s="453">
        <v>391.85935742207045</v>
      </c>
      <c r="V184" s="453">
        <v>401.16287765074355</v>
      </c>
      <c r="W184" s="439"/>
      <c r="X184" s="447">
        <v>178.36314617756551</v>
      </c>
      <c r="Y184" s="440">
        <v>164.83954285852781</v>
      </c>
      <c r="Z184" s="453"/>
      <c r="AA184" s="447">
        <v>305.78062325135681</v>
      </c>
      <c r="AB184" s="440">
        <v>302.81387533049895</v>
      </c>
      <c r="AC184" s="447"/>
      <c r="AD184" s="447">
        <v>2700</v>
      </c>
      <c r="AE184" s="561">
        <v>2566</v>
      </c>
    </row>
    <row r="185" spans="1:31" s="87" customFormat="1">
      <c r="A185" s="273">
        <v>43465</v>
      </c>
      <c r="B185" s="274"/>
      <c r="C185" s="447">
        <v>169.80071936589337</v>
      </c>
      <c r="D185" s="447">
        <v>169.3250467242467</v>
      </c>
      <c r="E185" s="439"/>
      <c r="F185" s="447">
        <v>113.99852398523986</v>
      </c>
      <c r="G185" s="440">
        <v>112.77505849953788</v>
      </c>
      <c r="H185" s="453"/>
      <c r="I185" s="447">
        <v>371.0781383432963</v>
      </c>
      <c r="J185" s="440">
        <v>371.24809140167105</v>
      </c>
      <c r="K185" s="453"/>
      <c r="L185" s="447">
        <v>178.51853913270091</v>
      </c>
      <c r="M185" s="440">
        <v>194.76688398647124</v>
      </c>
      <c r="N185" s="453"/>
      <c r="O185" s="447">
        <v>250.74182380335787</v>
      </c>
      <c r="P185" s="440">
        <v>248.37904554553444</v>
      </c>
      <c r="Q185" s="453"/>
      <c r="R185" s="447">
        <v>3669.7015399333709</v>
      </c>
      <c r="S185" s="440">
        <v>3000</v>
      </c>
      <c r="T185" s="453"/>
      <c r="U185" s="453">
        <v>392.23960132066196</v>
      </c>
      <c r="V185" s="453">
        <v>401.15307164188738</v>
      </c>
      <c r="W185" s="439"/>
      <c r="X185" s="447">
        <v>177.98867632962219</v>
      </c>
      <c r="Y185" s="440">
        <v>165.06367456749416</v>
      </c>
      <c r="Z185" s="453"/>
      <c r="AA185" s="447">
        <v>303.8337036321858</v>
      </c>
      <c r="AB185" s="440">
        <v>300.99554964946066</v>
      </c>
      <c r="AC185" s="447"/>
      <c r="AD185" s="447">
        <v>2700</v>
      </c>
      <c r="AE185" s="561">
        <v>2564</v>
      </c>
    </row>
    <row r="186" spans="1:31" s="87" customFormat="1">
      <c r="A186" s="273">
        <v>43496</v>
      </c>
      <c r="B186" s="274"/>
      <c r="C186" s="447">
        <v>170.27459031967004</v>
      </c>
      <c r="D186" s="447">
        <v>172.08822738149368</v>
      </c>
      <c r="E186" s="439"/>
      <c r="F186" s="447">
        <v>121.49501661129568</v>
      </c>
      <c r="G186" s="440">
        <v>115.00713709382784</v>
      </c>
      <c r="H186" s="453"/>
      <c r="I186" s="447">
        <v>371.01213697442569</v>
      </c>
      <c r="J186" s="440">
        <v>371.24809140167105</v>
      </c>
      <c r="K186" s="453"/>
      <c r="L186" s="447">
        <v>180.58480801126254</v>
      </c>
      <c r="M186" s="440">
        <v>204.14618558004722</v>
      </c>
      <c r="N186" s="453"/>
      <c r="O186" s="447">
        <v>256.5731415179547</v>
      </c>
      <c r="P186" s="440">
        <v>254.68243368481961</v>
      </c>
      <c r="Q186" s="453"/>
      <c r="R186" s="447">
        <v>3722.3086499879728</v>
      </c>
      <c r="S186" s="440">
        <v>3000</v>
      </c>
      <c r="T186" s="453"/>
      <c r="U186" s="453">
        <v>396.28900821097625</v>
      </c>
      <c r="V186" s="453">
        <v>401.16092464004265</v>
      </c>
      <c r="W186" s="439"/>
      <c r="X186" s="447">
        <v>176.04168833601207</v>
      </c>
      <c r="Y186" s="440">
        <v>165.56145433470368</v>
      </c>
      <c r="Z186" s="453"/>
      <c r="AA186" s="447">
        <v>303.34824761996396</v>
      </c>
      <c r="AB186" s="440">
        <v>302.27409383153775</v>
      </c>
      <c r="AC186" s="447"/>
      <c r="AD186" s="447">
        <v>2700</v>
      </c>
      <c r="AE186" s="561">
        <v>2562</v>
      </c>
    </row>
    <row r="187" spans="1:31" s="87" customFormat="1">
      <c r="A187" s="273">
        <v>43524</v>
      </c>
      <c r="B187" s="274"/>
      <c r="C187" s="447">
        <v>170.98912135247687</v>
      </c>
      <c r="D187" s="447">
        <v>170.9228813022238</v>
      </c>
      <c r="E187" s="439"/>
      <c r="F187" s="447">
        <v>121.01298701298701</v>
      </c>
      <c r="G187" s="440">
        <v>113.44955496732764</v>
      </c>
      <c r="H187" s="453"/>
      <c r="I187" s="447">
        <v>374.76106970626915</v>
      </c>
      <c r="J187" s="440">
        <v>371.24809140167105</v>
      </c>
      <c r="K187" s="453"/>
      <c r="L187" s="447">
        <v>189.27332368140429</v>
      </c>
      <c r="M187" s="440">
        <v>203.9922426519561</v>
      </c>
      <c r="N187" s="453"/>
      <c r="O187" s="447">
        <v>254.64841342837917</v>
      </c>
      <c r="P187" s="440">
        <v>252.16814465787868</v>
      </c>
      <c r="Q187" s="453"/>
      <c r="R187" s="447">
        <v>3706.3931182665046</v>
      </c>
      <c r="S187" s="440">
        <v>3000</v>
      </c>
      <c r="T187" s="453"/>
      <c r="U187" s="453">
        <v>390.69546966392346</v>
      </c>
      <c r="V187" s="453">
        <v>401.1585015957117</v>
      </c>
      <c r="W187" s="439"/>
      <c r="X187" s="447">
        <v>169.25445332839752</v>
      </c>
      <c r="Y187" s="440">
        <v>165.76886059693115</v>
      </c>
      <c r="Z187" s="453"/>
      <c r="AA187" s="447">
        <v>305.04700008094699</v>
      </c>
      <c r="AB187" s="440">
        <v>301.72311297950284</v>
      </c>
      <c r="AC187" s="447"/>
      <c r="AD187" s="447">
        <v>2700</v>
      </c>
      <c r="AE187" s="561">
        <v>2560</v>
      </c>
    </row>
    <row r="188" spans="1:31" s="87" customFormat="1">
      <c r="A188" s="273">
        <v>43555</v>
      </c>
      <c r="B188" s="274"/>
      <c r="C188" s="447">
        <v>168.91185470849652</v>
      </c>
      <c r="D188" s="447">
        <v>169.01023932817861</v>
      </c>
      <c r="E188" s="439"/>
      <c r="F188" s="447">
        <v>116.68604651162791</v>
      </c>
      <c r="G188" s="440">
        <v>116.04149377783227</v>
      </c>
      <c r="H188" s="453"/>
      <c r="I188" s="447">
        <v>368.4958641706574</v>
      </c>
      <c r="J188" s="440">
        <v>371.24809140167105</v>
      </c>
      <c r="K188" s="453"/>
      <c r="L188" s="447">
        <v>189.84209621193187</v>
      </c>
      <c r="M188" s="440">
        <v>206.81927747634214</v>
      </c>
      <c r="N188" s="453"/>
      <c r="O188" s="447">
        <v>255.76761351890326</v>
      </c>
      <c r="P188" s="440">
        <v>254.21469827699454</v>
      </c>
      <c r="Q188" s="453"/>
      <c r="R188" s="447">
        <v>3757.8403983282651</v>
      </c>
      <c r="S188" s="440">
        <v>3000</v>
      </c>
      <c r="T188" s="453"/>
      <c r="U188" s="453">
        <v>390.99756067364467</v>
      </c>
      <c r="V188" s="453">
        <v>401.15352744494407</v>
      </c>
      <c r="W188" s="439"/>
      <c r="X188" s="447">
        <v>170.33409808448846</v>
      </c>
      <c r="Y188" s="440">
        <v>167.35966454527343</v>
      </c>
      <c r="Z188" s="453"/>
      <c r="AA188" s="447">
        <v>303.86020179138654</v>
      </c>
      <c r="AB188" s="440">
        <v>301.54603578874452</v>
      </c>
      <c r="AC188" s="447"/>
      <c r="AD188" s="447">
        <v>2700</v>
      </c>
      <c r="AE188" s="561">
        <v>2558</v>
      </c>
    </row>
    <row r="189" spans="1:31" s="87" customFormat="1">
      <c r="A189" s="273">
        <v>43585</v>
      </c>
      <c r="B189" s="274"/>
      <c r="C189" s="447">
        <v>171.76646360502326</v>
      </c>
      <c r="D189" s="447">
        <v>173.14489554921897</v>
      </c>
      <c r="E189" s="439"/>
      <c r="F189" s="447">
        <v>108.29370629370629</v>
      </c>
      <c r="G189" s="440">
        <v>116.82066585593893</v>
      </c>
      <c r="H189" s="453"/>
      <c r="I189" s="447">
        <v>369.55660783469654</v>
      </c>
      <c r="J189" s="440">
        <v>371.24809140167105</v>
      </c>
      <c r="K189" s="453"/>
      <c r="L189" s="447">
        <v>191.40847996332107</v>
      </c>
      <c r="M189" s="440">
        <v>209.82824038626839</v>
      </c>
      <c r="N189" s="453"/>
      <c r="O189" s="447">
        <v>253.94309633316493</v>
      </c>
      <c r="P189" s="440">
        <v>254.90408943472747</v>
      </c>
      <c r="Q189" s="453"/>
      <c r="R189" s="447">
        <v>3798.7137056356569</v>
      </c>
      <c r="S189" s="440">
        <v>3000</v>
      </c>
      <c r="T189" s="453"/>
      <c r="U189" s="453">
        <v>392.22562225039616</v>
      </c>
      <c r="V189" s="453">
        <v>401.1594905972832</v>
      </c>
      <c r="W189" s="439"/>
      <c r="X189" s="447">
        <v>169.85445553893874</v>
      </c>
      <c r="Y189" s="440">
        <v>170.55548364440915</v>
      </c>
      <c r="Z189" s="453"/>
      <c r="AA189" s="447">
        <v>306.05731276382352</v>
      </c>
      <c r="AB189" s="440">
        <v>304.30654423008707</v>
      </c>
      <c r="AC189" s="447"/>
      <c r="AD189" s="447">
        <v>2700</v>
      </c>
      <c r="AE189" s="561">
        <v>2556</v>
      </c>
    </row>
    <row r="190" spans="1:31" s="87" customFormat="1">
      <c r="A190" s="273">
        <v>43616</v>
      </c>
      <c r="B190" s="274"/>
      <c r="C190" s="447">
        <v>174.92739898129491</v>
      </c>
      <c r="D190" s="447">
        <v>177.01212031962729</v>
      </c>
      <c r="E190" s="439"/>
      <c r="F190" s="447">
        <v>108.10320781032078</v>
      </c>
      <c r="G190" s="440">
        <v>111.60779715389234</v>
      </c>
      <c r="H190" s="453"/>
      <c r="I190" s="447">
        <v>372.15381337878142</v>
      </c>
      <c r="J190" s="440">
        <v>371.24809140167105</v>
      </c>
      <c r="K190" s="453"/>
      <c r="L190" s="447">
        <v>194.59679568875859</v>
      </c>
      <c r="M190" s="440">
        <v>212.97766973505313</v>
      </c>
      <c r="N190" s="453"/>
      <c r="O190" s="447">
        <v>254.83959046422979</v>
      </c>
      <c r="P190" s="440">
        <v>257.80997956671348</v>
      </c>
      <c r="Q190" s="453"/>
      <c r="R190" s="447">
        <v>3782.0651233358526</v>
      </c>
      <c r="S190" s="440">
        <v>3000</v>
      </c>
      <c r="T190" s="453"/>
      <c r="U190" s="453">
        <v>391.61513038039061</v>
      </c>
      <c r="V190" s="453">
        <v>401.15648775613846</v>
      </c>
      <c r="W190" s="439"/>
      <c r="X190" s="447">
        <v>173.68832266968781</v>
      </c>
      <c r="Y190" s="440">
        <v>171.82591543531365</v>
      </c>
      <c r="Z190" s="453"/>
      <c r="AA190" s="447">
        <v>301.16153026237913</v>
      </c>
      <c r="AB190" s="440">
        <v>301.36962930129221</v>
      </c>
      <c r="AC190" s="447"/>
      <c r="AD190" s="447">
        <v>2700</v>
      </c>
      <c r="AE190" s="561">
        <v>2554</v>
      </c>
    </row>
    <row r="191" spans="1:31" s="87" customFormat="1">
      <c r="A191" s="273">
        <v>43646</v>
      </c>
      <c r="B191" s="274"/>
      <c r="C191" s="447">
        <v>177.40163952147844</v>
      </c>
      <c r="D191" s="447">
        <v>182.35204094608576</v>
      </c>
      <c r="E191" s="439"/>
      <c r="F191" s="447">
        <v>111.48484848484848</v>
      </c>
      <c r="G191" s="440">
        <v>111.22764351095273</v>
      </c>
      <c r="H191" s="453"/>
      <c r="I191" s="447">
        <v>371.63636363636363</v>
      </c>
      <c r="J191" s="440">
        <v>371.24809140167105</v>
      </c>
      <c r="K191" s="453"/>
      <c r="L191" s="447">
        <v>194.64307536299296</v>
      </c>
      <c r="M191" s="440">
        <v>213.84218648157193</v>
      </c>
      <c r="N191" s="453"/>
      <c r="O191" s="447">
        <v>259.02531452994583</v>
      </c>
      <c r="P191" s="440">
        <v>260.25799904517726</v>
      </c>
      <c r="Q191" s="453"/>
      <c r="R191" s="447">
        <v>3687.9672065552818</v>
      </c>
      <c r="S191" s="440">
        <v>3000</v>
      </c>
      <c r="T191" s="453"/>
      <c r="U191" s="453">
        <v>384.7186693480549</v>
      </c>
      <c r="V191" s="453">
        <v>401.15473119924519</v>
      </c>
      <c r="W191" s="439"/>
      <c r="X191" s="447">
        <v>172.53286658762303</v>
      </c>
      <c r="Y191" s="440">
        <v>172.58976670545749</v>
      </c>
      <c r="Z191" s="453"/>
      <c r="AA191" s="447">
        <v>301.29311796734157</v>
      </c>
      <c r="AB191" s="440">
        <v>301.31428787976427</v>
      </c>
      <c r="AC191" s="447"/>
      <c r="AD191" s="447">
        <v>2700</v>
      </c>
      <c r="AE191" s="561">
        <v>2552</v>
      </c>
    </row>
    <row r="192" spans="1:31" s="87" customFormat="1">
      <c r="A192" s="273">
        <v>43677</v>
      </c>
      <c r="B192" s="274"/>
      <c r="C192" s="447">
        <v>171.18803094013549</v>
      </c>
      <c r="D192" s="447">
        <v>173.93872589924902</v>
      </c>
      <c r="E192" s="439"/>
      <c r="F192" s="447">
        <v>111.50769230769231</v>
      </c>
      <c r="G192" s="440">
        <v>114.50103008199463</v>
      </c>
      <c r="H192" s="453"/>
      <c r="I192" s="447">
        <v>372.05165896682064</v>
      </c>
      <c r="J192" s="440">
        <v>371.24809140167105</v>
      </c>
      <c r="K192" s="453"/>
      <c r="L192" s="447">
        <v>196.65610295229433</v>
      </c>
      <c r="M192" s="440">
        <v>211.62730691822165</v>
      </c>
      <c r="N192" s="453"/>
      <c r="O192" s="447">
        <v>262.42696031127423</v>
      </c>
      <c r="P192" s="440">
        <v>261.09829008472667</v>
      </c>
      <c r="Q192" s="453"/>
      <c r="R192" s="447">
        <v>3701.01562073682</v>
      </c>
      <c r="S192" s="440">
        <v>3000</v>
      </c>
      <c r="T192" s="453"/>
      <c r="U192" s="453">
        <v>387.81086384461224</v>
      </c>
      <c r="V192" s="453">
        <v>401.15885327865851</v>
      </c>
      <c r="W192" s="439"/>
      <c r="X192" s="447">
        <v>172.7950494458693</v>
      </c>
      <c r="Y192" s="440">
        <v>171.19233097946235</v>
      </c>
      <c r="Z192" s="453"/>
      <c r="AA192" s="447">
        <v>303.18797108144423</v>
      </c>
      <c r="AB192" s="440">
        <v>303.38252259024097</v>
      </c>
      <c r="AC192" s="447"/>
      <c r="AD192" s="447">
        <v>2700</v>
      </c>
      <c r="AE192" s="561">
        <v>2550</v>
      </c>
    </row>
    <row r="193" spans="1:31" s="87" customFormat="1">
      <c r="A193" s="273">
        <v>43708</v>
      </c>
      <c r="B193" s="274"/>
      <c r="C193" s="447">
        <v>172.34137426824466</v>
      </c>
      <c r="D193" s="447">
        <v>171.6597997962576</v>
      </c>
      <c r="E193" s="439"/>
      <c r="F193" s="447">
        <v>118.91420534458508</v>
      </c>
      <c r="G193" s="440">
        <v>113.12554841755919</v>
      </c>
      <c r="H193" s="453"/>
      <c r="I193" s="447">
        <v>368.87802804929879</v>
      </c>
      <c r="J193" s="440">
        <v>371.24809140167105</v>
      </c>
      <c r="K193" s="453"/>
      <c r="L193" s="447">
        <v>195.7138193032236</v>
      </c>
      <c r="M193" s="440">
        <v>205.34720287296997</v>
      </c>
      <c r="N193" s="453"/>
      <c r="O193" s="447">
        <v>256.16799875473913</v>
      </c>
      <c r="P193" s="440">
        <v>254.66672275032056</v>
      </c>
      <c r="Q193" s="453"/>
      <c r="R193" s="447">
        <v>3711.0673070559296</v>
      </c>
      <c r="S193" s="440">
        <v>3000</v>
      </c>
      <c r="T193" s="453"/>
      <c r="U193" s="453">
        <v>390.74366123555927</v>
      </c>
      <c r="V193" s="453">
        <v>401.1561350037166</v>
      </c>
      <c r="W193" s="439"/>
      <c r="X193" s="447">
        <v>175.71598874273221</v>
      </c>
      <c r="Y193" s="440">
        <v>169.38340611172546</v>
      </c>
      <c r="Z193" s="453"/>
      <c r="AA193" s="447">
        <v>304.33911974092905</v>
      </c>
      <c r="AB193" s="440">
        <v>304.75772161853143</v>
      </c>
      <c r="AC193" s="447"/>
      <c r="AD193" s="447">
        <v>2700</v>
      </c>
      <c r="AE193" s="561">
        <v>2548</v>
      </c>
    </row>
    <row r="194" spans="1:31" s="87" customFormat="1">
      <c r="A194" s="273">
        <v>43738</v>
      </c>
      <c r="B194" s="274"/>
      <c r="C194" s="447">
        <v>171.43514294584477</v>
      </c>
      <c r="D194" s="447">
        <v>171.68389639209946</v>
      </c>
      <c r="E194" s="439"/>
      <c r="F194" s="447">
        <v>120.17241812428124</v>
      </c>
      <c r="G194" s="440">
        <v>108.34872413123392</v>
      </c>
      <c r="H194" s="453"/>
      <c r="I194" s="447">
        <v>373.97033898305085</v>
      </c>
      <c r="J194" s="440">
        <v>371.24809140167105</v>
      </c>
      <c r="K194" s="453"/>
      <c r="L194" s="447">
        <v>187.87052878048198</v>
      </c>
      <c r="M194" s="440">
        <v>198.04128563314077</v>
      </c>
      <c r="N194" s="453"/>
      <c r="O194" s="447">
        <v>251.7813949625442</v>
      </c>
      <c r="P194" s="440">
        <v>248.50641344782429</v>
      </c>
      <c r="Q194" s="453"/>
      <c r="R194" s="447">
        <v>3812.2784303940512</v>
      </c>
      <c r="S194" s="440">
        <v>3000</v>
      </c>
      <c r="T194" s="453"/>
      <c r="U194" s="453">
        <v>387.71631927716243</v>
      </c>
      <c r="V194" s="453">
        <v>401.15609155932987</v>
      </c>
      <c r="W194" s="439"/>
      <c r="X194" s="447">
        <v>178.41188034064908</v>
      </c>
      <c r="Y194" s="440">
        <v>168.65158479269854</v>
      </c>
      <c r="Z194" s="453"/>
      <c r="AA194" s="447">
        <v>310.03811252040322</v>
      </c>
      <c r="AB194" s="440">
        <v>308.03921340881988</v>
      </c>
      <c r="AC194" s="447"/>
      <c r="AD194" s="447">
        <v>2700</v>
      </c>
      <c r="AE194" s="561">
        <v>2546</v>
      </c>
    </row>
    <row r="195" spans="1:31" s="87" customFormat="1">
      <c r="A195" s="273">
        <v>43769</v>
      </c>
      <c r="B195" s="274"/>
      <c r="C195" s="447">
        <v>170.75455893475035</v>
      </c>
      <c r="D195" s="447">
        <v>171.02297082248171</v>
      </c>
      <c r="E195" s="439"/>
      <c r="F195" s="447">
        <v>118.85634568897353</v>
      </c>
      <c r="G195" s="440">
        <v>109.64199368317784</v>
      </c>
      <c r="H195" s="453"/>
      <c r="I195" s="447">
        <v>376.24037639007702</v>
      </c>
      <c r="J195" s="440">
        <v>371.24809140167105</v>
      </c>
      <c r="K195" s="453"/>
      <c r="L195" s="447">
        <v>182.08792383464157</v>
      </c>
      <c r="M195" s="440">
        <v>196.93135077009993</v>
      </c>
      <c r="N195" s="453"/>
      <c r="O195" s="447">
        <v>253.26871111740729</v>
      </c>
      <c r="P195" s="440">
        <v>248.35945144329872</v>
      </c>
      <c r="Q195" s="453"/>
      <c r="R195" s="447">
        <v>3847.6596403177205</v>
      </c>
      <c r="S195" s="440">
        <v>3000</v>
      </c>
      <c r="T195" s="453"/>
      <c r="U195" s="453">
        <v>387.02073429874071</v>
      </c>
      <c r="V195" s="453">
        <v>401.15854326624276</v>
      </c>
      <c r="W195" s="439"/>
      <c r="X195" s="447">
        <v>179.36401138510047</v>
      </c>
      <c r="Y195" s="440">
        <v>162.86499434009252</v>
      </c>
      <c r="Z195" s="453"/>
      <c r="AA195" s="447">
        <v>304.44645648730153</v>
      </c>
      <c r="AB195" s="440">
        <v>303.10413955605958</v>
      </c>
      <c r="AC195" s="447"/>
      <c r="AD195" s="447">
        <v>2700</v>
      </c>
      <c r="AE195" s="561">
        <v>2544</v>
      </c>
    </row>
    <row r="196" spans="1:31" s="87" customFormat="1">
      <c r="A196" s="273">
        <v>43799</v>
      </c>
      <c r="B196" s="274"/>
      <c r="C196" s="447">
        <v>171.51501676747898</v>
      </c>
      <c r="D196" s="447">
        <v>170.81242774418811</v>
      </c>
      <c r="E196" s="439"/>
      <c r="F196" s="447">
        <v>111.97067039106145</v>
      </c>
      <c r="G196" s="440">
        <v>114.97471028926435</v>
      </c>
      <c r="H196" s="453"/>
      <c r="I196" s="447">
        <v>376.59957627118644</v>
      </c>
      <c r="J196" s="440">
        <v>371.24809140167105</v>
      </c>
      <c r="K196" s="453"/>
      <c r="L196" s="447">
        <v>182.91021585898693</v>
      </c>
      <c r="M196" s="440">
        <v>195.03049065373065</v>
      </c>
      <c r="N196" s="453"/>
      <c r="O196" s="447">
        <v>251.86824163108437</v>
      </c>
      <c r="P196" s="440">
        <v>250.76977170789215</v>
      </c>
      <c r="Q196" s="453"/>
      <c r="R196" s="447">
        <v>3825.1170551880896</v>
      </c>
      <c r="S196" s="440">
        <v>3000</v>
      </c>
      <c r="T196" s="453"/>
      <c r="U196" s="453">
        <v>388.54258009724691</v>
      </c>
      <c r="V196" s="453">
        <v>401.15633511716624</v>
      </c>
      <c r="W196" s="439"/>
      <c r="X196" s="447">
        <v>178.20983971219081</v>
      </c>
      <c r="Y196" s="440">
        <v>164.8395792098971</v>
      </c>
      <c r="Z196" s="453"/>
      <c r="AA196" s="447">
        <v>305.77476494720281</v>
      </c>
      <c r="AB196" s="440">
        <v>302.84797852171266</v>
      </c>
      <c r="AC196" s="447"/>
      <c r="AD196" s="447">
        <v>2700</v>
      </c>
      <c r="AE196" s="561">
        <v>2542</v>
      </c>
    </row>
    <row r="197" spans="1:31" s="87" customFormat="1">
      <c r="A197" s="273">
        <v>43830</v>
      </c>
      <c r="B197" s="274"/>
      <c r="C197" s="447">
        <v>169.79863193412723</v>
      </c>
      <c r="D197" s="447">
        <v>169.3243698797092</v>
      </c>
      <c r="E197" s="439"/>
      <c r="F197" s="447">
        <v>113.99852398523986</v>
      </c>
      <c r="G197" s="440">
        <v>112.7703481959785</v>
      </c>
      <c r="H197" s="453"/>
      <c r="I197" s="447">
        <v>371.0781383432963</v>
      </c>
      <c r="J197" s="440">
        <v>371.24809140167105</v>
      </c>
      <c r="K197" s="453"/>
      <c r="L197" s="447">
        <v>180.09139009423828</v>
      </c>
      <c r="M197" s="440">
        <v>196.65774354669682</v>
      </c>
      <c r="N197" s="453"/>
      <c r="O197" s="447">
        <v>250.74179816626537</v>
      </c>
      <c r="P197" s="440">
        <v>248.38848286767811</v>
      </c>
      <c r="Q197" s="453"/>
      <c r="R197" s="447">
        <v>3731.8690910573191</v>
      </c>
      <c r="S197" s="440">
        <v>3000</v>
      </c>
      <c r="T197" s="453"/>
      <c r="U197" s="453">
        <v>388.31850789998623</v>
      </c>
      <c r="V197" s="453">
        <v>401.15698272540533</v>
      </c>
      <c r="W197" s="439"/>
      <c r="X197" s="447">
        <v>177.82717694122633</v>
      </c>
      <c r="Y197" s="440">
        <v>165.06370606797469</v>
      </c>
      <c r="Z197" s="453"/>
      <c r="AA197" s="447">
        <v>303.82815012247465</v>
      </c>
      <c r="AB197" s="440">
        <v>301.02712277248156</v>
      </c>
      <c r="AC197" s="447"/>
      <c r="AD197" s="447">
        <v>2700</v>
      </c>
      <c r="AE197" s="561">
        <v>2540</v>
      </c>
    </row>
    <row r="198" spans="1:31" s="87" customFormat="1">
      <c r="A198" s="273">
        <v>43861</v>
      </c>
      <c r="B198" s="274"/>
      <c r="C198" s="447">
        <v>170.27278155807033</v>
      </c>
      <c r="D198" s="447">
        <v>172.08765550108018</v>
      </c>
      <c r="E198" s="439"/>
      <c r="F198" s="447">
        <v>121.49501661129568</v>
      </c>
      <c r="G198" s="440">
        <v>115.00303344315961</v>
      </c>
      <c r="H198" s="453"/>
      <c r="I198" s="447">
        <v>371.01213697442569</v>
      </c>
      <c r="J198" s="440">
        <v>371.24809140167105</v>
      </c>
      <c r="K198" s="453"/>
      <c r="L198" s="447">
        <v>182.04532241711163</v>
      </c>
      <c r="M198" s="440">
        <v>206.1852898288482</v>
      </c>
      <c r="N198" s="453"/>
      <c r="O198" s="447">
        <v>256.57265144287879</v>
      </c>
      <c r="P198" s="440">
        <v>254.68103820949653</v>
      </c>
      <c r="Q198" s="453"/>
      <c r="R198" s="447">
        <v>3782.7424204008826</v>
      </c>
      <c r="S198" s="440">
        <v>3000</v>
      </c>
      <c r="T198" s="453"/>
      <c r="U198" s="453">
        <v>392.31664672938376</v>
      </c>
      <c r="V198" s="453">
        <v>401.15817600361117</v>
      </c>
      <c r="W198" s="439"/>
      <c r="X198" s="447">
        <v>175.87915413439052</v>
      </c>
      <c r="Y198" s="440">
        <v>165.56148163161967</v>
      </c>
      <c r="Z198" s="453"/>
      <c r="AA198" s="447">
        <v>303.34298304692351</v>
      </c>
      <c r="AB198" s="440">
        <v>302.30304808745149</v>
      </c>
      <c r="AC198" s="447"/>
      <c r="AD198" s="447">
        <v>2700</v>
      </c>
      <c r="AE198" s="561">
        <v>2538</v>
      </c>
    </row>
    <row r="199" spans="1:31" s="87" customFormat="1">
      <c r="A199" s="273">
        <v>43890</v>
      </c>
      <c r="B199" s="274"/>
      <c r="C199" s="447">
        <v>170.98755405883998</v>
      </c>
      <c r="D199" s="447">
        <v>170.92239810824168</v>
      </c>
      <c r="E199" s="439"/>
      <c r="F199" s="447">
        <v>121.01298701298701</v>
      </c>
      <c r="G199" s="440">
        <v>113.44597983706385</v>
      </c>
      <c r="H199" s="453"/>
      <c r="I199" s="447">
        <v>374.76106970626915</v>
      </c>
      <c r="J199" s="440">
        <v>371.24809140167105</v>
      </c>
      <c r="K199" s="453"/>
      <c r="L199" s="447">
        <v>190.60971900360269</v>
      </c>
      <c r="M199" s="440">
        <v>206.14610338567815</v>
      </c>
      <c r="N199" s="453"/>
      <c r="O199" s="447">
        <v>254.64902609250063</v>
      </c>
      <c r="P199" s="440">
        <v>252.16290327981511</v>
      </c>
      <c r="Q199" s="453"/>
      <c r="R199" s="447">
        <v>3765.1414610963284</v>
      </c>
      <c r="S199" s="440">
        <v>3000</v>
      </c>
      <c r="T199" s="453"/>
      <c r="U199" s="453">
        <v>387.8910800471308</v>
      </c>
      <c r="V199" s="453">
        <v>401.15654139133056</v>
      </c>
      <c r="W199" s="439"/>
      <c r="X199" s="447">
        <v>169.09760283439689</v>
      </c>
      <c r="Y199" s="440">
        <v>165.76888425122499</v>
      </c>
      <c r="Z199" s="453"/>
      <c r="AA199" s="447">
        <v>305.04200941184945</v>
      </c>
      <c r="AB199" s="440">
        <v>301.74942421257657</v>
      </c>
      <c r="AC199" s="447"/>
      <c r="AD199" s="447">
        <v>2700</v>
      </c>
      <c r="AE199" s="561">
        <v>2536</v>
      </c>
    </row>
    <row r="200" spans="1:31" s="87" customFormat="1">
      <c r="A200" s="273">
        <v>43921</v>
      </c>
      <c r="B200" s="274"/>
      <c r="C200" s="447">
        <v>168.91049664707776</v>
      </c>
      <c r="D200" s="447">
        <v>169.00983106725755</v>
      </c>
      <c r="E200" s="439"/>
      <c r="F200" s="447">
        <v>116.68604651162791</v>
      </c>
      <c r="G200" s="440">
        <v>116.03837909838303</v>
      </c>
      <c r="H200" s="453"/>
      <c r="I200" s="447">
        <v>368.4958641706574</v>
      </c>
      <c r="J200" s="440">
        <v>371.24809140167105</v>
      </c>
      <c r="K200" s="453"/>
      <c r="L200" s="447">
        <v>191.0450189069154</v>
      </c>
      <c r="M200" s="440">
        <v>209.05530720629395</v>
      </c>
      <c r="N200" s="453"/>
      <c r="O200" s="447">
        <v>255.76729977561081</v>
      </c>
      <c r="P200" s="440">
        <v>254.22227908515458</v>
      </c>
      <c r="Q200" s="453"/>
      <c r="R200" s="447">
        <v>3814.9503181904424</v>
      </c>
      <c r="S200" s="440">
        <v>3000</v>
      </c>
      <c r="T200" s="453"/>
      <c r="U200" s="453">
        <v>387.60984608922411</v>
      </c>
      <c r="V200" s="453">
        <v>401.15735348545735</v>
      </c>
      <c r="W200" s="439"/>
      <c r="X200" s="447">
        <v>170.18898587058928</v>
      </c>
      <c r="Y200" s="440">
        <v>167.35968504303287</v>
      </c>
      <c r="Z200" s="453"/>
      <c r="AA200" s="447">
        <v>303.8554707756233</v>
      </c>
      <c r="AB200" s="440">
        <v>301.56973124893659</v>
      </c>
      <c r="AC200" s="447"/>
      <c r="AD200" s="447">
        <v>2700</v>
      </c>
      <c r="AE200" s="561">
        <v>2534</v>
      </c>
    </row>
    <row r="201" spans="1:31" s="87" customFormat="1">
      <c r="A201" s="273">
        <v>43951</v>
      </c>
      <c r="B201" s="274"/>
      <c r="C201" s="447">
        <v>171.76528684351945</v>
      </c>
      <c r="D201" s="447">
        <v>173.14455060084248</v>
      </c>
      <c r="E201" s="439"/>
      <c r="F201" s="447">
        <v>108.29370629370629</v>
      </c>
      <c r="G201" s="440">
        <v>116.81795232458325</v>
      </c>
      <c r="H201" s="453"/>
      <c r="I201" s="447">
        <v>369.55660783469654</v>
      </c>
      <c r="J201" s="440">
        <v>371.24809140167105</v>
      </c>
      <c r="K201" s="453"/>
      <c r="L201" s="447">
        <v>192.47096652431807</v>
      </c>
      <c r="M201" s="440">
        <v>212.11507467666755</v>
      </c>
      <c r="N201" s="453"/>
      <c r="O201" s="447">
        <v>253.94299735485936</v>
      </c>
      <c r="P201" s="440">
        <v>254.8998741730569</v>
      </c>
      <c r="Q201" s="453"/>
      <c r="R201" s="447">
        <v>3854.2308962415609</v>
      </c>
      <c r="S201" s="440">
        <v>3000</v>
      </c>
      <c r="T201" s="453"/>
      <c r="U201" s="453">
        <v>389.61942225611057</v>
      </c>
      <c r="V201" s="453">
        <v>401.15775539837358</v>
      </c>
      <c r="W201" s="439"/>
      <c r="X201" s="447">
        <v>169.72623293264874</v>
      </c>
      <c r="Y201" s="440">
        <v>170.55550140685619</v>
      </c>
      <c r="Z201" s="453"/>
      <c r="AA201" s="447">
        <v>306.05282789221326</v>
      </c>
      <c r="AB201" s="440">
        <v>304.3276939642364</v>
      </c>
      <c r="AC201" s="447"/>
      <c r="AD201" s="447">
        <v>2700</v>
      </c>
      <c r="AE201" s="561">
        <v>2532</v>
      </c>
    </row>
    <row r="202" spans="1:31" s="87" customFormat="1">
      <c r="A202" s="273">
        <v>43982</v>
      </c>
      <c r="B202" s="274"/>
      <c r="C202" s="447">
        <v>174.92637931633885</v>
      </c>
      <c r="D202" s="447">
        <v>177.01182886537265</v>
      </c>
      <c r="E202" s="439"/>
      <c r="F202" s="447">
        <v>108.10320781032078</v>
      </c>
      <c r="G202" s="440">
        <v>111.60543310566898</v>
      </c>
      <c r="H202" s="453"/>
      <c r="I202" s="447">
        <v>372.15381337878142</v>
      </c>
      <c r="J202" s="440">
        <v>371.24809140167105</v>
      </c>
      <c r="K202" s="453"/>
      <c r="L202" s="447">
        <v>195.51420470465109</v>
      </c>
      <c r="M202" s="440">
        <v>215.28545078914325</v>
      </c>
      <c r="N202" s="453"/>
      <c r="O202" s="447">
        <v>254.83996523312075</v>
      </c>
      <c r="P202" s="440">
        <v>257.80921781819018</v>
      </c>
      <c r="Q202" s="453"/>
      <c r="R202" s="447">
        <v>3836.0340040523797</v>
      </c>
      <c r="S202" s="440">
        <v>3000</v>
      </c>
      <c r="T202" s="453"/>
      <c r="U202" s="453">
        <v>390.43009342819676</v>
      </c>
      <c r="V202" s="453">
        <v>401.15667754557825</v>
      </c>
      <c r="W202" s="439"/>
      <c r="X202" s="447">
        <v>173.58105532200412</v>
      </c>
      <c r="Y202" s="440">
        <v>171.82593082746058</v>
      </c>
      <c r="Z202" s="453"/>
      <c r="AA202" s="447">
        <v>301.15727872859287</v>
      </c>
      <c r="AB202" s="440">
        <v>301.38833674102921</v>
      </c>
      <c r="AC202" s="447"/>
      <c r="AD202" s="447">
        <v>2700</v>
      </c>
      <c r="AE202" s="561">
        <v>2530</v>
      </c>
    </row>
    <row r="203" spans="1:31" s="87" customFormat="1">
      <c r="A203" s="273">
        <v>44012</v>
      </c>
      <c r="B203" s="274"/>
      <c r="C203" s="447">
        <v>177.40075598082962</v>
      </c>
      <c r="D203" s="447">
        <v>182.35179469015782</v>
      </c>
      <c r="E203" s="439"/>
      <c r="F203" s="447">
        <v>111.48484848484848</v>
      </c>
      <c r="G203" s="440">
        <v>111.22558393497229</v>
      </c>
      <c r="H203" s="453"/>
      <c r="I203" s="447">
        <v>371.63636363636363</v>
      </c>
      <c r="J203" s="440">
        <v>371.24809140167105</v>
      </c>
      <c r="K203" s="453"/>
      <c r="L203" s="447">
        <v>195.41299330923829</v>
      </c>
      <c r="M203" s="440">
        <v>216.14280926268637</v>
      </c>
      <c r="N203" s="453"/>
      <c r="O203" s="447">
        <v>259.0249657671834</v>
      </c>
      <c r="P203" s="440">
        <v>260.26245756232669</v>
      </c>
      <c r="Q203" s="453"/>
      <c r="R203" s="447">
        <v>3740.4309579448377</v>
      </c>
      <c r="S203" s="440">
        <v>3000</v>
      </c>
      <c r="T203" s="453"/>
      <c r="U203" s="453">
        <v>383.7884943770207</v>
      </c>
      <c r="V203" s="453">
        <v>401.15743127789699</v>
      </c>
      <c r="W203" s="439"/>
      <c r="X203" s="447">
        <v>172.4494351568955</v>
      </c>
      <c r="Y203" s="440">
        <v>172.58978004360773</v>
      </c>
      <c r="Z203" s="453"/>
      <c r="AA203" s="447">
        <v>301.28908763133501</v>
      </c>
      <c r="AB203" s="440">
        <v>301.33068022379501</v>
      </c>
      <c r="AC203" s="447"/>
      <c r="AD203" s="447">
        <v>2700</v>
      </c>
      <c r="AE203" s="561">
        <v>2528</v>
      </c>
    </row>
    <row r="204" spans="1:31" s="87" customFormat="1">
      <c r="A204" s="273">
        <v>44043</v>
      </c>
      <c r="B204" s="274"/>
      <c r="C204" s="447">
        <v>171.1872653513276</v>
      </c>
      <c r="D204" s="447">
        <v>173.93851783235314</v>
      </c>
      <c r="E204" s="439"/>
      <c r="F204" s="447">
        <v>111.50769230769231</v>
      </c>
      <c r="G204" s="440">
        <v>114.49923576444336</v>
      </c>
      <c r="H204" s="453"/>
      <c r="I204" s="447">
        <v>372.05165896682064</v>
      </c>
      <c r="J204" s="440">
        <v>371.24809140167105</v>
      </c>
      <c r="K204" s="453"/>
      <c r="L204" s="447">
        <v>197.27822694795938</v>
      </c>
      <c r="M204" s="440">
        <v>213.89462955577366</v>
      </c>
      <c r="N204" s="453"/>
      <c r="O204" s="447">
        <v>262.42708352194961</v>
      </c>
      <c r="P204" s="440">
        <v>261.09400039592333</v>
      </c>
      <c r="Q204" s="453"/>
      <c r="R204" s="447">
        <v>3752.0162191061363</v>
      </c>
      <c r="S204" s="440">
        <v>3000</v>
      </c>
      <c r="T204" s="453"/>
      <c r="U204" s="453">
        <v>388.29468427670218</v>
      </c>
      <c r="V204" s="453">
        <v>401.15742067535695</v>
      </c>
      <c r="W204" s="439"/>
      <c r="X204" s="447">
        <v>172.73710078936659</v>
      </c>
      <c r="Y204" s="440">
        <v>171.19234253771037</v>
      </c>
      <c r="Z204" s="453"/>
      <c r="AA204" s="447">
        <v>303.18415043479234</v>
      </c>
      <c r="AB204" s="440">
        <v>303.39674446207636</v>
      </c>
      <c r="AC204" s="447"/>
      <c r="AD204" s="447">
        <v>2700</v>
      </c>
      <c r="AE204" s="561">
        <v>2526</v>
      </c>
    </row>
    <row r="205" spans="1:31" s="87" customFormat="1">
      <c r="A205" s="273">
        <v>44074</v>
      </c>
      <c r="B205" s="274"/>
      <c r="C205" s="447">
        <v>172.34071088481852</v>
      </c>
      <c r="D205" s="447">
        <v>171.65962399609103</v>
      </c>
      <c r="E205" s="439"/>
      <c r="F205" s="447">
        <v>118.91420534458508</v>
      </c>
      <c r="G205" s="440">
        <v>113.12398519507778</v>
      </c>
      <c r="H205" s="453"/>
      <c r="I205" s="447">
        <v>368.87802804929879</v>
      </c>
      <c r="J205" s="440">
        <v>371.24809140167105</v>
      </c>
      <c r="K205" s="453"/>
      <c r="L205" s="447">
        <v>196.18981979550065</v>
      </c>
      <c r="M205" s="440">
        <v>207.55721621160777</v>
      </c>
      <c r="N205" s="453"/>
      <c r="O205" s="447">
        <v>256.16813688612518</v>
      </c>
      <c r="P205" s="440">
        <v>254.66836237987752</v>
      </c>
      <c r="Q205" s="453"/>
      <c r="R205" s="447">
        <v>3760.6455580413535</v>
      </c>
      <c r="S205" s="440">
        <v>3000</v>
      </c>
      <c r="T205" s="453"/>
      <c r="U205" s="453">
        <v>391.6551224199045</v>
      </c>
      <c r="V205" s="453">
        <v>401.15680326437217</v>
      </c>
      <c r="W205" s="439"/>
      <c r="X205" s="447">
        <v>175.68393879915459</v>
      </c>
      <c r="Y205" s="440">
        <v>169.38341612758933</v>
      </c>
      <c r="Z205" s="453"/>
      <c r="AA205" s="447">
        <v>304.33549787396441</v>
      </c>
      <c r="AB205" s="440">
        <v>304.76992949134757</v>
      </c>
      <c r="AC205" s="447"/>
      <c r="AD205" s="447">
        <v>2700</v>
      </c>
      <c r="AE205" s="561">
        <v>2524</v>
      </c>
    </row>
    <row r="206" spans="1:31" s="87" customFormat="1">
      <c r="A206" s="273">
        <v>44104</v>
      </c>
      <c r="B206" s="274"/>
      <c r="C206" s="447">
        <v>171.43456812347858</v>
      </c>
      <c r="D206" s="447">
        <v>171.68374785478196</v>
      </c>
      <c r="E206" s="439"/>
      <c r="F206" s="447">
        <v>120.17241812428124</v>
      </c>
      <c r="G206" s="440">
        <v>108.34736224045564</v>
      </c>
      <c r="H206" s="453"/>
      <c r="I206" s="447">
        <v>373.97033898305085</v>
      </c>
      <c r="J206" s="440">
        <v>371.24809140167105</v>
      </c>
      <c r="K206" s="453"/>
      <c r="L206" s="447">
        <v>188.20389534510755</v>
      </c>
      <c r="M206" s="440">
        <v>200.17224714748875</v>
      </c>
      <c r="N206" s="453"/>
      <c r="O206" s="447">
        <v>251.78114434073981</v>
      </c>
      <c r="P206" s="440">
        <v>248.50806021443856</v>
      </c>
      <c r="Q206" s="453"/>
      <c r="R206" s="447">
        <v>3860.4740016101828</v>
      </c>
      <c r="S206" s="440">
        <v>3000</v>
      </c>
      <c r="T206" s="453"/>
      <c r="U206" s="453">
        <v>388.70509848990048</v>
      </c>
      <c r="V206" s="453">
        <v>401.1574113878342</v>
      </c>
      <c r="W206" s="439"/>
      <c r="X206" s="447">
        <v>178.40499065137658</v>
      </c>
      <c r="Y206" s="440">
        <v>168.65159347200088</v>
      </c>
      <c r="Z206" s="453"/>
      <c r="AA206" s="447">
        <v>310.03467909106394</v>
      </c>
      <c r="AB206" s="440">
        <v>308.04957031989011</v>
      </c>
      <c r="AC206" s="447"/>
      <c r="AD206" s="447">
        <v>2700</v>
      </c>
      <c r="AE206" s="561">
        <v>2522</v>
      </c>
    </row>
    <row r="207" spans="1:31" s="87" customFormat="1">
      <c r="A207" s="273">
        <v>44135</v>
      </c>
      <c r="B207" s="274"/>
      <c r="C207" s="447">
        <v>170.75406085062636</v>
      </c>
      <c r="D207" s="447">
        <v>171.022845320128</v>
      </c>
      <c r="E207" s="439"/>
      <c r="F207" s="447">
        <v>118.85634568897353</v>
      </c>
      <c r="G207" s="440">
        <v>109.64080719404144</v>
      </c>
      <c r="H207" s="453"/>
      <c r="I207" s="447">
        <v>376.24037639007702</v>
      </c>
      <c r="J207" s="440">
        <v>371.24809140167105</v>
      </c>
      <c r="K207" s="453"/>
      <c r="L207" s="447">
        <v>182.28379733391247</v>
      </c>
      <c r="M207" s="440">
        <v>198.96388404385121</v>
      </c>
      <c r="N207" s="453"/>
      <c r="O207" s="447">
        <v>253.2689018625359</v>
      </c>
      <c r="P207" s="440">
        <v>248.35641914421865</v>
      </c>
      <c r="Q207" s="453"/>
      <c r="R207" s="447">
        <v>3894.5110930955143</v>
      </c>
      <c r="S207" s="440">
        <v>3000</v>
      </c>
      <c r="T207" s="453"/>
      <c r="U207" s="453">
        <v>389.41424463445759</v>
      </c>
      <c r="V207" s="453">
        <v>401.15722889841607</v>
      </c>
      <c r="W207" s="439"/>
      <c r="X207" s="447">
        <v>179.3805380741957</v>
      </c>
      <c r="Y207" s="440">
        <v>162.86500186119008</v>
      </c>
      <c r="Z207" s="453"/>
      <c r="AA207" s="447">
        <v>304.44320169160011</v>
      </c>
      <c r="AB207" s="440">
        <v>303.11281100090378</v>
      </c>
      <c r="AC207" s="447"/>
      <c r="AD207" s="447">
        <v>2700</v>
      </c>
      <c r="AE207" s="561">
        <v>2520</v>
      </c>
    </row>
    <row r="208" spans="1:31" s="87" customFormat="1">
      <c r="A208" s="273">
        <v>44165</v>
      </c>
      <c r="B208" s="274"/>
      <c r="C208" s="447">
        <v>171.51458517711447</v>
      </c>
      <c r="D208" s="447">
        <v>170.81232170456755</v>
      </c>
      <c r="E208" s="439"/>
      <c r="F208" s="447">
        <v>111.97067039106145</v>
      </c>
      <c r="G208" s="440">
        <v>114.97367661131217</v>
      </c>
      <c r="H208" s="453"/>
      <c r="I208" s="447">
        <v>376.59957627118644</v>
      </c>
      <c r="J208" s="440">
        <v>371.24809140167105</v>
      </c>
      <c r="K208" s="453"/>
      <c r="L208" s="447">
        <v>182.97521001465711</v>
      </c>
      <c r="M208" s="440">
        <v>196.94765070417392</v>
      </c>
      <c r="N208" s="453"/>
      <c r="O208" s="447">
        <v>251.86822092751842</v>
      </c>
      <c r="P208" s="440">
        <v>250.77208961326679</v>
      </c>
      <c r="Q208" s="453"/>
      <c r="R208" s="447">
        <v>3870.6618754278202</v>
      </c>
      <c r="S208" s="440">
        <v>3000</v>
      </c>
      <c r="T208" s="453"/>
      <c r="U208" s="453">
        <v>390.78149795392568</v>
      </c>
      <c r="V208" s="453">
        <v>401.15693730998754</v>
      </c>
      <c r="W208" s="439"/>
      <c r="X208" s="447">
        <v>178.24721990182917</v>
      </c>
      <c r="Y208" s="440">
        <v>164.83958572734588</v>
      </c>
      <c r="Z208" s="453"/>
      <c r="AA208" s="447">
        <v>305.77167949123111</v>
      </c>
      <c r="AB208" s="440">
        <v>302.85512892841041</v>
      </c>
      <c r="AC208" s="447"/>
      <c r="AD208" s="447">
        <v>2700</v>
      </c>
      <c r="AE208" s="561">
        <v>2518</v>
      </c>
    </row>
    <row r="209" spans="1:31" s="87" customFormat="1">
      <c r="A209" s="273">
        <v>44196</v>
      </c>
      <c r="B209" s="274"/>
      <c r="C209" s="447">
        <v>169.79825796066817</v>
      </c>
      <c r="D209" s="447">
        <v>169.32428028456778</v>
      </c>
      <c r="E209" s="439"/>
      <c r="F209" s="447">
        <v>113.99852398523986</v>
      </c>
      <c r="G209" s="440">
        <v>112.76944764823975</v>
      </c>
      <c r="H209" s="453"/>
      <c r="I209" s="447">
        <v>371.0781383432963</v>
      </c>
      <c r="J209" s="440">
        <v>371.24809140167105</v>
      </c>
      <c r="K209" s="453"/>
      <c r="L209" s="447">
        <v>180.03340555326236</v>
      </c>
      <c r="M209" s="440">
        <v>198.44505039905121</v>
      </c>
      <c r="N209" s="453"/>
      <c r="O209" s="447">
        <v>250.74167751060941</v>
      </c>
      <c r="P209" s="440">
        <v>248.3882979713627</v>
      </c>
      <c r="Q209" s="453"/>
      <c r="R209" s="447">
        <v>3776.1437192210919</v>
      </c>
      <c r="S209" s="440">
        <v>3000</v>
      </c>
      <c r="T209" s="453"/>
      <c r="U209" s="453">
        <v>390.47782861828421</v>
      </c>
      <c r="V209" s="453">
        <v>401.15737483680641</v>
      </c>
      <c r="W209" s="439"/>
      <c r="X209" s="447">
        <v>177.88222024686158</v>
      </c>
      <c r="Y209" s="440">
        <v>165.06371171570603</v>
      </c>
      <c r="Z209" s="453"/>
      <c r="AA209" s="447">
        <v>303.82522519586593</v>
      </c>
      <c r="AB209" s="440">
        <v>301.03291263682809</v>
      </c>
      <c r="AC209" s="447"/>
      <c r="AD209" s="447">
        <v>2700</v>
      </c>
      <c r="AE209" s="561">
        <v>2516</v>
      </c>
    </row>
    <row r="210" spans="1:31" s="87" customFormat="1">
      <c r="A210" s="273">
        <v>44227</v>
      </c>
      <c r="B210" s="274"/>
      <c r="C210" s="447">
        <v>170.27245750971434</v>
      </c>
      <c r="D210" s="447">
        <v>172.0875798002306</v>
      </c>
      <c r="E210" s="439"/>
      <c r="F210" s="447">
        <v>121.49501661129568</v>
      </c>
      <c r="G210" s="440">
        <v>115.00224887942963</v>
      </c>
      <c r="H210" s="453"/>
      <c r="I210" s="447">
        <v>371.01213697442569</v>
      </c>
      <c r="J210" s="440">
        <v>371.24809140167105</v>
      </c>
      <c r="K210" s="453"/>
      <c r="L210" s="447">
        <v>181.8733562411532</v>
      </c>
      <c r="M210" s="440">
        <v>207.83073190001755</v>
      </c>
      <c r="N210" s="453"/>
      <c r="O210" s="447">
        <v>256.57281273624079</v>
      </c>
      <c r="P210" s="440">
        <v>254.67952297285254</v>
      </c>
      <c r="Q210" s="453"/>
      <c r="R210" s="447">
        <v>3825.7822806686881</v>
      </c>
      <c r="S210" s="440">
        <v>3000</v>
      </c>
      <c r="T210" s="453"/>
      <c r="U210" s="453">
        <v>394.73702765783065</v>
      </c>
      <c r="V210" s="453">
        <v>401.15714869709052</v>
      </c>
      <c r="W210" s="439"/>
      <c r="X210" s="447">
        <v>175.94821787495223</v>
      </c>
      <c r="Y210" s="440">
        <v>165.56148652569257</v>
      </c>
      <c r="Z210" s="453"/>
      <c r="AA210" s="447">
        <v>303.34021029769457</v>
      </c>
      <c r="AB210" s="440">
        <v>302.30763193180184</v>
      </c>
      <c r="AC210" s="447"/>
      <c r="AD210" s="447">
        <v>2700</v>
      </c>
      <c r="AE210" s="561">
        <v>2514</v>
      </c>
    </row>
    <row r="211" spans="1:31" s="87" customFormat="1">
      <c r="A211" s="273">
        <v>44255</v>
      </c>
      <c r="B211" s="274"/>
      <c r="C211" s="447">
        <v>170.98727327063301</v>
      </c>
      <c r="D211" s="447">
        <v>170.9223341469762</v>
      </c>
      <c r="E211" s="439"/>
      <c r="F211" s="447">
        <v>121.01298701298701</v>
      </c>
      <c r="G211" s="440">
        <v>113.44529631944461</v>
      </c>
      <c r="H211" s="453"/>
      <c r="I211" s="447">
        <v>374.76106970626915</v>
      </c>
      <c r="J211" s="440">
        <v>371.24809140167105</v>
      </c>
      <c r="K211" s="453"/>
      <c r="L211" s="447">
        <v>190.3336723888863</v>
      </c>
      <c r="M211" s="440">
        <v>207.64011227303718</v>
      </c>
      <c r="N211" s="453"/>
      <c r="O211" s="447">
        <v>254.64893591650986</v>
      </c>
      <c r="P211" s="440">
        <v>252.16486420261381</v>
      </c>
      <c r="Q211" s="453"/>
      <c r="R211" s="447">
        <v>3806.9809897089699</v>
      </c>
      <c r="S211" s="440">
        <v>3000</v>
      </c>
      <c r="T211" s="453"/>
      <c r="U211" s="453">
        <v>389.34273903442079</v>
      </c>
      <c r="V211" s="453">
        <v>401.15705516303893</v>
      </c>
      <c r="W211" s="439"/>
      <c r="X211" s="447">
        <v>169.17675954019458</v>
      </c>
      <c r="Y211" s="440">
        <v>165.768888492211</v>
      </c>
      <c r="Z211" s="453"/>
      <c r="AA211" s="447">
        <v>305.03938092255208</v>
      </c>
      <c r="AB211" s="440">
        <v>301.75294895265819</v>
      </c>
      <c r="AC211" s="447"/>
      <c r="AD211" s="447">
        <v>2700</v>
      </c>
      <c r="AE211" s="561">
        <v>2512</v>
      </c>
    </row>
    <row r="212" spans="1:31" s="87" customFormat="1">
      <c r="A212" s="273">
        <v>44286</v>
      </c>
      <c r="B212" s="274"/>
      <c r="C212" s="447">
        <v>168.91025334383087</v>
      </c>
      <c r="D212" s="447">
        <v>169.00977702501754</v>
      </c>
      <c r="E212" s="439"/>
      <c r="F212" s="447">
        <v>116.68604651162791</v>
      </c>
      <c r="G212" s="440">
        <v>116.03778361286929</v>
      </c>
      <c r="H212" s="453"/>
      <c r="I212" s="447">
        <v>368.4958641706574</v>
      </c>
      <c r="J212" s="440">
        <v>371.24809140167105</v>
      </c>
      <c r="K212" s="453"/>
      <c r="L212" s="447">
        <v>190.67550581470562</v>
      </c>
      <c r="M212" s="440">
        <v>210.39070583084683</v>
      </c>
      <c r="N212" s="453"/>
      <c r="O212" s="447">
        <v>255.76728168788119</v>
      </c>
      <c r="P212" s="440">
        <v>254.22127534942143</v>
      </c>
      <c r="Q212" s="453"/>
      <c r="R212" s="447">
        <v>3855.6229910020102</v>
      </c>
      <c r="S212" s="440">
        <v>3000</v>
      </c>
      <c r="T212" s="453"/>
      <c r="U212" s="453">
        <v>389.2056180828323</v>
      </c>
      <c r="V212" s="453">
        <v>401.15733510803921</v>
      </c>
      <c r="W212" s="439"/>
      <c r="X212" s="447">
        <v>170.27419041506803</v>
      </c>
      <c r="Y212" s="440">
        <v>167.35968871808279</v>
      </c>
      <c r="Z212" s="453"/>
      <c r="AA212" s="447">
        <v>303.85297904073639</v>
      </c>
      <c r="AB212" s="440">
        <v>301.57233494250653</v>
      </c>
      <c r="AC212" s="447"/>
      <c r="AD212" s="447">
        <v>2700</v>
      </c>
      <c r="AE212" s="561">
        <v>2510</v>
      </c>
    </row>
    <row r="213" spans="1:31" s="87" customFormat="1">
      <c r="A213" s="273">
        <v>44316</v>
      </c>
      <c r="B213" s="274"/>
      <c r="C213" s="447">
        <v>171.76507602102589</v>
      </c>
      <c r="D213" s="447">
        <v>173.14450493939904</v>
      </c>
      <c r="E213" s="439"/>
      <c r="F213" s="447">
        <v>108.29370629370629</v>
      </c>
      <c r="G213" s="440">
        <v>116.81743353327913</v>
      </c>
      <c r="H213" s="453"/>
      <c r="I213" s="447">
        <v>369.55660783469654</v>
      </c>
      <c r="J213" s="440">
        <v>371.24809140167105</v>
      </c>
      <c r="K213" s="453"/>
      <c r="L213" s="447">
        <v>192.0191256992446</v>
      </c>
      <c r="M213" s="440">
        <v>213.2870008150411</v>
      </c>
      <c r="N213" s="453"/>
      <c r="O213" s="447">
        <v>253.94309189066522</v>
      </c>
      <c r="P213" s="440">
        <v>254.89954522675629</v>
      </c>
      <c r="Q213" s="453"/>
      <c r="R213" s="447">
        <v>3893.769255503501</v>
      </c>
      <c r="S213" s="440">
        <v>3000</v>
      </c>
      <c r="T213" s="453"/>
      <c r="U213" s="453">
        <v>390.88042998032114</v>
      </c>
      <c r="V213" s="453">
        <v>401.1571267119798</v>
      </c>
      <c r="W213" s="439"/>
      <c r="X213" s="447">
        <v>169.81349174801855</v>
      </c>
      <c r="Y213" s="440">
        <v>170.55550459149109</v>
      </c>
      <c r="Z213" s="453"/>
      <c r="AA213" s="447">
        <v>306.05046579671114</v>
      </c>
      <c r="AB213" s="440">
        <v>304.3295050106251</v>
      </c>
      <c r="AC213" s="447"/>
      <c r="AD213" s="447">
        <v>2700</v>
      </c>
      <c r="AE213" s="561">
        <v>2508</v>
      </c>
    </row>
    <row r="214" spans="1:31" s="87" customFormat="1">
      <c r="A214" s="273">
        <v>44347</v>
      </c>
      <c r="B214" s="274"/>
      <c r="C214" s="447">
        <v>174.92619663844877</v>
      </c>
      <c r="D214" s="447">
        <v>177.01179028504333</v>
      </c>
      <c r="E214" s="439"/>
      <c r="F214" s="447">
        <v>108.10320781032078</v>
      </c>
      <c r="G214" s="440">
        <v>111.60498113091725</v>
      </c>
      <c r="H214" s="453"/>
      <c r="I214" s="447">
        <v>372.15381337878142</v>
      </c>
      <c r="J214" s="440">
        <v>371.24809140167105</v>
      </c>
      <c r="K214" s="453"/>
      <c r="L214" s="447">
        <v>194.99151733955821</v>
      </c>
      <c r="M214" s="440">
        <v>216.29125875160406</v>
      </c>
      <c r="N214" s="453"/>
      <c r="O214" s="447">
        <v>254.83987132541097</v>
      </c>
      <c r="P214" s="440">
        <v>257.81042747665288</v>
      </c>
      <c r="Q214" s="453"/>
      <c r="R214" s="447">
        <v>3874.4696844505866</v>
      </c>
      <c r="S214" s="440">
        <v>3000</v>
      </c>
      <c r="T214" s="453"/>
      <c r="U214" s="453">
        <v>390.42776334191768</v>
      </c>
      <c r="V214" s="453">
        <v>401.15713618369125</v>
      </c>
      <c r="W214" s="439"/>
      <c r="X214" s="447">
        <v>173.66658819304877</v>
      </c>
      <c r="Y214" s="440">
        <v>171.82593358712359</v>
      </c>
      <c r="Z214" s="453"/>
      <c r="AA214" s="447">
        <v>301.15503952762879</v>
      </c>
      <c r="AB214" s="440">
        <v>301.38947339925403</v>
      </c>
      <c r="AC214" s="447"/>
      <c r="AD214" s="447">
        <v>2700</v>
      </c>
      <c r="AE214" s="561">
        <v>2506</v>
      </c>
    </row>
    <row r="215" spans="1:31" s="87" customFormat="1">
      <c r="A215" s="273">
        <v>44377</v>
      </c>
      <c r="B215" s="274"/>
      <c r="C215" s="447">
        <v>177.4005976902651</v>
      </c>
      <c r="D215" s="447">
        <v>182.35176209281315</v>
      </c>
      <c r="E215" s="439"/>
      <c r="F215" s="447">
        <v>111.48484848484848</v>
      </c>
      <c r="G215" s="440">
        <v>111.22519017128624</v>
      </c>
      <c r="H215" s="453"/>
      <c r="I215" s="447">
        <v>371.63636363636363</v>
      </c>
      <c r="J215" s="440">
        <v>371.24809140167105</v>
      </c>
      <c r="K215" s="453"/>
      <c r="L215" s="447">
        <v>194.83110839825272</v>
      </c>
      <c r="M215" s="440">
        <v>216.98195239549602</v>
      </c>
      <c r="N215" s="453"/>
      <c r="O215" s="447">
        <v>259.02500331155653</v>
      </c>
      <c r="P215" s="440">
        <v>260.26136327346751</v>
      </c>
      <c r="Q215" s="453"/>
      <c r="R215" s="447">
        <v>3777.7947119106011</v>
      </c>
      <c r="S215" s="440">
        <v>3000</v>
      </c>
      <c r="T215" s="453"/>
      <c r="U215" s="453">
        <v>383.73828071394337</v>
      </c>
      <c r="V215" s="453">
        <v>401.15729249905144</v>
      </c>
      <c r="W215" s="439"/>
      <c r="X215" s="447">
        <v>172.52981795562772</v>
      </c>
      <c r="Y215" s="440">
        <v>172.589782435009</v>
      </c>
      <c r="Z215" s="453"/>
      <c r="AA215" s="447">
        <v>301.28696493098136</v>
      </c>
      <c r="AB215" s="440">
        <v>301.3312504057821</v>
      </c>
      <c r="AC215" s="447"/>
      <c r="AD215" s="447">
        <v>2700</v>
      </c>
      <c r="AE215" s="561">
        <v>2504</v>
      </c>
    </row>
    <row r="216" spans="1:31" s="87" customFormat="1">
      <c r="A216" s="273">
        <v>44408</v>
      </c>
      <c r="B216" s="274"/>
      <c r="C216" s="447">
        <v>171.18712819240372</v>
      </c>
      <c r="D216" s="447">
        <v>173.93849029016002</v>
      </c>
      <c r="E216" s="439"/>
      <c r="F216" s="447">
        <v>111.50769230769231</v>
      </c>
      <c r="G216" s="440">
        <v>114.49889271466047</v>
      </c>
      <c r="H216" s="453"/>
      <c r="I216" s="447">
        <v>372.05165896682064</v>
      </c>
      <c r="J216" s="440">
        <v>371.24809140167105</v>
      </c>
      <c r="K216" s="453"/>
      <c r="L216" s="447">
        <v>196.64879611316053</v>
      </c>
      <c r="M216" s="440">
        <v>214.56852613192618</v>
      </c>
      <c r="N216" s="453"/>
      <c r="O216" s="447">
        <v>262.42711506637414</v>
      </c>
      <c r="P216" s="440">
        <v>261.0943430558217</v>
      </c>
      <c r="Q216" s="453"/>
      <c r="R216" s="447">
        <v>3788.3379414211972</v>
      </c>
      <c r="S216" s="440">
        <v>3000</v>
      </c>
      <c r="T216" s="453"/>
      <c r="U216" s="453">
        <v>387.52244924684123</v>
      </c>
      <c r="V216" s="453">
        <v>401.15712754016693</v>
      </c>
      <c r="W216" s="439"/>
      <c r="X216" s="447">
        <v>172.80938521495059</v>
      </c>
      <c r="Y216" s="440">
        <v>171.1923446099924</v>
      </c>
      <c r="Z216" s="453"/>
      <c r="AA216" s="447">
        <v>303.18213817378336</v>
      </c>
      <c r="AB216" s="440">
        <v>303.39684576609318</v>
      </c>
      <c r="AC216" s="447"/>
      <c r="AD216" s="447">
        <v>2700</v>
      </c>
      <c r="AE216" s="561">
        <v>2502</v>
      </c>
    </row>
    <row r="217" spans="1:31" s="87" customFormat="1">
      <c r="A217" s="273">
        <v>44439</v>
      </c>
      <c r="B217" s="274"/>
      <c r="C217" s="447">
        <v>172.34059203648127</v>
      </c>
      <c r="D217" s="447">
        <v>171.6596007251035</v>
      </c>
      <c r="E217" s="439"/>
      <c r="F217" s="447">
        <v>118.91420534458508</v>
      </c>
      <c r="G217" s="440">
        <v>113.12368632761562</v>
      </c>
      <c r="H217" s="453"/>
      <c r="I217" s="447">
        <v>368.87802804929879</v>
      </c>
      <c r="J217" s="440">
        <v>371.24809140167105</v>
      </c>
      <c r="K217" s="453"/>
      <c r="L217" s="447">
        <v>195.52434313803008</v>
      </c>
      <c r="M217" s="440">
        <v>208.06910167792807</v>
      </c>
      <c r="N217" s="453"/>
      <c r="O217" s="447">
        <v>256.1680721020478</v>
      </c>
      <c r="P217" s="440">
        <v>254.66885327851929</v>
      </c>
      <c r="Q217" s="453"/>
      <c r="R217" s="447">
        <v>3795.9543097567525</v>
      </c>
      <c r="S217" s="440">
        <v>3000</v>
      </c>
      <c r="T217" s="453"/>
      <c r="U217" s="453">
        <v>390.33499263212417</v>
      </c>
      <c r="V217" s="453">
        <v>401.15718050053255</v>
      </c>
      <c r="W217" s="439"/>
      <c r="X217" s="447">
        <v>175.74574584743073</v>
      </c>
      <c r="Y217" s="440">
        <v>169.38341792333679</v>
      </c>
      <c r="Z217" s="453"/>
      <c r="AA217" s="447">
        <v>304.33359030638837</v>
      </c>
      <c r="AB217" s="440">
        <v>304.7696493995067</v>
      </c>
      <c r="AC217" s="447"/>
      <c r="AD217" s="447">
        <v>2700</v>
      </c>
      <c r="AE217" s="561">
        <v>2500</v>
      </c>
    </row>
    <row r="218" spans="1:31" s="87" customFormat="1">
      <c r="A218" s="273">
        <v>44469</v>
      </c>
      <c r="B218" s="274"/>
      <c r="C218" s="447">
        <v>171.43446514128195</v>
      </c>
      <c r="D218" s="447">
        <v>171.68372819262731</v>
      </c>
      <c r="E218" s="439"/>
      <c r="F218" s="447">
        <v>120.17241812428124</v>
      </c>
      <c r="G218" s="440">
        <v>108.34710186495217</v>
      </c>
      <c r="H218" s="453"/>
      <c r="I218" s="447">
        <v>373.97033898305085</v>
      </c>
      <c r="J218" s="440">
        <v>371.24809140167105</v>
      </c>
      <c r="K218" s="453"/>
      <c r="L218" s="447">
        <v>187.51357961969489</v>
      </c>
      <c r="M218" s="440">
        <v>200.52701532221769</v>
      </c>
      <c r="N218" s="453"/>
      <c r="O218" s="447">
        <v>251.7811965703365</v>
      </c>
      <c r="P218" s="440">
        <v>248.50725088839786</v>
      </c>
      <c r="Q218" s="453"/>
      <c r="R218" s="447">
        <v>3894.7980332980396</v>
      </c>
      <c r="S218" s="440">
        <v>3000</v>
      </c>
      <c r="T218" s="453"/>
      <c r="U218" s="453">
        <v>387.59898455777511</v>
      </c>
      <c r="V218" s="453">
        <v>401.15725251227616</v>
      </c>
      <c r="W218" s="439"/>
      <c r="X218" s="447">
        <v>178.45457174896254</v>
      </c>
      <c r="Y218" s="440">
        <v>168.65159502811582</v>
      </c>
      <c r="Z218" s="453"/>
      <c r="AA218" s="447">
        <v>310.03287076995605</v>
      </c>
      <c r="AB218" s="440">
        <v>308.04898653832555</v>
      </c>
      <c r="AC218" s="447"/>
      <c r="AD218" s="447">
        <v>2700</v>
      </c>
      <c r="AE218" s="561">
        <v>2498</v>
      </c>
    </row>
    <row r="219" spans="1:31" s="87" customFormat="1">
      <c r="A219" s="273">
        <v>44500</v>
      </c>
      <c r="B219" s="274"/>
      <c r="C219" s="447">
        <v>170.75397161645557</v>
      </c>
      <c r="D219" s="447">
        <v>171.02282870715337</v>
      </c>
      <c r="E219" s="439"/>
      <c r="F219" s="447">
        <v>118.85634568897353</v>
      </c>
      <c r="G219" s="440">
        <v>109.64058035301191</v>
      </c>
      <c r="H219" s="453"/>
      <c r="I219" s="447">
        <v>376.24037639007702</v>
      </c>
      <c r="J219" s="440">
        <v>371.24809140167105</v>
      </c>
      <c r="K219" s="453"/>
      <c r="L219" s="447">
        <v>181.57942749022871</v>
      </c>
      <c r="M219" s="440">
        <v>199.16791978552817</v>
      </c>
      <c r="N219" s="453"/>
      <c r="O219" s="447">
        <v>253.26889280137073</v>
      </c>
      <c r="P219" s="440">
        <v>248.35698456565999</v>
      </c>
      <c r="Q219" s="453"/>
      <c r="R219" s="447">
        <v>3927.8778674523428</v>
      </c>
      <c r="S219" s="440">
        <v>3000</v>
      </c>
      <c r="T219" s="453"/>
      <c r="U219" s="453">
        <v>387.44600391108651</v>
      </c>
      <c r="V219" s="453">
        <v>401.15713656956052</v>
      </c>
      <c r="W219" s="439"/>
      <c r="X219" s="447">
        <v>179.41679930745312</v>
      </c>
      <c r="Y219" s="440">
        <v>162.8650032096501</v>
      </c>
      <c r="Z219" s="453"/>
      <c r="AA219" s="447">
        <v>304.4414874533889</v>
      </c>
      <c r="AB219" s="440">
        <v>303.1119919207494</v>
      </c>
      <c r="AC219" s="447"/>
      <c r="AD219" s="447">
        <v>2700</v>
      </c>
      <c r="AE219" s="561">
        <v>2496</v>
      </c>
    </row>
    <row r="220" spans="1:31" s="87" customFormat="1">
      <c r="A220" s="273">
        <v>44530</v>
      </c>
      <c r="B220" s="274"/>
      <c r="C220" s="447">
        <v>171.51450785562108</v>
      </c>
      <c r="D220" s="447">
        <v>170.81230766791029</v>
      </c>
      <c r="E220" s="439"/>
      <c r="F220" s="447">
        <v>111.97067039106145</v>
      </c>
      <c r="G220" s="440">
        <v>114.97347898575987</v>
      </c>
      <c r="H220" s="453"/>
      <c r="I220" s="447">
        <v>376.59957627118644</v>
      </c>
      <c r="J220" s="440">
        <v>371.24809140167105</v>
      </c>
      <c r="K220" s="453"/>
      <c r="L220" s="447">
        <v>182.26703490820648</v>
      </c>
      <c r="M220" s="440">
        <v>197.00865656793763</v>
      </c>
      <c r="N220" s="453"/>
      <c r="O220" s="447">
        <v>251.86819152302451</v>
      </c>
      <c r="P220" s="440">
        <v>250.77209045257493</v>
      </c>
      <c r="Q220" s="453"/>
      <c r="R220" s="447">
        <v>3903.0980892474627</v>
      </c>
      <c r="S220" s="440">
        <v>3000</v>
      </c>
      <c r="T220" s="453"/>
      <c r="U220" s="453">
        <v>388.85768212608372</v>
      </c>
      <c r="V220" s="453">
        <v>401.15719991742736</v>
      </c>
      <c r="W220" s="439"/>
      <c r="X220" s="447">
        <v>178.26971133395114</v>
      </c>
      <c r="Y220" s="440">
        <v>164.83958689586137</v>
      </c>
      <c r="Z220" s="453"/>
      <c r="AA220" s="447">
        <v>305.77005444099422</v>
      </c>
      <c r="AB220" s="440">
        <v>302.85413416535522</v>
      </c>
      <c r="AC220" s="447"/>
      <c r="AD220" s="447">
        <v>2700</v>
      </c>
      <c r="AE220" s="561">
        <v>2494</v>
      </c>
    </row>
    <row r="221" spans="1:31" s="87" customFormat="1">
      <c r="A221" s="273">
        <v>44561</v>
      </c>
      <c r="B221" s="274"/>
      <c r="C221" s="447">
        <v>169.79819096152102</v>
      </c>
      <c r="D221" s="447">
        <v>169.3242684246961</v>
      </c>
      <c r="E221" s="439"/>
      <c r="F221" s="447">
        <v>113.99852398523986</v>
      </c>
      <c r="G221" s="440">
        <v>112.76927547542338</v>
      </c>
      <c r="H221" s="453"/>
      <c r="I221" s="447">
        <v>371.0781383432963</v>
      </c>
      <c r="J221" s="440">
        <v>371.24809140167105</v>
      </c>
      <c r="K221" s="453"/>
      <c r="L221" s="447">
        <v>179.33103838664326</v>
      </c>
      <c r="M221" s="440">
        <v>198.37186963187287</v>
      </c>
      <c r="N221" s="453"/>
      <c r="O221" s="447">
        <v>250.74171980816106</v>
      </c>
      <c r="P221" s="440">
        <v>248.38786825768182</v>
      </c>
      <c r="Q221" s="453"/>
      <c r="R221" s="447">
        <v>3807.6753247548545</v>
      </c>
      <c r="S221" s="440">
        <v>3000</v>
      </c>
      <c r="T221" s="453"/>
      <c r="U221" s="453">
        <v>388.97881061298546</v>
      </c>
      <c r="V221" s="453">
        <v>401.15722150632701</v>
      </c>
      <c r="W221" s="439"/>
      <c r="X221" s="447">
        <v>177.89109703972636</v>
      </c>
      <c r="Y221" s="440">
        <v>165.06371272828963</v>
      </c>
      <c r="Z221" s="453"/>
      <c r="AA221" s="447">
        <v>303.82368469335285</v>
      </c>
      <c r="AB221" s="440">
        <v>301.03179362538509</v>
      </c>
      <c r="AC221" s="447"/>
      <c r="AD221" s="447">
        <v>2700</v>
      </c>
      <c r="AE221" s="561">
        <v>2492</v>
      </c>
    </row>
    <row r="222" spans="1:31" s="87" customFormat="1">
      <c r="A222" s="273">
        <v>44592</v>
      </c>
      <c r="B222" s="274"/>
      <c r="C222" s="447">
        <v>170.27239945488995</v>
      </c>
      <c r="D222" s="447">
        <v>172.08756977957157</v>
      </c>
      <c r="E222" s="439"/>
      <c r="F222" s="447">
        <v>121.49501661129568</v>
      </c>
      <c r="G222" s="440">
        <v>115.00209888122166</v>
      </c>
      <c r="H222" s="453"/>
      <c r="I222" s="447">
        <v>371.01213697442569</v>
      </c>
      <c r="J222" s="440">
        <v>371.24809140167105</v>
      </c>
      <c r="K222" s="453"/>
      <c r="L222" s="447">
        <v>181.18569006656082</v>
      </c>
      <c r="M222" s="440">
        <v>207.6331700243087</v>
      </c>
      <c r="N222" s="453"/>
      <c r="O222" s="447">
        <v>256.57278712957481</v>
      </c>
      <c r="P222" s="440">
        <v>254.68002822029078</v>
      </c>
      <c r="Q222" s="453"/>
      <c r="R222" s="447">
        <v>3856.4345063897649</v>
      </c>
      <c r="S222" s="440">
        <v>3000</v>
      </c>
      <c r="T222" s="453"/>
      <c r="U222" s="453">
        <v>392.93963421033362</v>
      </c>
      <c r="V222" s="453">
        <v>401.15714893028502</v>
      </c>
      <c r="W222" s="439"/>
      <c r="X222" s="447">
        <v>175.94418188714081</v>
      </c>
      <c r="Y222" s="440">
        <v>165.56148740315248</v>
      </c>
      <c r="Z222" s="453"/>
      <c r="AA222" s="447">
        <v>303.3387499440766</v>
      </c>
      <c r="AB222" s="440">
        <v>302.30643255496028</v>
      </c>
      <c r="AC222" s="447"/>
      <c r="AD222" s="447">
        <v>2700</v>
      </c>
      <c r="AE222" s="561">
        <v>2490</v>
      </c>
    </row>
    <row r="223" spans="1:31" s="87" customFormat="1">
      <c r="A223" s="273">
        <v>44620</v>
      </c>
      <c r="B223" s="274"/>
      <c r="C223" s="447">
        <v>170.98722296607278</v>
      </c>
      <c r="D223" s="447">
        <v>170.92232568030727</v>
      </c>
      <c r="E223" s="439"/>
      <c r="F223" s="447">
        <v>121.01298701298701</v>
      </c>
      <c r="G223" s="440">
        <v>113.4451656399165</v>
      </c>
      <c r="H223" s="453"/>
      <c r="I223" s="447">
        <v>374.76106970626915</v>
      </c>
      <c r="J223" s="440">
        <v>371.24809140167105</v>
      </c>
      <c r="K223" s="453"/>
      <c r="L223" s="447">
        <v>189.66881078289978</v>
      </c>
      <c r="M223" s="440">
        <v>207.3287594026261</v>
      </c>
      <c r="N223" s="453"/>
      <c r="O223" s="447">
        <v>254.64893328371551</v>
      </c>
      <c r="P223" s="440">
        <v>252.16463027253582</v>
      </c>
      <c r="Q223" s="453"/>
      <c r="R223" s="447">
        <v>3836.7783604977744</v>
      </c>
      <c r="S223" s="440">
        <v>3000</v>
      </c>
      <c r="T223" s="453"/>
      <c r="U223" s="453">
        <v>388.20909652554838</v>
      </c>
      <c r="V223" s="453">
        <v>401.1572061189392</v>
      </c>
      <c r="W223" s="439"/>
      <c r="X223" s="447">
        <v>169.16098683644893</v>
      </c>
      <c r="Y223" s="440">
        <v>165.76888925257876</v>
      </c>
      <c r="Z223" s="453"/>
      <c r="AA223" s="447">
        <v>305.03799654786172</v>
      </c>
      <c r="AB223" s="440">
        <v>301.7517061865716</v>
      </c>
      <c r="AC223" s="447"/>
      <c r="AD223" s="447">
        <v>2700</v>
      </c>
      <c r="AE223" s="561">
        <v>2488</v>
      </c>
    </row>
    <row r="224" spans="1:31" s="87" customFormat="1">
      <c r="A224" s="273">
        <v>44651</v>
      </c>
      <c r="B224" s="274"/>
      <c r="C224" s="447">
        <v>168.91020975488186</v>
      </c>
      <c r="D224" s="447">
        <v>169.00976987134803</v>
      </c>
      <c r="E224" s="439"/>
      <c r="F224" s="447">
        <v>116.68604651162791</v>
      </c>
      <c r="G224" s="440">
        <v>116.03766976391537</v>
      </c>
      <c r="H224" s="453"/>
      <c r="I224" s="447">
        <v>368.4958641706574</v>
      </c>
      <c r="J224" s="440">
        <v>371.24809140167105</v>
      </c>
      <c r="K224" s="453"/>
      <c r="L224" s="447">
        <v>190.04070862683503</v>
      </c>
      <c r="M224" s="440">
        <v>209.97676173054225</v>
      </c>
      <c r="N224" s="453"/>
      <c r="O224" s="447">
        <v>255.76730539669779</v>
      </c>
      <c r="P224" s="440">
        <v>254.22115705018382</v>
      </c>
      <c r="Q224" s="453"/>
      <c r="R224" s="447">
        <v>3884.589347768559</v>
      </c>
      <c r="S224" s="440">
        <v>3000</v>
      </c>
      <c r="T224" s="453"/>
      <c r="U224" s="453">
        <v>388.24366006819542</v>
      </c>
      <c r="V224" s="453">
        <v>401.15720154350299</v>
      </c>
      <c r="W224" s="439"/>
      <c r="X224" s="447">
        <v>170.248247784048</v>
      </c>
      <c r="Y224" s="440">
        <v>167.35968937698368</v>
      </c>
      <c r="Z224" s="453"/>
      <c r="AA224" s="447">
        <v>303.85166669196025</v>
      </c>
      <c r="AB224" s="440">
        <v>301.57107950372142</v>
      </c>
      <c r="AC224" s="447"/>
      <c r="AD224" s="447">
        <v>2700</v>
      </c>
      <c r="AE224" s="561">
        <v>2486</v>
      </c>
    </row>
    <row r="225" spans="1:31" s="87" customFormat="1">
      <c r="A225" s="273">
        <v>44681</v>
      </c>
      <c r="B225" s="274"/>
      <c r="C225" s="447">
        <v>171.76503825116035</v>
      </c>
      <c r="D225" s="447">
        <v>173.14449889511079</v>
      </c>
      <c r="E225" s="439"/>
      <c r="F225" s="447">
        <v>108.29370629370629</v>
      </c>
      <c r="G225" s="440">
        <v>116.81733434724369</v>
      </c>
      <c r="H225" s="453"/>
      <c r="I225" s="447">
        <v>369.55660783469654</v>
      </c>
      <c r="J225" s="440">
        <v>371.24809140167105</v>
      </c>
      <c r="K225" s="453"/>
      <c r="L225" s="447">
        <v>191.42076958238582</v>
      </c>
      <c r="M225" s="440">
        <v>212.78210457495058</v>
      </c>
      <c r="N225" s="453"/>
      <c r="O225" s="447">
        <v>253.94306673996712</v>
      </c>
      <c r="P225" s="440">
        <v>254.89987174146302</v>
      </c>
      <c r="Q225" s="453"/>
      <c r="R225" s="447">
        <v>3921.9277742625536</v>
      </c>
      <c r="S225" s="440">
        <v>3000</v>
      </c>
      <c r="T225" s="453"/>
      <c r="U225" s="453">
        <v>389.9546964669434</v>
      </c>
      <c r="V225" s="453">
        <v>401.15716180832129</v>
      </c>
      <c r="W225" s="439"/>
      <c r="X225" s="447">
        <v>169.77924426586179</v>
      </c>
      <c r="Y225" s="440">
        <v>170.55550516246529</v>
      </c>
      <c r="Z225" s="453"/>
      <c r="AA225" s="447">
        <v>306.04922172650225</v>
      </c>
      <c r="AB225" s="440">
        <v>304.32826199406122</v>
      </c>
      <c r="AC225" s="447"/>
      <c r="AD225" s="447">
        <v>2700</v>
      </c>
      <c r="AE225" s="561">
        <v>2484</v>
      </c>
    </row>
    <row r="226" spans="1:31" s="87" customFormat="1">
      <c r="A226" s="273">
        <v>44712</v>
      </c>
      <c r="B226" s="274"/>
      <c r="C226" s="447">
        <v>174.92616391082456</v>
      </c>
      <c r="D226" s="447">
        <v>177.01178517809504</v>
      </c>
      <c r="E226" s="439"/>
      <c r="F226" s="447">
        <v>108.10320781032078</v>
      </c>
      <c r="G226" s="440">
        <v>111.60489471932286</v>
      </c>
      <c r="H226" s="453"/>
      <c r="I226" s="447">
        <v>372.15381337878142</v>
      </c>
      <c r="J226" s="440">
        <v>371.24809140167105</v>
      </c>
      <c r="K226" s="453"/>
      <c r="L226" s="447">
        <v>194.43507059459699</v>
      </c>
      <c r="M226" s="440">
        <v>215.70732475198542</v>
      </c>
      <c r="N226" s="453"/>
      <c r="O226" s="447">
        <v>254.83988251714754</v>
      </c>
      <c r="P226" s="440">
        <v>257.81015104109133</v>
      </c>
      <c r="Q226" s="453"/>
      <c r="R226" s="447">
        <v>3901.8428948648002</v>
      </c>
      <c r="S226" s="440">
        <v>3000</v>
      </c>
      <c r="T226" s="453"/>
      <c r="U226" s="453">
        <v>390.47794815239911</v>
      </c>
      <c r="V226" s="453">
        <v>401.15720616765134</v>
      </c>
      <c r="W226" s="439"/>
      <c r="X226" s="447">
        <v>173.62610094493405</v>
      </c>
      <c r="Y226" s="440">
        <v>171.82593408190445</v>
      </c>
      <c r="Z226" s="453"/>
      <c r="AA226" s="447">
        <v>301.15386018360624</v>
      </c>
      <c r="AB226" s="440">
        <v>301.38826289562633</v>
      </c>
      <c r="AC226" s="447"/>
      <c r="AD226" s="447">
        <v>2700</v>
      </c>
      <c r="AE226" s="561">
        <v>2482</v>
      </c>
    </row>
    <row r="227" spans="1:31" s="87" customFormat="1">
      <c r="A227" s="273">
        <v>44742</v>
      </c>
      <c r="B227" s="274"/>
      <c r="C227" s="447">
        <v>177.40056933174776</v>
      </c>
      <c r="D227" s="447">
        <v>182.3517577778434</v>
      </c>
      <c r="E227" s="439"/>
      <c r="F227" s="447">
        <v>111.48484848484848</v>
      </c>
      <c r="G227" s="440">
        <v>111.22511488887767</v>
      </c>
      <c r="H227" s="453"/>
      <c r="I227" s="447">
        <v>371.63636363636363</v>
      </c>
      <c r="J227" s="440">
        <v>371.24809140167105</v>
      </c>
      <c r="K227" s="453"/>
      <c r="L227" s="447">
        <v>194.32111950641891</v>
      </c>
      <c r="M227" s="440">
        <v>216.33101404719343</v>
      </c>
      <c r="N227" s="453"/>
      <c r="O227" s="447">
        <v>259.02501032308999</v>
      </c>
      <c r="P227" s="440">
        <v>260.26143045993388</v>
      </c>
      <c r="Q227" s="453"/>
      <c r="R227" s="447">
        <v>3804.4045153165389</v>
      </c>
      <c r="S227" s="440">
        <v>3000</v>
      </c>
      <c r="T227" s="453"/>
      <c r="U227" s="453">
        <v>383.83653377267035</v>
      </c>
      <c r="V227" s="453">
        <v>401.15719070003388</v>
      </c>
      <c r="W227" s="439"/>
      <c r="X227" s="447">
        <v>172.48525621006593</v>
      </c>
      <c r="Y227" s="440">
        <v>172.5897828637641</v>
      </c>
      <c r="Z227" s="453"/>
      <c r="AA227" s="447">
        <v>301.28584694558663</v>
      </c>
      <c r="AB227" s="440">
        <v>301.33008809165335</v>
      </c>
      <c r="AC227" s="447"/>
      <c r="AD227" s="447">
        <v>2700</v>
      </c>
      <c r="AE227" s="561">
        <v>2480</v>
      </c>
    </row>
    <row r="228" spans="1:31" s="87" customFormat="1">
      <c r="A228" s="273">
        <v>44773</v>
      </c>
      <c r="B228" s="274"/>
      <c r="C228" s="447">
        <v>171.18710361972163</v>
      </c>
      <c r="D228" s="447">
        <v>173.93848664434987</v>
      </c>
      <c r="E228" s="439"/>
      <c r="F228" s="447">
        <v>111.50769230769231</v>
      </c>
      <c r="G228" s="440">
        <v>114.4988271280794</v>
      </c>
      <c r="H228" s="453"/>
      <c r="I228" s="447">
        <v>372.05165896682064</v>
      </c>
      <c r="J228" s="440">
        <v>371.24809140167105</v>
      </c>
      <c r="K228" s="453"/>
      <c r="L228" s="447">
        <v>196.18889519140154</v>
      </c>
      <c r="M228" s="440">
        <v>213.86258869407402</v>
      </c>
      <c r="N228" s="453"/>
      <c r="O228" s="447">
        <v>262.42709840771118</v>
      </c>
      <c r="P228" s="440">
        <v>261.09448681383918</v>
      </c>
      <c r="Q228" s="453"/>
      <c r="R228" s="447">
        <v>3814.2056283526135</v>
      </c>
      <c r="S228" s="440">
        <v>3000</v>
      </c>
      <c r="T228" s="453"/>
      <c r="U228" s="453">
        <v>387.85655157695436</v>
      </c>
      <c r="V228" s="453">
        <v>401.15717287687227</v>
      </c>
      <c r="W228" s="439"/>
      <c r="X228" s="447">
        <v>172.76291704654147</v>
      </c>
      <c r="Y228" s="440">
        <v>171.19234498153253</v>
      </c>
      <c r="Z228" s="453"/>
      <c r="AA228" s="447">
        <v>303.18107835466446</v>
      </c>
      <c r="AB228" s="440">
        <v>303.39574346144724</v>
      </c>
      <c r="AC228" s="447"/>
      <c r="AD228" s="447">
        <v>2700</v>
      </c>
      <c r="AE228" s="561">
        <v>2478</v>
      </c>
    </row>
    <row r="229" spans="1:31" s="87" customFormat="1">
      <c r="A229" s="273">
        <v>44804</v>
      </c>
      <c r="B229" s="274"/>
      <c r="C229" s="447">
        <v>172.34057074422898</v>
      </c>
      <c r="D229" s="447">
        <v>171.65959764468059</v>
      </c>
      <c r="E229" s="439"/>
      <c r="F229" s="447">
        <v>118.91420534458508</v>
      </c>
      <c r="G229" s="440">
        <v>113.12362918810989</v>
      </c>
      <c r="H229" s="453"/>
      <c r="I229" s="447">
        <v>368.87802804929879</v>
      </c>
      <c r="J229" s="440">
        <v>371.24809140167105</v>
      </c>
      <c r="K229" s="453"/>
      <c r="L229" s="447">
        <v>195.11725543291143</v>
      </c>
      <c r="M229" s="440">
        <v>207.32000523962239</v>
      </c>
      <c r="N229" s="453"/>
      <c r="O229" s="447">
        <v>256.16808632698269</v>
      </c>
      <c r="P229" s="440">
        <v>254.66863917347243</v>
      </c>
      <c r="Q229" s="453"/>
      <c r="R229" s="447">
        <v>3821.1005769791727</v>
      </c>
      <c r="S229" s="440">
        <v>3000</v>
      </c>
      <c r="T229" s="453"/>
      <c r="U229" s="453">
        <v>391.22159150534895</v>
      </c>
      <c r="V229" s="453">
        <v>401.15720345909159</v>
      </c>
      <c r="W229" s="439"/>
      <c r="X229" s="447">
        <v>175.6994508641879</v>
      </c>
      <c r="Y229" s="440">
        <v>169.38341824529695</v>
      </c>
      <c r="Z229" s="453"/>
      <c r="AA229" s="447">
        <v>304.33258562728429</v>
      </c>
      <c r="AB229" s="440">
        <v>304.76861558872071</v>
      </c>
      <c r="AC229" s="447"/>
      <c r="AD229" s="447">
        <v>2700</v>
      </c>
      <c r="AE229" s="561">
        <v>2476</v>
      </c>
    </row>
    <row r="230" spans="1:31" s="87" customFormat="1">
      <c r="A230" s="273">
        <v>44834</v>
      </c>
      <c r="B230" s="274"/>
      <c r="C230" s="447">
        <v>171.43444669152521</v>
      </c>
      <c r="D230" s="447">
        <v>171.68372558991217</v>
      </c>
      <c r="E230" s="439"/>
      <c r="F230" s="447">
        <v>120.17241812428124</v>
      </c>
      <c r="G230" s="440">
        <v>108.34705208459981</v>
      </c>
      <c r="H230" s="453"/>
      <c r="I230" s="447">
        <v>373.97033898305085</v>
      </c>
      <c r="J230" s="440">
        <v>371.24809140167105</v>
      </c>
      <c r="K230" s="453"/>
      <c r="L230" s="447">
        <v>187.16115005546462</v>
      </c>
      <c r="M230" s="440">
        <v>199.74630884661792</v>
      </c>
      <c r="N230" s="453"/>
      <c r="O230" s="447">
        <v>251.78119325335922</v>
      </c>
      <c r="P230" s="440">
        <v>248.5073875430117</v>
      </c>
      <c r="Q230" s="453"/>
      <c r="R230" s="447">
        <v>3919.2430003682643</v>
      </c>
      <c r="S230" s="440">
        <v>3000</v>
      </c>
      <c r="T230" s="453"/>
      <c r="U230" s="453">
        <v>388.21562147679197</v>
      </c>
      <c r="V230" s="453">
        <v>401.15718576787015</v>
      </c>
      <c r="W230" s="439"/>
      <c r="X230" s="447">
        <v>178.41035975812713</v>
      </c>
      <c r="Y230" s="440">
        <v>168.65159530711216</v>
      </c>
      <c r="Z230" s="453"/>
      <c r="AA230" s="447">
        <v>310.03191836205531</v>
      </c>
      <c r="AB230" s="440">
        <v>308.04802685226383</v>
      </c>
      <c r="AC230" s="447"/>
      <c r="AD230" s="447">
        <v>2700</v>
      </c>
      <c r="AE230" s="561">
        <v>2474</v>
      </c>
    </row>
    <row r="231" spans="1:31" s="87" customFormat="1">
      <c r="A231" s="273">
        <v>44865</v>
      </c>
      <c r="B231" s="274"/>
      <c r="C231" s="447">
        <v>170.75395562972392</v>
      </c>
      <c r="D231" s="447">
        <v>171.02282650806373</v>
      </c>
      <c r="E231" s="439"/>
      <c r="F231" s="447">
        <v>118.85634568897353</v>
      </c>
      <c r="G231" s="440">
        <v>109.64053698400743</v>
      </c>
      <c r="H231" s="453"/>
      <c r="I231" s="447">
        <v>376.24037639007702</v>
      </c>
      <c r="J231" s="440">
        <v>371.24809140167105</v>
      </c>
      <c r="K231" s="453"/>
      <c r="L231" s="447">
        <v>181.28265520695447</v>
      </c>
      <c r="M231" s="440">
        <v>198.36674693090498</v>
      </c>
      <c r="N231" s="453"/>
      <c r="O231" s="447">
        <v>253.26888571878962</v>
      </c>
      <c r="P231" s="440">
        <v>248.35699791329998</v>
      </c>
      <c r="Q231" s="453"/>
      <c r="R231" s="447">
        <v>3951.641092816129</v>
      </c>
      <c r="S231" s="440">
        <v>3000</v>
      </c>
      <c r="T231" s="453"/>
      <c r="U231" s="453">
        <v>388.47657202405816</v>
      </c>
      <c r="V231" s="453">
        <v>401.15718091633647</v>
      </c>
      <c r="W231" s="439"/>
      <c r="X231" s="447">
        <v>179.37634265505588</v>
      </c>
      <c r="Y231" s="440">
        <v>162.86500345141593</v>
      </c>
      <c r="Z231" s="453"/>
      <c r="AA231" s="447">
        <v>304.4405845971379</v>
      </c>
      <c r="AB231" s="440">
        <v>303.11110957862218</v>
      </c>
      <c r="AC231" s="447"/>
      <c r="AD231" s="447">
        <v>2700</v>
      </c>
      <c r="AE231" s="561">
        <v>2472</v>
      </c>
    </row>
    <row r="232" spans="1:31" s="87" customFormat="1">
      <c r="A232" s="273">
        <v>44895</v>
      </c>
      <c r="B232" s="274"/>
      <c r="C232" s="447">
        <v>171.51449400310295</v>
      </c>
      <c r="D232" s="447">
        <v>170.81230580985246</v>
      </c>
      <c r="E232" s="439"/>
      <c r="F232" s="447">
        <v>111.97067039106145</v>
      </c>
      <c r="G232" s="440">
        <v>114.97344120236821</v>
      </c>
      <c r="H232" s="453"/>
      <c r="I232" s="447">
        <v>376.59957627118644</v>
      </c>
      <c r="J232" s="440">
        <v>371.24809140167105</v>
      </c>
      <c r="K232" s="453"/>
      <c r="L232" s="447">
        <v>182.02611666511308</v>
      </c>
      <c r="M232" s="440">
        <v>196.19765381538721</v>
      </c>
      <c r="N232" s="453"/>
      <c r="O232" s="447">
        <v>251.86820257048535</v>
      </c>
      <c r="P232" s="440">
        <v>250.7719703459052</v>
      </c>
      <c r="Q232" s="453"/>
      <c r="R232" s="447">
        <v>3926.198585888259</v>
      </c>
      <c r="S232" s="440">
        <v>3000</v>
      </c>
      <c r="T232" s="453"/>
      <c r="U232" s="453">
        <v>389.97754640916878</v>
      </c>
      <c r="V232" s="453">
        <v>401.15719972994413</v>
      </c>
      <c r="W232" s="439"/>
      <c r="X232" s="447">
        <v>178.23439353075281</v>
      </c>
      <c r="Y232" s="440">
        <v>164.8395871053649</v>
      </c>
      <c r="Z232" s="453"/>
      <c r="AA232" s="447">
        <v>305.7691985583316</v>
      </c>
      <c r="AB232" s="440">
        <v>302.85333037588441</v>
      </c>
      <c r="AC232" s="447"/>
      <c r="AD232" s="447">
        <v>2700</v>
      </c>
      <c r="AE232" s="561">
        <v>2470</v>
      </c>
    </row>
    <row r="233" spans="1:31" s="87" customFormat="1">
      <c r="A233" s="273">
        <v>44926</v>
      </c>
      <c r="B233" s="274"/>
      <c r="C233" s="447">
        <v>169.79817895830098</v>
      </c>
      <c r="D233" s="447">
        <v>169.32426685478333</v>
      </c>
      <c r="E233" s="439"/>
      <c r="F233" s="447">
        <v>113.99852398523986</v>
      </c>
      <c r="G233" s="440">
        <v>112.76924255825817</v>
      </c>
      <c r="H233" s="453"/>
      <c r="I233" s="447">
        <v>371.0781383432963</v>
      </c>
      <c r="J233" s="440">
        <v>371.24809140167105</v>
      </c>
      <c r="K233" s="453"/>
      <c r="L233" s="447">
        <v>179.14541966400006</v>
      </c>
      <c r="M233" s="440">
        <v>197.56107707580929</v>
      </c>
      <c r="N233" s="453"/>
      <c r="O233" s="447">
        <v>250.74171261029477</v>
      </c>
      <c r="P233" s="440">
        <v>248.38799778235861</v>
      </c>
      <c r="Q233" s="453"/>
      <c r="R233" s="447">
        <v>3830.1315754061093</v>
      </c>
      <c r="S233" s="440">
        <v>3000</v>
      </c>
      <c r="T233" s="453"/>
      <c r="U233" s="453">
        <v>389.57544546893718</v>
      </c>
      <c r="V233" s="453">
        <v>401.15718413549143</v>
      </c>
      <c r="W233" s="439"/>
      <c r="X233" s="447">
        <v>177.86197865327196</v>
      </c>
      <c r="Y233" s="440">
        <v>165.06371290983606</v>
      </c>
      <c r="Z233" s="453"/>
      <c r="AA233" s="447">
        <v>303.82287334034805</v>
      </c>
      <c r="AB233" s="440">
        <v>301.03106794788766</v>
      </c>
      <c r="AC233" s="447"/>
      <c r="AD233" s="447">
        <v>2700</v>
      </c>
      <c r="AE233" s="561">
        <v>2468</v>
      </c>
    </row>
    <row r="234" spans="1:31" s="87" customFormat="1">
      <c r="A234" s="273">
        <v>44957</v>
      </c>
      <c r="B234" s="274"/>
      <c r="C234" s="447">
        <v>170.27238905408842</v>
      </c>
      <c r="D234" s="447">
        <v>172.08756845311873</v>
      </c>
      <c r="E234" s="439"/>
      <c r="F234" s="447">
        <v>121.49501661129568</v>
      </c>
      <c r="G234" s="440">
        <v>115.00207020354827</v>
      </c>
      <c r="H234" s="453"/>
      <c r="I234" s="447">
        <v>371.01213697442569</v>
      </c>
      <c r="J234" s="440">
        <v>371.24809140167105</v>
      </c>
      <c r="K234" s="453"/>
      <c r="L234" s="447">
        <v>181.05412267572919</v>
      </c>
      <c r="M234" s="440">
        <v>206.83195501478906</v>
      </c>
      <c r="N234" s="453"/>
      <c r="O234" s="447">
        <v>256.57278700167473</v>
      </c>
      <c r="P234" s="440">
        <v>254.67997507217987</v>
      </c>
      <c r="Q234" s="453"/>
      <c r="R234" s="447">
        <v>3878.264478322983</v>
      </c>
      <c r="S234" s="440">
        <v>3000</v>
      </c>
      <c r="T234" s="453"/>
      <c r="U234" s="453">
        <v>393.75484122333188</v>
      </c>
      <c r="V234" s="453">
        <v>401.15718594976357</v>
      </c>
      <c r="W234" s="439"/>
      <c r="X234" s="447">
        <v>175.92198308743903</v>
      </c>
      <c r="Y234" s="440">
        <v>165.56148756047256</v>
      </c>
      <c r="Z234" s="453"/>
      <c r="AA234" s="447">
        <v>303.33798080395127</v>
      </c>
      <c r="AB234" s="440">
        <v>302.30578322148909</v>
      </c>
      <c r="AC234" s="447"/>
      <c r="AD234" s="447">
        <v>2700</v>
      </c>
      <c r="AE234" s="561">
        <v>2466</v>
      </c>
    </row>
    <row r="235" spans="1:31" s="87" customFormat="1">
      <c r="A235" s="273">
        <v>44985</v>
      </c>
      <c r="B235" s="274"/>
      <c r="C235" s="447">
        <v>170.98721395376842</v>
      </c>
      <c r="D235" s="447">
        <v>170.92232455955892</v>
      </c>
      <c r="E235" s="439"/>
      <c r="F235" s="447">
        <v>121.01298701298701</v>
      </c>
      <c r="G235" s="440">
        <v>113.44514065571919</v>
      </c>
      <c r="H235" s="453"/>
      <c r="I235" s="447">
        <v>374.76106970626915</v>
      </c>
      <c r="J235" s="440">
        <v>371.24809140167105</v>
      </c>
      <c r="K235" s="453"/>
      <c r="L235" s="447">
        <v>189.58941578762625</v>
      </c>
      <c r="M235" s="440">
        <v>206.54575306835483</v>
      </c>
      <c r="N235" s="453"/>
      <c r="O235" s="447">
        <v>254.64893919126916</v>
      </c>
      <c r="P235" s="440">
        <v>252.16459128373651</v>
      </c>
      <c r="Q235" s="453"/>
      <c r="R235" s="447">
        <v>3857.9995198981514</v>
      </c>
      <c r="S235" s="440">
        <v>3000</v>
      </c>
      <c r="T235" s="453"/>
      <c r="U235" s="453">
        <v>388.66532048489216</v>
      </c>
      <c r="V235" s="453">
        <v>401.15719606408902</v>
      </c>
      <c r="W235" s="439"/>
      <c r="X235" s="447">
        <v>169.14608524917909</v>
      </c>
      <c r="Y235" s="440">
        <v>165.76888938890534</v>
      </c>
      <c r="Z235" s="453"/>
      <c r="AA235" s="447">
        <v>305.03726742437425</v>
      </c>
      <c r="AB235" s="440">
        <v>301.7511303866666</v>
      </c>
      <c r="AC235" s="447"/>
      <c r="AD235" s="447">
        <v>2700</v>
      </c>
      <c r="AE235" s="561">
        <v>2464</v>
      </c>
    </row>
    <row r="236" spans="1:31" s="87" customFormat="1">
      <c r="A236" s="273">
        <v>45016</v>
      </c>
      <c r="B236" s="274"/>
      <c r="C236" s="447">
        <v>168.91020194571161</v>
      </c>
      <c r="D236" s="447">
        <v>169.0097689244038</v>
      </c>
      <c r="E236" s="439"/>
      <c r="F236" s="447">
        <v>116.68604651162791</v>
      </c>
      <c r="G236" s="440">
        <v>116.03764799750124</v>
      </c>
      <c r="H236" s="453"/>
      <c r="I236" s="447">
        <v>368.4958641706574</v>
      </c>
      <c r="J236" s="440">
        <v>371.24809140167105</v>
      </c>
      <c r="K236" s="453"/>
      <c r="L236" s="447">
        <v>190.01104338873233</v>
      </c>
      <c r="M236" s="440">
        <v>209.21980826014283</v>
      </c>
      <c r="N236" s="453"/>
      <c r="O236" s="447">
        <v>255.7672986946032</v>
      </c>
      <c r="P236" s="440">
        <v>254.22124467144653</v>
      </c>
      <c r="Q236" s="453"/>
      <c r="R236" s="447">
        <v>3905.2186737096945</v>
      </c>
      <c r="S236" s="440">
        <v>3000</v>
      </c>
      <c r="T236" s="453"/>
      <c r="U236" s="453">
        <v>388.35576779872014</v>
      </c>
      <c r="V236" s="453">
        <v>401.15718419580941</v>
      </c>
      <c r="W236" s="439"/>
      <c r="X236" s="447">
        <v>170.24069010215004</v>
      </c>
      <c r="Y236" s="440">
        <v>167.35968949511823</v>
      </c>
      <c r="Z236" s="453"/>
      <c r="AA236" s="447">
        <v>303.85097550313463</v>
      </c>
      <c r="AB236" s="440">
        <v>301.57057363376055</v>
      </c>
      <c r="AC236" s="447"/>
      <c r="AD236" s="447">
        <v>2700</v>
      </c>
      <c r="AE236" s="561">
        <v>2462</v>
      </c>
    </row>
    <row r="237" spans="1:31" s="87" customFormat="1">
      <c r="A237" s="273">
        <v>45046</v>
      </c>
      <c r="B237" s="274"/>
      <c r="C237" s="447">
        <v>171.76503148450695</v>
      </c>
      <c r="D237" s="447">
        <v>173.14449809501735</v>
      </c>
      <c r="E237" s="439"/>
      <c r="F237" s="447">
        <v>108.29370629370629</v>
      </c>
      <c r="G237" s="440">
        <v>116.81731538418562</v>
      </c>
      <c r="H237" s="453"/>
      <c r="I237" s="447">
        <v>369.55660783469654</v>
      </c>
      <c r="J237" s="440">
        <v>371.24809140167105</v>
      </c>
      <c r="K237" s="453"/>
      <c r="L237" s="447">
        <v>191.43789776848519</v>
      </c>
      <c r="M237" s="440">
        <v>212.05822299239372</v>
      </c>
      <c r="N237" s="453"/>
      <c r="O237" s="447">
        <v>253.94307001878718</v>
      </c>
      <c r="P237" s="440">
        <v>254.89980256972299</v>
      </c>
      <c r="Q237" s="453"/>
      <c r="R237" s="447">
        <v>3941.981772291429</v>
      </c>
      <c r="S237" s="440">
        <v>3000</v>
      </c>
      <c r="T237" s="453"/>
      <c r="U237" s="453">
        <v>390.16991035336758</v>
      </c>
      <c r="V237" s="453">
        <v>401.15718869185679</v>
      </c>
      <c r="W237" s="439"/>
      <c r="X237" s="447">
        <v>169.77877007980149</v>
      </c>
      <c r="Y237" s="440">
        <v>170.55550526483546</v>
      </c>
      <c r="Z237" s="453"/>
      <c r="AA237" s="447">
        <v>306.04856649868304</v>
      </c>
      <c r="AB237" s="440">
        <v>304.32782187344355</v>
      </c>
      <c r="AC237" s="447"/>
      <c r="AD237" s="447">
        <v>2700</v>
      </c>
      <c r="AE237" s="561">
        <v>2460</v>
      </c>
    </row>
    <row r="238" spans="1:31" s="87" customFormat="1">
      <c r="A238" s="273">
        <v>45077</v>
      </c>
      <c r="B238" s="274"/>
      <c r="C238" s="447">
        <v>174.92615804751298</v>
      </c>
      <c r="D238" s="447">
        <v>177.01178450207902</v>
      </c>
      <c r="E238" s="439"/>
      <c r="F238" s="447">
        <v>108.10320781032078</v>
      </c>
      <c r="G238" s="440">
        <v>111.60487819856895</v>
      </c>
      <c r="H238" s="453"/>
      <c r="I238" s="447">
        <v>372.15381337878142</v>
      </c>
      <c r="J238" s="440">
        <v>371.24809140167105</v>
      </c>
      <c r="K238" s="453"/>
      <c r="L238" s="447">
        <v>194.49563402349145</v>
      </c>
      <c r="M238" s="440">
        <v>215.02268279414852</v>
      </c>
      <c r="N238" s="453"/>
      <c r="O238" s="447">
        <v>254.83988401733976</v>
      </c>
      <c r="P238" s="440">
        <v>257.8101627501178</v>
      </c>
      <c r="Q238" s="453"/>
      <c r="R238" s="447">
        <v>3921.3376102078846</v>
      </c>
      <c r="S238" s="440">
        <v>3000</v>
      </c>
      <c r="T238" s="453"/>
      <c r="U238" s="453">
        <v>390.04064207136895</v>
      </c>
      <c r="V238" s="453">
        <v>401.15719308672112</v>
      </c>
      <c r="W238" s="439"/>
      <c r="X238" s="447">
        <v>173.63217708818016</v>
      </c>
      <c r="Y238" s="440">
        <v>171.82593417061386</v>
      </c>
      <c r="Z238" s="453"/>
      <c r="AA238" s="447">
        <v>301.15323904582277</v>
      </c>
      <c r="AB238" s="440">
        <v>301.38788395219342</v>
      </c>
      <c r="AC238" s="447"/>
      <c r="AD238" s="447">
        <v>2700</v>
      </c>
      <c r="AE238" s="561">
        <v>2458</v>
      </c>
    </row>
    <row r="239" spans="1:31" s="87" customFormat="1">
      <c r="A239" s="273">
        <v>45107</v>
      </c>
      <c r="B239" s="274"/>
      <c r="C239" s="447">
        <v>177.40056425118274</v>
      </c>
      <c r="D239" s="447">
        <v>182.35175720666302</v>
      </c>
      <c r="E239" s="439"/>
      <c r="F239" s="447">
        <v>111.48484848484848</v>
      </c>
      <c r="G239" s="440">
        <v>111.22510049587689</v>
      </c>
      <c r="H239" s="453"/>
      <c r="I239" s="447">
        <v>371.63636363636363</v>
      </c>
      <c r="J239" s="440">
        <v>371.24809140167105</v>
      </c>
      <c r="K239" s="453"/>
      <c r="L239" s="447">
        <v>194.42141076047596</v>
      </c>
      <c r="M239" s="440">
        <v>215.6909136371394</v>
      </c>
      <c r="N239" s="453"/>
      <c r="O239" s="447">
        <v>259.02500606247179</v>
      </c>
      <c r="P239" s="440">
        <v>260.26147190184128</v>
      </c>
      <c r="Q239" s="453"/>
      <c r="R239" s="447">
        <v>3823.3555457175926</v>
      </c>
      <c r="S239" s="440">
        <v>3000</v>
      </c>
      <c r="T239" s="453"/>
      <c r="U239" s="453">
        <v>383.27753735636838</v>
      </c>
      <c r="V239" s="453">
        <v>401.15718503762747</v>
      </c>
      <c r="W239" s="439"/>
      <c r="X239" s="447">
        <v>172.49711959952688</v>
      </c>
      <c r="Y239" s="440">
        <v>172.58978294063573</v>
      </c>
      <c r="Z239" s="453"/>
      <c r="AA239" s="447">
        <v>301.28525812421071</v>
      </c>
      <c r="AB239" s="440">
        <v>301.32976551887231</v>
      </c>
      <c r="AC239" s="447"/>
      <c r="AD239" s="447">
        <v>2700</v>
      </c>
      <c r="AE239" s="561">
        <v>2456</v>
      </c>
    </row>
    <row r="240" spans="1:31" s="87" customFormat="1">
      <c r="A240" s="273">
        <v>45138</v>
      </c>
      <c r="B240" s="274"/>
      <c r="C240" s="447">
        <v>171.18709921740722</v>
      </c>
      <c r="D240" s="447">
        <v>173.93848616174736</v>
      </c>
      <c r="E240" s="439"/>
      <c r="F240" s="447">
        <v>111.50769230769231</v>
      </c>
      <c r="G240" s="440">
        <v>114.4988145887926</v>
      </c>
      <c r="H240" s="453"/>
      <c r="I240" s="447">
        <v>372.05165896682064</v>
      </c>
      <c r="J240" s="440">
        <v>371.24809140167105</v>
      </c>
      <c r="K240" s="453"/>
      <c r="L240" s="447">
        <v>196.32492998419642</v>
      </c>
      <c r="M240" s="440">
        <v>213.27146240230991</v>
      </c>
      <c r="N240" s="453"/>
      <c r="O240" s="447">
        <v>262.42710226216388</v>
      </c>
      <c r="P240" s="440">
        <v>261.0944306146132</v>
      </c>
      <c r="Q240" s="453"/>
      <c r="R240" s="447">
        <v>3832.6281365524605</v>
      </c>
      <c r="S240" s="440">
        <v>3000</v>
      </c>
      <c r="T240" s="453"/>
      <c r="U240" s="453">
        <v>387.3491325976226</v>
      </c>
      <c r="V240" s="453">
        <v>401.15718995323925</v>
      </c>
      <c r="W240" s="439"/>
      <c r="X240" s="447">
        <v>172.77962379682566</v>
      </c>
      <c r="Y240" s="440">
        <v>171.19234504814608</v>
      </c>
      <c r="Z240" s="453"/>
      <c r="AA240" s="447">
        <v>303.18052016834582</v>
      </c>
      <c r="AB240" s="440">
        <v>303.39547234989237</v>
      </c>
      <c r="AC240" s="447"/>
      <c r="AD240" s="447">
        <v>2700</v>
      </c>
      <c r="AE240" s="561">
        <v>2454</v>
      </c>
    </row>
    <row r="241" spans="1:31" s="87" customFormat="1">
      <c r="A241" s="273">
        <v>45169</v>
      </c>
      <c r="B241" s="274"/>
      <c r="C241" s="447">
        <v>172.3405669296194</v>
      </c>
      <c r="D241" s="447">
        <v>171.65959723691941</v>
      </c>
      <c r="E241" s="439"/>
      <c r="F241" s="447">
        <v>118.91420534458508</v>
      </c>
      <c r="G241" s="440">
        <v>113.12361826379215</v>
      </c>
      <c r="H241" s="453"/>
      <c r="I241" s="447">
        <v>368.87802804929879</v>
      </c>
      <c r="J241" s="440">
        <v>371.24809140167105</v>
      </c>
      <c r="K241" s="453"/>
      <c r="L241" s="447">
        <v>195.28484379194725</v>
      </c>
      <c r="M241" s="440">
        <v>206.78142303979729</v>
      </c>
      <c r="N241" s="453"/>
      <c r="O241" s="447">
        <v>256.16808521425315</v>
      </c>
      <c r="P241" s="440">
        <v>254.66867181609564</v>
      </c>
      <c r="Q241" s="453"/>
      <c r="R241" s="447">
        <v>3839.0093028474275</v>
      </c>
      <c r="S241" s="440">
        <v>3000</v>
      </c>
      <c r="T241" s="453"/>
      <c r="U241" s="453">
        <v>390.25132047607707</v>
      </c>
      <c r="V241" s="453">
        <v>401.15719099831705</v>
      </c>
      <c r="W241" s="439"/>
      <c r="X241" s="447">
        <v>175.71992935106172</v>
      </c>
      <c r="Y241" s="440">
        <v>169.3834183030213</v>
      </c>
      <c r="Z241" s="453"/>
      <c r="AA241" s="447">
        <v>304.33205648214948</v>
      </c>
      <c r="AB241" s="440">
        <v>304.76839103436771</v>
      </c>
      <c r="AC241" s="447"/>
      <c r="AD241" s="447">
        <v>2700</v>
      </c>
      <c r="AE241" s="561">
        <v>2452</v>
      </c>
    </row>
    <row r="242" spans="1:31" s="87" customFormat="1">
      <c r="A242" s="273">
        <v>45199</v>
      </c>
      <c r="B242" s="274"/>
      <c r="C242" s="447">
        <v>171.4344433861624</v>
      </c>
      <c r="D242" s="447">
        <v>171.68372524538603</v>
      </c>
      <c r="E242" s="439"/>
      <c r="F242" s="447">
        <v>120.17241812428124</v>
      </c>
      <c r="G242" s="440">
        <v>108.34704256725487</v>
      </c>
      <c r="H242" s="453"/>
      <c r="I242" s="447">
        <v>373.97033898305085</v>
      </c>
      <c r="J242" s="440">
        <v>371.24809140167105</v>
      </c>
      <c r="K242" s="453"/>
      <c r="L242" s="447">
        <v>187.35596545883635</v>
      </c>
      <c r="M242" s="440">
        <v>199.26299439993227</v>
      </c>
      <c r="N242" s="453"/>
      <c r="O242" s="447">
        <v>251.78119157088449</v>
      </c>
      <c r="P242" s="440">
        <v>248.50739448233628</v>
      </c>
      <c r="Q242" s="453"/>
      <c r="R242" s="447">
        <v>3936.6522726967178</v>
      </c>
      <c r="S242" s="440">
        <v>3000</v>
      </c>
      <c r="T242" s="453"/>
      <c r="U242" s="453">
        <v>387.44369634998299</v>
      </c>
      <c r="V242" s="453">
        <v>401.15718612244319</v>
      </c>
      <c r="W242" s="439"/>
      <c r="X242" s="447">
        <v>178.43346519704417</v>
      </c>
      <c r="Y242" s="440">
        <v>168.65159535713352</v>
      </c>
      <c r="Z242" s="453"/>
      <c r="AA242" s="447">
        <v>310.03141674715664</v>
      </c>
      <c r="AB242" s="440">
        <v>308.04784404405831</v>
      </c>
      <c r="AC242" s="447"/>
      <c r="AD242" s="447">
        <v>2700</v>
      </c>
      <c r="AE242" s="561">
        <v>2450</v>
      </c>
    </row>
    <row r="243" spans="1:31" s="87" customFormat="1">
      <c r="A243" s="273">
        <v>45230</v>
      </c>
      <c r="B243" s="274"/>
      <c r="C243" s="447">
        <v>170.75395276562392</v>
      </c>
      <c r="D243" s="447">
        <v>171.02282621696625</v>
      </c>
      <c r="E243" s="439"/>
      <c r="F243" s="447">
        <v>118.85634568897353</v>
      </c>
      <c r="G243" s="440">
        <v>109.6405286924274</v>
      </c>
      <c r="H243" s="453"/>
      <c r="I243" s="447">
        <v>376.24037639007702</v>
      </c>
      <c r="J243" s="440">
        <v>371.24809140167105</v>
      </c>
      <c r="K243" s="453"/>
      <c r="L243" s="447">
        <v>181.5003008972877</v>
      </c>
      <c r="M243" s="440">
        <v>197.94060257469496</v>
      </c>
      <c r="N243" s="453"/>
      <c r="O243" s="447">
        <v>253.26888859220273</v>
      </c>
      <c r="P243" s="440">
        <v>248.35696473461488</v>
      </c>
      <c r="Q243" s="453"/>
      <c r="R243" s="447">
        <v>3968.56484078323</v>
      </c>
      <c r="S243" s="440">
        <v>3000</v>
      </c>
      <c r="T243" s="453"/>
      <c r="U243" s="453">
        <v>387.61227583586577</v>
      </c>
      <c r="V243" s="453">
        <v>401.15719035467259</v>
      </c>
      <c r="W243" s="439"/>
      <c r="X243" s="447">
        <v>179.4009106904463</v>
      </c>
      <c r="Y243" s="440">
        <v>162.86500349476219</v>
      </c>
      <c r="Z243" s="453"/>
      <c r="AA243" s="447">
        <v>304.44010908013877</v>
      </c>
      <c r="AB243" s="440">
        <v>303.11096386768946</v>
      </c>
      <c r="AC243" s="447"/>
      <c r="AD243" s="447">
        <v>2700</v>
      </c>
      <c r="AE243" s="561">
        <v>2448</v>
      </c>
    </row>
    <row r="244" spans="1:31" s="87" customFormat="1">
      <c r="A244" s="273">
        <v>45260</v>
      </c>
      <c r="B244" s="274"/>
      <c r="C244" s="447">
        <v>171.5144915213576</v>
      </c>
      <c r="D244" s="447">
        <v>170.81230556389798</v>
      </c>
      <c r="E244" s="439"/>
      <c r="F244" s="447">
        <v>111.97067039106145</v>
      </c>
      <c r="G244" s="440">
        <v>114.97343397868347</v>
      </c>
      <c r="H244" s="453"/>
      <c r="I244" s="447">
        <v>376.59957627118644</v>
      </c>
      <c r="J244" s="440">
        <v>371.24809140167105</v>
      </c>
      <c r="K244" s="453"/>
      <c r="L244" s="447">
        <v>182.26218845337945</v>
      </c>
      <c r="M244" s="440">
        <v>195.82979338607157</v>
      </c>
      <c r="N244" s="453"/>
      <c r="O244" s="447">
        <v>251.86820056480801</v>
      </c>
      <c r="P244" s="440">
        <v>250.77200335599235</v>
      </c>
      <c r="Q244" s="453"/>
      <c r="R244" s="447">
        <v>3942.6503502038677</v>
      </c>
      <c r="S244" s="440">
        <v>3000</v>
      </c>
      <c r="T244" s="453"/>
      <c r="U244" s="453">
        <v>388.94246525721769</v>
      </c>
      <c r="V244" s="453">
        <v>401.15718970725493</v>
      </c>
      <c r="W244" s="439"/>
      <c r="X244" s="447">
        <v>178.2592904555008</v>
      </c>
      <c r="Y244" s="440">
        <v>164.83958714292686</v>
      </c>
      <c r="Z244" s="453"/>
      <c r="AA244" s="447">
        <v>305.76874778141683</v>
      </c>
      <c r="AB244" s="440">
        <v>302.85321732862616</v>
      </c>
      <c r="AC244" s="447"/>
      <c r="AD244" s="447">
        <v>2700</v>
      </c>
      <c r="AE244" s="561">
        <v>2446</v>
      </c>
    </row>
    <row r="245" spans="1:31" s="87" customFormat="1">
      <c r="A245" s="273">
        <v>45291</v>
      </c>
      <c r="B245" s="274"/>
      <c r="C245" s="447">
        <v>169.79817680786627</v>
      </c>
      <c r="D245" s="447">
        <v>169.32426664697113</v>
      </c>
      <c r="E245" s="439"/>
      <c r="F245" s="447">
        <v>113.99852398523986</v>
      </c>
      <c r="G245" s="440">
        <v>112.76923626493156</v>
      </c>
      <c r="H245" s="453"/>
      <c r="I245" s="447">
        <v>371.0781383432963</v>
      </c>
      <c r="J245" s="440">
        <v>371.24809140167105</v>
      </c>
      <c r="K245" s="453"/>
      <c r="L245" s="447">
        <v>179.39556462818385</v>
      </c>
      <c r="M245" s="440">
        <v>197.25186566388501</v>
      </c>
      <c r="N245" s="453"/>
      <c r="O245" s="447">
        <v>250.74171272581782</v>
      </c>
      <c r="P245" s="440">
        <v>248.38798609594068</v>
      </c>
      <c r="Q245" s="453"/>
      <c r="R245" s="447">
        <v>3846.1245191454323</v>
      </c>
      <c r="S245" s="440">
        <v>3000</v>
      </c>
      <c r="T245" s="453"/>
      <c r="U245" s="453">
        <v>389.00754410057192</v>
      </c>
      <c r="V245" s="453">
        <v>401.15718713539616</v>
      </c>
      <c r="W245" s="439"/>
      <c r="X245" s="447">
        <v>177.88614623493316</v>
      </c>
      <c r="Y245" s="440">
        <v>165.06371294238556</v>
      </c>
      <c r="Z245" s="453"/>
      <c r="AA245" s="447">
        <v>303.82244601634642</v>
      </c>
      <c r="AB245" s="440">
        <v>301.03098338507675</v>
      </c>
      <c r="AC245" s="447"/>
      <c r="AD245" s="447">
        <v>2700</v>
      </c>
      <c r="AE245" s="561">
        <v>2444</v>
      </c>
    </row>
    <row r="246" spans="1:31" s="87" customFormat="1">
      <c r="A246" s="273">
        <v>45322</v>
      </c>
      <c r="B246" s="274"/>
      <c r="C246" s="447">
        <v>170.27238719073472</v>
      </c>
      <c r="D246" s="447">
        <v>172.08756827753376</v>
      </c>
      <c r="E246" s="439"/>
      <c r="F246" s="447">
        <v>121.49501661129568</v>
      </c>
      <c r="G246" s="440">
        <v>115.00206472075644</v>
      </c>
      <c r="H246" s="453"/>
      <c r="I246" s="447">
        <v>371.01213697442569</v>
      </c>
      <c r="J246" s="440">
        <v>371.24809140167105</v>
      </c>
      <c r="K246" s="453"/>
      <c r="L246" s="447">
        <v>181.31409325337916</v>
      </c>
      <c r="M246" s="440">
        <v>206.5810547294297</v>
      </c>
      <c r="N246" s="453"/>
      <c r="O246" s="447">
        <v>256.57278846295253</v>
      </c>
      <c r="P246" s="440">
        <v>254.67996286924466</v>
      </c>
      <c r="Q246" s="453"/>
      <c r="R246" s="447">
        <v>3893.8113974583666</v>
      </c>
      <c r="S246" s="440">
        <v>3000</v>
      </c>
      <c r="T246" s="453"/>
      <c r="U246" s="453">
        <v>393.0959814811194</v>
      </c>
      <c r="V246" s="453">
        <v>401.15719030110427</v>
      </c>
      <c r="W246" s="439"/>
      <c r="X246" s="447">
        <v>175.94447651147391</v>
      </c>
      <c r="Y246" s="440">
        <v>165.56148758867852</v>
      </c>
      <c r="Z246" s="453"/>
      <c r="AA246" s="447">
        <v>303.33757571266028</v>
      </c>
      <c r="AB246" s="440">
        <v>302.30572324532233</v>
      </c>
      <c r="AC246" s="447"/>
      <c r="AD246" s="447">
        <v>2700</v>
      </c>
      <c r="AE246" s="561">
        <v>2442</v>
      </c>
    </row>
    <row r="247" spans="1:31" s="87" customFormat="1">
      <c r="A247" s="273">
        <v>45351</v>
      </c>
      <c r="B247" s="274"/>
      <c r="C247" s="447">
        <v>170.98721233917067</v>
      </c>
      <c r="D247" s="447">
        <v>170.92232441120342</v>
      </c>
      <c r="E247" s="439"/>
      <c r="F247" s="447">
        <v>121.01298701298701</v>
      </c>
      <c r="G247" s="440">
        <v>113.44513587907112</v>
      </c>
      <c r="H247" s="453"/>
      <c r="I247" s="447">
        <v>374.76106970626915</v>
      </c>
      <c r="J247" s="440">
        <v>371.24809140167105</v>
      </c>
      <c r="K247" s="453"/>
      <c r="L247" s="447">
        <v>189.85511885572734</v>
      </c>
      <c r="M247" s="440">
        <v>206.3521738809645</v>
      </c>
      <c r="N247" s="453"/>
      <c r="O247" s="447">
        <v>254.64893741389662</v>
      </c>
      <c r="P247" s="440">
        <v>252.16461465324761</v>
      </c>
      <c r="Q247" s="453"/>
      <c r="R247" s="447">
        <v>3873.1128535371518</v>
      </c>
      <c r="S247" s="440">
        <v>3000</v>
      </c>
      <c r="T247" s="453"/>
      <c r="U247" s="453">
        <v>388.12569740990222</v>
      </c>
      <c r="V247" s="453">
        <v>401.15718900473138</v>
      </c>
      <c r="W247" s="439"/>
      <c r="X247" s="447">
        <v>169.16610322498923</v>
      </c>
      <c r="Y247" s="440">
        <v>165.76888941334738</v>
      </c>
      <c r="Z247" s="453"/>
      <c r="AA247" s="447">
        <v>305.03688340907576</v>
      </c>
      <c r="AB247" s="440">
        <v>301.75109139757956</v>
      </c>
      <c r="AC247" s="447"/>
      <c r="AD247" s="447">
        <v>2700</v>
      </c>
      <c r="AE247" s="561">
        <v>2440</v>
      </c>
    </row>
    <row r="248" spans="1:31" s="87" customFormat="1">
      <c r="A248" s="273">
        <v>45382</v>
      </c>
      <c r="B248" s="274"/>
      <c r="C248" s="447">
        <v>168.91020054666112</v>
      </c>
      <c r="D248" s="447">
        <v>169.00976879905508</v>
      </c>
      <c r="E248" s="439"/>
      <c r="F248" s="447">
        <v>116.68604651162791</v>
      </c>
      <c r="G248" s="440">
        <v>116.03764383605075</v>
      </c>
      <c r="H248" s="453"/>
      <c r="I248" s="447">
        <v>368.4958641706574</v>
      </c>
      <c r="J248" s="440">
        <v>371.24809140167105</v>
      </c>
      <c r="K248" s="453"/>
      <c r="L248" s="447">
        <v>190.27858401779113</v>
      </c>
      <c r="M248" s="440">
        <v>209.08196299935395</v>
      </c>
      <c r="N248" s="453"/>
      <c r="O248" s="447">
        <v>255.76729964170585</v>
      </c>
      <c r="P248" s="440">
        <v>254.2212275307815</v>
      </c>
      <c r="Q248" s="453"/>
      <c r="R248" s="447">
        <v>3919.9105140476231</v>
      </c>
      <c r="S248" s="440">
        <v>3000</v>
      </c>
      <c r="T248" s="453"/>
      <c r="U248" s="453">
        <v>388.20569968310673</v>
      </c>
      <c r="V248" s="453">
        <v>401.15718792877419</v>
      </c>
      <c r="W248" s="439"/>
      <c r="X248" s="447">
        <v>170.25759663011669</v>
      </c>
      <c r="Y248" s="440">
        <v>167.3596895162986</v>
      </c>
      <c r="Z248" s="453"/>
      <c r="AA248" s="447">
        <v>303.85061146729191</v>
      </c>
      <c r="AB248" s="440">
        <v>301.57055233865191</v>
      </c>
      <c r="AC248" s="447"/>
      <c r="AD248" s="447">
        <v>2700</v>
      </c>
      <c r="AE248" s="561">
        <v>2438</v>
      </c>
    </row>
    <row r="249" spans="1:31" s="87" customFormat="1">
      <c r="A249" s="273">
        <v>45412</v>
      </c>
      <c r="B249" s="274"/>
      <c r="C249" s="447">
        <v>171.76503027222839</v>
      </c>
      <c r="D249" s="447">
        <v>173.14449798910752</v>
      </c>
      <c r="E249" s="439"/>
      <c r="F249" s="447">
        <v>108.29370629370629</v>
      </c>
      <c r="G249" s="440">
        <v>116.81731175869973</v>
      </c>
      <c r="H249" s="453"/>
      <c r="I249" s="447">
        <v>369.55660783469654</v>
      </c>
      <c r="J249" s="440">
        <v>371.24809140167105</v>
      </c>
      <c r="K249" s="453"/>
      <c r="L249" s="447">
        <v>191.70361742906576</v>
      </c>
      <c r="M249" s="440">
        <v>211.97398557682257</v>
      </c>
      <c r="N249" s="453"/>
      <c r="O249" s="447">
        <v>253.94307032162763</v>
      </c>
      <c r="P249" s="440">
        <v>254.89980410000123</v>
      </c>
      <c r="Q249" s="453"/>
      <c r="R249" s="447">
        <v>3956.263874286331</v>
      </c>
      <c r="S249" s="440">
        <v>3000</v>
      </c>
      <c r="T249" s="453"/>
      <c r="U249" s="453">
        <v>389.89769908629341</v>
      </c>
      <c r="V249" s="453">
        <v>401.15719004437432</v>
      </c>
      <c r="W249" s="439"/>
      <c r="X249" s="447">
        <v>169.79210773091273</v>
      </c>
      <c r="Y249" s="440">
        <v>170.55550528318943</v>
      </c>
      <c r="Z249" s="453"/>
      <c r="AA249" s="447">
        <v>306.04822140280982</v>
      </c>
      <c r="AB249" s="440">
        <v>304.32781528679629</v>
      </c>
      <c r="AC249" s="447"/>
      <c r="AD249" s="447">
        <v>2700</v>
      </c>
      <c r="AE249" s="561">
        <v>2436</v>
      </c>
    </row>
    <row r="250" spans="1:31" s="87" customFormat="1">
      <c r="A250" s="273">
        <v>45443</v>
      </c>
      <c r="B250" s="274"/>
      <c r="C250" s="447">
        <v>174.92615699707247</v>
      </c>
      <c r="D250" s="447">
        <v>177.01178441259356</v>
      </c>
      <c r="E250" s="439"/>
      <c r="F250" s="447">
        <v>108.10320781032078</v>
      </c>
      <c r="G250" s="440">
        <v>111.60487504001932</v>
      </c>
      <c r="H250" s="453"/>
      <c r="I250" s="447">
        <v>372.15381337878142</v>
      </c>
      <c r="J250" s="440">
        <v>371.24809140167105</v>
      </c>
      <c r="K250" s="453"/>
      <c r="L250" s="447">
        <v>194.75614311159782</v>
      </c>
      <c r="M250" s="440">
        <v>214.98944881277112</v>
      </c>
      <c r="N250" s="453"/>
      <c r="O250" s="447">
        <v>254.83988293374807</v>
      </c>
      <c r="P250" s="440">
        <v>257.81017453343748</v>
      </c>
      <c r="Q250" s="453"/>
      <c r="R250" s="447">
        <v>3935.2214009856939</v>
      </c>
      <c r="S250" s="440">
        <v>3000</v>
      </c>
      <c r="T250" s="453"/>
      <c r="U250" s="453">
        <v>390.1287570074843</v>
      </c>
      <c r="V250" s="453">
        <v>401.1571886852646</v>
      </c>
      <c r="W250" s="439"/>
      <c r="X250" s="447">
        <v>173.64167195112415</v>
      </c>
      <c r="Y250" s="440">
        <v>171.82593418651859</v>
      </c>
      <c r="Z250" s="453"/>
      <c r="AA250" s="447">
        <v>301.15291190451484</v>
      </c>
      <c r="AB250" s="440">
        <v>301.38788939142529</v>
      </c>
      <c r="AC250" s="447"/>
      <c r="AD250" s="447">
        <v>2700</v>
      </c>
      <c r="AE250" s="561">
        <v>2434</v>
      </c>
    </row>
    <row r="251" spans="1:31" s="87" customFormat="1">
      <c r="A251" s="273">
        <v>45473</v>
      </c>
      <c r="B251" s="274"/>
      <c r="C251" s="447">
        <v>177.40056334097503</v>
      </c>
      <c r="D251" s="447">
        <v>182.35175713105482</v>
      </c>
      <c r="E251" s="439"/>
      <c r="F251" s="447">
        <v>111.48484848484848</v>
      </c>
      <c r="G251" s="440">
        <v>111.22509774412551</v>
      </c>
      <c r="H251" s="453"/>
      <c r="I251" s="447">
        <v>373</v>
      </c>
      <c r="J251" s="440">
        <v>371.24809140167105</v>
      </c>
      <c r="K251" s="453"/>
      <c r="L251" s="447">
        <v>194.67361539219758</v>
      </c>
      <c r="M251" s="440">
        <v>215.70566241946582</v>
      </c>
      <c r="N251" s="453"/>
      <c r="O251" s="447">
        <v>259.02500710178549</v>
      </c>
      <c r="P251" s="440">
        <v>260.26145725718203</v>
      </c>
      <c r="Q251" s="453"/>
      <c r="R251" s="447">
        <v>3836.8521337149891</v>
      </c>
      <c r="S251" s="440">
        <v>3000</v>
      </c>
      <c r="T251" s="453"/>
      <c r="U251" s="453">
        <v>383.55410674473518</v>
      </c>
      <c r="V251" s="453">
        <v>401.15718847420675</v>
      </c>
      <c r="W251" s="439"/>
      <c r="X251" s="447">
        <v>172.5026783384935</v>
      </c>
      <c r="Y251" s="440">
        <v>172.58978295441807</v>
      </c>
      <c r="Z251" s="453"/>
      <c r="AA251" s="447">
        <v>301.28494800333226</v>
      </c>
      <c r="AB251" s="440">
        <v>301.32978059509929</v>
      </c>
      <c r="AC251" s="447"/>
      <c r="AD251" s="447">
        <v>2700</v>
      </c>
      <c r="AE251" s="561">
        <v>2432</v>
      </c>
    </row>
    <row r="252" spans="1:31" s="87" customFormat="1">
      <c r="A252" s="273">
        <v>45504</v>
      </c>
      <c r="B252" s="270"/>
      <c r="C252" s="447"/>
      <c r="D252" s="447">
        <v>173.9384860978644</v>
      </c>
      <c r="E252" s="439"/>
      <c r="F252" s="453"/>
      <c r="G252" s="440">
        <v>114.49881219144682</v>
      </c>
      <c r="H252" s="453"/>
      <c r="I252" s="453"/>
      <c r="J252" s="440">
        <v>371.24809140167105</v>
      </c>
      <c r="K252" s="453"/>
      <c r="L252" s="453"/>
      <c r="M252" s="440">
        <v>213.33081976069167</v>
      </c>
      <c r="N252" s="453"/>
      <c r="O252" s="453"/>
      <c r="P252" s="440">
        <v>261.09443829881656</v>
      </c>
      <c r="Q252" s="453"/>
      <c r="R252" s="453"/>
      <c r="S252" s="440">
        <v>3000</v>
      </c>
      <c r="T252" s="453"/>
      <c r="U252" s="453"/>
      <c r="V252" s="453">
        <v>401.1571897366872</v>
      </c>
      <c r="W252" s="439"/>
      <c r="X252" s="453"/>
      <c r="Y252" s="440">
        <v>171.19234506008925</v>
      </c>
      <c r="Z252" s="453"/>
      <c r="AA252" s="453"/>
      <c r="AB252" s="440">
        <v>303.3954949551453</v>
      </c>
      <c r="AC252" s="447"/>
      <c r="AD252" s="453"/>
      <c r="AE252" s="561">
        <v>2430</v>
      </c>
    </row>
    <row r="253" spans="1:31" s="87" customFormat="1">
      <c r="A253" s="273">
        <v>45535</v>
      </c>
      <c r="B253" s="270"/>
      <c r="C253" s="447"/>
      <c r="D253" s="447">
        <v>171.65959718294332</v>
      </c>
      <c r="E253" s="439"/>
      <c r="F253" s="453"/>
      <c r="G253" s="440">
        <v>113.12361617520709</v>
      </c>
      <c r="H253" s="453"/>
      <c r="I253" s="453"/>
      <c r="J253" s="440">
        <v>371.24809140167105</v>
      </c>
      <c r="K253" s="453"/>
      <c r="L253" s="453"/>
      <c r="M253" s="440">
        <v>206.88172391308294</v>
      </c>
      <c r="N253" s="453"/>
      <c r="O253" s="453"/>
      <c r="P253" s="440">
        <v>254.66867452591899</v>
      </c>
      <c r="Q253" s="453"/>
      <c r="R253" s="453"/>
      <c r="S253" s="440">
        <v>3000</v>
      </c>
      <c r="T253" s="453"/>
      <c r="U253" s="453"/>
      <c r="V253" s="453">
        <v>401.15718859203503</v>
      </c>
      <c r="W253" s="439"/>
      <c r="X253" s="453"/>
      <c r="Y253" s="440">
        <v>169.38341831337073</v>
      </c>
      <c r="Z253" s="453"/>
      <c r="AA253" s="453"/>
      <c r="AB253" s="440">
        <v>304.76841932616844</v>
      </c>
      <c r="AC253" s="447"/>
      <c r="AD253" s="453"/>
      <c r="AE253" s="561">
        <v>2428</v>
      </c>
    </row>
    <row r="254" spans="1:31" s="87" customFormat="1">
      <c r="A254" s="273">
        <v>45565</v>
      </c>
      <c r="B254" s="270"/>
      <c r="C254" s="447"/>
      <c r="D254" s="447">
        <v>171.68372519978047</v>
      </c>
      <c r="E254" s="439"/>
      <c r="F254" s="453"/>
      <c r="G254" s="440">
        <v>108.34704074766441</v>
      </c>
      <c r="H254" s="453"/>
      <c r="I254" s="453"/>
      <c r="J254" s="440">
        <v>371.24809140167105</v>
      </c>
      <c r="K254" s="453"/>
      <c r="L254" s="453"/>
      <c r="M254" s="440">
        <v>199.40034468030822</v>
      </c>
      <c r="N254" s="453"/>
      <c r="O254" s="453"/>
      <c r="P254" s="440">
        <v>248.50738540756862</v>
      </c>
      <c r="Q254" s="453"/>
      <c r="R254" s="453"/>
      <c r="S254" s="440">
        <v>3000</v>
      </c>
      <c r="T254" s="453"/>
      <c r="U254" s="453"/>
      <c r="V254" s="453">
        <v>401.15718880839063</v>
      </c>
      <c r="W254" s="439"/>
      <c r="X254" s="453"/>
      <c r="Y254" s="440">
        <v>168.65159536610187</v>
      </c>
      <c r="Z254" s="453"/>
      <c r="AA254" s="453"/>
      <c r="AB254" s="440">
        <v>308.04787642813767</v>
      </c>
      <c r="AC254" s="447"/>
      <c r="AD254" s="453"/>
      <c r="AE254" s="561">
        <v>2426</v>
      </c>
    </row>
    <row r="255" spans="1:31" s="87" customFormat="1">
      <c r="A255" s="273">
        <v>45596</v>
      </c>
      <c r="B255" s="270"/>
      <c r="C255" s="447"/>
      <c r="D255" s="447">
        <v>171.02282617843315</v>
      </c>
      <c r="E255" s="439"/>
      <c r="F255" s="453"/>
      <c r="G255" s="440">
        <v>109.64052710718697</v>
      </c>
      <c r="H255" s="453"/>
      <c r="I255" s="453"/>
      <c r="J255" s="440">
        <v>371.24809140167105</v>
      </c>
      <c r="K255" s="453"/>
      <c r="L255" s="453"/>
      <c r="M255" s="440">
        <v>198.11093945694361</v>
      </c>
      <c r="N255" s="453"/>
      <c r="O255" s="453"/>
      <c r="P255" s="440">
        <v>248.35697309229687</v>
      </c>
      <c r="Q255" s="453"/>
      <c r="R255" s="453"/>
      <c r="S255" s="440">
        <v>3000</v>
      </c>
      <c r="T255" s="453"/>
      <c r="U255" s="453"/>
      <c r="V255" s="453">
        <v>401.15718946064504</v>
      </c>
      <c r="W255" s="439"/>
      <c r="X255" s="453"/>
      <c r="Y255" s="440">
        <v>162.86500350253377</v>
      </c>
      <c r="Z255" s="453"/>
      <c r="AA255" s="453"/>
      <c r="AB255" s="440">
        <v>303.11099897951237</v>
      </c>
      <c r="AC255" s="447"/>
      <c r="AD255" s="453"/>
      <c r="AE255" s="561">
        <v>2424</v>
      </c>
    </row>
    <row r="256" spans="1:31" s="87" customFormat="1">
      <c r="A256" s="273">
        <v>45626</v>
      </c>
      <c r="B256" s="270"/>
      <c r="C256" s="447"/>
      <c r="D256" s="447">
        <v>170.81230553134054</v>
      </c>
      <c r="E256" s="439"/>
      <c r="F256" s="453"/>
      <c r="G256" s="440">
        <v>114.9734325976105</v>
      </c>
      <c r="H256" s="453"/>
      <c r="I256" s="453"/>
      <c r="J256" s="440">
        <v>371.24809140167105</v>
      </c>
      <c r="K256" s="453"/>
      <c r="L256" s="453"/>
      <c r="M256" s="440">
        <v>196.02894363965717</v>
      </c>
      <c r="N256" s="453"/>
      <c r="O256" s="453"/>
      <c r="P256" s="440">
        <v>250.77200090114547</v>
      </c>
      <c r="Q256" s="453"/>
      <c r="R256" s="453"/>
      <c r="S256" s="440">
        <v>3000</v>
      </c>
      <c r="T256" s="453"/>
      <c r="U256" s="453"/>
      <c r="V256" s="453">
        <v>401.15718861797114</v>
      </c>
      <c r="W256" s="439"/>
      <c r="X256" s="453"/>
      <c r="Y256" s="440">
        <v>164.83958714966136</v>
      </c>
      <c r="Z256" s="453"/>
      <c r="AA256" s="453"/>
      <c r="AB256" s="440">
        <v>302.85325401428565</v>
      </c>
      <c r="AC256" s="447"/>
      <c r="AD256" s="453"/>
      <c r="AE256" s="561">
        <v>2422</v>
      </c>
    </row>
    <row r="257" spans="1:31" s="87" customFormat="1">
      <c r="A257" s="273">
        <v>45657</v>
      </c>
      <c r="B257" s="270"/>
      <c r="C257" s="447"/>
      <c r="D257" s="447">
        <v>169.32426661946263</v>
      </c>
      <c r="E257" s="439"/>
      <c r="F257" s="453"/>
      <c r="G257" s="440">
        <v>112.76923506173075</v>
      </c>
      <c r="H257" s="453"/>
      <c r="I257" s="453"/>
      <c r="J257" s="440">
        <v>371.24809140167105</v>
      </c>
      <c r="K257" s="453"/>
      <c r="L257" s="453"/>
      <c r="M257" s="440">
        <v>197.47560129230419</v>
      </c>
      <c r="N257" s="453"/>
      <c r="O257" s="453"/>
      <c r="P257" s="440">
        <v>248.38798240647961</v>
      </c>
      <c r="Q257" s="453"/>
      <c r="R257" s="453"/>
      <c r="S257" s="440">
        <v>3000</v>
      </c>
      <c r="T257" s="453"/>
      <c r="U257" s="453"/>
      <c r="V257" s="453">
        <v>401.1571889886842</v>
      </c>
      <c r="W257" s="439"/>
      <c r="X257" s="453"/>
      <c r="Y257" s="440">
        <v>165.06371294822137</v>
      </c>
      <c r="Z257" s="453"/>
      <c r="AA257" s="453"/>
      <c r="AB257" s="440">
        <v>301.03102068202156</v>
      </c>
      <c r="AC257" s="447"/>
      <c r="AD257" s="453"/>
      <c r="AE257" s="561">
        <v>2420</v>
      </c>
    </row>
    <row r="258" spans="1:31" s="87" customFormat="1">
      <c r="A258" s="273">
        <v>45688</v>
      </c>
      <c r="B258" s="270"/>
      <c r="C258" s="447"/>
      <c r="D258" s="447">
        <v>172.08756825429126</v>
      </c>
      <c r="E258" s="439"/>
      <c r="F258" s="453"/>
      <c r="G258" s="440">
        <v>115.00206367251916</v>
      </c>
      <c r="H258" s="453"/>
      <c r="I258" s="453"/>
      <c r="J258" s="440">
        <v>371.24809140167105</v>
      </c>
      <c r="K258" s="453"/>
      <c r="L258" s="453"/>
      <c r="M258" s="440">
        <v>206.82514554722414</v>
      </c>
      <c r="N258" s="453"/>
      <c r="O258" s="453"/>
      <c r="P258" s="440">
        <v>254.67996906328693</v>
      </c>
      <c r="Q258" s="453"/>
      <c r="R258" s="453"/>
      <c r="S258" s="440">
        <v>3000</v>
      </c>
      <c r="T258" s="453"/>
      <c r="U258" s="453"/>
      <c r="V258" s="453">
        <v>401.15718924966012</v>
      </c>
      <c r="W258" s="439"/>
      <c r="X258" s="453"/>
      <c r="Y258" s="440">
        <v>165.56148759373556</v>
      </c>
      <c r="Z258" s="453"/>
      <c r="AA258" s="453"/>
      <c r="AB258" s="440">
        <v>302.30576036329836</v>
      </c>
      <c r="AC258" s="447"/>
      <c r="AD258" s="453"/>
      <c r="AE258" s="561">
        <v>2418</v>
      </c>
    </row>
    <row r="259" spans="1:31" s="87" customFormat="1">
      <c r="A259" s="273">
        <v>45716</v>
      </c>
      <c r="B259" s="270"/>
      <c r="C259" s="447"/>
      <c r="D259" s="447">
        <v>170.92232439156533</v>
      </c>
      <c r="E259" s="439"/>
      <c r="F259" s="453"/>
      <c r="G259" s="440">
        <v>113.44513496583919</v>
      </c>
      <c r="H259" s="453"/>
      <c r="I259" s="453"/>
      <c r="J259" s="440">
        <v>371.24809140167105</v>
      </c>
      <c r="K259" s="453"/>
      <c r="L259" s="453"/>
      <c r="M259" s="440">
        <v>206.61243660580217</v>
      </c>
      <c r="N259" s="453"/>
      <c r="O259" s="453"/>
      <c r="P259" s="440">
        <v>252.16461044997624</v>
      </c>
      <c r="Q259" s="453"/>
      <c r="R259" s="453"/>
      <c r="S259" s="440">
        <v>3000</v>
      </c>
      <c r="T259" s="453"/>
      <c r="U259" s="453"/>
      <c r="V259" s="453">
        <v>401.1571886943197</v>
      </c>
      <c r="W259" s="439"/>
      <c r="X259" s="453"/>
      <c r="Y259" s="440">
        <v>165.76888941772961</v>
      </c>
      <c r="Z259" s="453"/>
      <c r="AA259" s="453"/>
      <c r="AB259" s="440">
        <v>301.75112770008894</v>
      </c>
      <c r="AC259" s="447"/>
      <c r="AD259" s="453"/>
      <c r="AE259" s="561">
        <v>2416</v>
      </c>
    </row>
    <row r="260" spans="1:31" s="87" customFormat="1">
      <c r="A260" s="273">
        <v>45747</v>
      </c>
      <c r="B260" s="270"/>
      <c r="C260" s="447"/>
      <c r="D260" s="447">
        <v>169.00976878246243</v>
      </c>
      <c r="E260" s="439"/>
      <c r="F260" s="453"/>
      <c r="G260" s="440">
        <v>116.03764304043646</v>
      </c>
      <c r="H260" s="453"/>
      <c r="I260" s="453"/>
      <c r="J260" s="440">
        <v>371.24809140167105</v>
      </c>
      <c r="K260" s="453"/>
      <c r="L260" s="453"/>
      <c r="M260" s="440">
        <v>209.35430652379682</v>
      </c>
      <c r="N260" s="453"/>
      <c r="O260" s="453"/>
      <c r="P260" s="440">
        <v>254.22122753166917</v>
      </c>
      <c r="Q260" s="453"/>
      <c r="R260" s="453"/>
      <c r="S260" s="440">
        <v>3000</v>
      </c>
      <c r="T260" s="453"/>
      <c r="U260" s="453"/>
      <c r="V260" s="453">
        <v>401.15718906851259</v>
      </c>
      <c r="W260" s="439"/>
      <c r="X260" s="453"/>
      <c r="Y260" s="440">
        <v>164.83958714966136</v>
      </c>
      <c r="Z260" s="453"/>
      <c r="AA260" s="453"/>
      <c r="AB260" s="440">
        <v>301.57058732516555</v>
      </c>
      <c r="AC260" s="447"/>
      <c r="AD260" s="453"/>
      <c r="AE260" s="561">
        <v>2414</v>
      </c>
    </row>
    <row r="261" spans="1:31" s="87" customFormat="1">
      <c r="A261" s="273">
        <v>45777</v>
      </c>
      <c r="B261" s="270"/>
      <c r="C261" s="447"/>
      <c r="D261" s="447">
        <v>173.14449797508806</v>
      </c>
      <c r="E261" s="439"/>
      <c r="F261" s="453"/>
      <c r="G261" s="440">
        <v>116.81731106555478</v>
      </c>
      <c r="H261" s="453"/>
      <c r="I261" s="453"/>
      <c r="J261" s="440">
        <v>371.24809140167105</v>
      </c>
      <c r="K261" s="453"/>
      <c r="L261" s="453"/>
      <c r="M261" s="440">
        <v>212.25445215100737</v>
      </c>
      <c r="N261" s="453"/>
      <c r="O261" s="453"/>
      <c r="P261" s="440">
        <v>254.89980741014074</v>
      </c>
      <c r="Q261" s="453"/>
      <c r="R261" s="453"/>
      <c r="S261" s="440">
        <v>3000</v>
      </c>
      <c r="T261" s="453"/>
      <c r="U261" s="453"/>
      <c r="V261" s="453">
        <v>401.15718910662906</v>
      </c>
      <c r="W261" s="439"/>
      <c r="X261" s="453"/>
      <c r="Y261" s="440">
        <v>165.06371294822137</v>
      </c>
      <c r="Z261" s="453"/>
      <c r="AA261" s="453"/>
      <c r="AB261" s="440">
        <v>304.32784857589814</v>
      </c>
      <c r="AC261" s="447"/>
      <c r="AD261" s="453"/>
      <c r="AE261" s="561">
        <v>2412</v>
      </c>
    </row>
    <row r="262" spans="1:31" s="87" customFormat="1">
      <c r="A262" s="273">
        <v>45808</v>
      </c>
      <c r="B262" s="270"/>
      <c r="C262" s="447"/>
      <c r="D262" s="447">
        <v>177.01178440074821</v>
      </c>
      <c r="E262" s="439"/>
      <c r="F262" s="453"/>
      <c r="G262" s="440">
        <v>111.60487443614642</v>
      </c>
      <c r="H262" s="453"/>
      <c r="I262" s="453"/>
      <c r="J262" s="440">
        <v>371.24809140167105</v>
      </c>
      <c r="K262" s="453"/>
      <c r="L262" s="453"/>
      <c r="M262" s="440">
        <v>215.27425093450162</v>
      </c>
      <c r="N262" s="453"/>
      <c r="O262" s="453"/>
      <c r="P262" s="440">
        <v>257.81017074387057</v>
      </c>
      <c r="Q262" s="453"/>
      <c r="R262" s="453"/>
      <c r="S262" s="440">
        <v>3000</v>
      </c>
      <c r="T262" s="453"/>
      <c r="U262" s="453"/>
      <c r="V262" s="453">
        <v>401.15718878026797</v>
      </c>
      <c r="W262" s="439"/>
      <c r="X262" s="453"/>
      <c r="Y262" s="440">
        <v>165.56148759373556</v>
      </c>
      <c r="Z262" s="453"/>
      <c r="AA262" s="453"/>
      <c r="AB262" s="440">
        <v>301.38792070501512</v>
      </c>
      <c r="AC262" s="447"/>
      <c r="AD262" s="453"/>
      <c r="AE262" s="561">
        <v>2410</v>
      </c>
    </row>
    <row r="263" spans="1:31" s="87" customFormat="1" ht="13.5" thickBot="1">
      <c r="A263" s="446">
        <v>45838</v>
      </c>
      <c r="B263" s="443"/>
      <c r="C263" s="448"/>
      <c r="D263" s="448">
        <v>182.35175712104643</v>
      </c>
      <c r="E263" s="441"/>
      <c r="F263" s="448"/>
      <c r="G263" s="442">
        <v>111.22509721802705</v>
      </c>
      <c r="H263" s="448"/>
      <c r="I263" s="448"/>
      <c r="J263" s="442">
        <v>371.24809140167105</v>
      </c>
      <c r="K263" s="448"/>
      <c r="L263" s="448"/>
      <c r="M263" s="442">
        <v>215.99121529147928</v>
      </c>
      <c r="N263" s="448"/>
      <c r="O263" s="448"/>
      <c r="P263" s="442">
        <v>260.26145903309174</v>
      </c>
      <c r="Q263" s="448"/>
      <c r="R263" s="448"/>
      <c r="S263" s="442">
        <v>3000</v>
      </c>
      <c r="T263" s="448"/>
      <c r="U263" s="448"/>
      <c r="V263" s="448">
        <v>401.15718908904239</v>
      </c>
      <c r="W263" s="441"/>
      <c r="X263" s="448"/>
      <c r="Y263" s="442">
        <v>165.76888941772961</v>
      </c>
      <c r="Z263" s="448"/>
      <c r="AA263" s="448"/>
      <c r="AB263" s="442">
        <v>301.32980974373805</v>
      </c>
      <c r="AC263" s="448"/>
      <c r="AD263" s="448"/>
      <c r="AE263" s="562">
        <v>2408</v>
      </c>
    </row>
  </sheetData>
  <mergeCells count="1">
    <mergeCell ref="B2:AC2"/>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29" fitToHeight="0" orientation="landscape" r:id="rId1"/>
  <headerFooter>
    <oddFooter>&amp;L&amp;F&amp;CPage &amp;P of &amp;N&amp;R&amp;D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69"/>
  <sheetViews>
    <sheetView topLeftCell="A39" workbookViewId="0">
      <selection activeCell="M70" sqref="M70"/>
    </sheetView>
  </sheetViews>
  <sheetFormatPr defaultRowHeight="12.75"/>
  <cols>
    <col min="1" max="2" width="9" style="87" customWidth="1"/>
    <col min="3" max="3" width="10.28515625" style="574" bestFit="1" customWidth="1"/>
    <col min="4" max="4" width="18" style="574" customWidth="1"/>
    <col min="5" max="5" width="10.28515625" style="574" bestFit="1" customWidth="1"/>
    <col min="6" max="6" width="12.140625" style="87" customWidth="1"/>
    <col min="7" max="10" width="9" style="87" customWidth="1"/>
    <col min="11" max="16384" width="9.140625" style="87"/>
  </cols>
  <sheetData>
    <row r="1" spans="1:6">
      <c r="A1" s="96" t="s">
        <v>206</v>
      </c>
    </row>
    <row r="3" spans="1:6">
      <c r="A3" s="137" t="s">
        <v>64</v>
      </c>
    </row>
    <row r="4" spans="1:6" ht="13.5" thickBot="1"/>
    <row r="5" spans="1:6" s="568" customFormat="1" ht="26.25" thickBot="1">
      <c r="A5" s="569" t="s">
        <v>8</v>
      </c>
      <c r="B5" s="570"/>
      <c r="C5" s="575" t="s">
        <v>63</v>
      </c>
      <c r="D5" s="576" t="s">
        <v>227</v>
      </c>
      <c r="E5" s="576" t="s">
        <v>258</v>
      </c>
      <c r="F5" s="573" t="s">
        <v>259</v>
      </c>
    </row>
    <row r="6" spans="1:6">
      <c r="A6" s="335">
        <v>200903</v>
      </c>
      <c r="B6" s="339">
        <v>40086</v>
      </c>
      <c r="C6" s="578">
        <v>53442</v>
      </c>
      <c r="D6" s="515">
        <v>38896</v>
      </c>
      <c r="E6" s="515">
        <f>C6-D6</f>
        <v>14546</v>
      </c>
      <c r="F6" s="336">
        <f t="shared" ref="F6:F31" si="0">D6/C6</f>
        <v>0.72781707271434448</v>
      </c>
    </row>
    <row r="7" spans="1:6">
      <c r="A7" s="335">
        <v>200904</v>
      </c>
      <c r="B7" s="339">
        <v>40178</v>
      </c>
      <c r="C7" s="578">
        <v>53777</v>
      </c>
      <c r="D7" s="515">
        <v>37896</v>
      </c>
      <c r="E7" s="515">
        <f t="shared" ref="E7:E31" si="1">C7-D7</f>
        <v>15881</v>
      </c>
      <c r="F7" s="336">
        <f t="shared" si="0"/>
        <v>0.70468787771723973</v>
      </c>
    </row>
    <row r="8" spans="1:6">
      <c r="A8" s="335">
        <v>201001</v>
      </c>
      <c r="B8" s="339">
        <v>40268</v>
      </c>
      <c r="C8" s="578">
        <v>51718</v>
      </c>
      <c r="D8" s="515">
        <v>35938</v>
      </c>
      <c r="E8" s="515">
        <f t="shared" si="1"/>
        <v>15780</v>
      </c>
      <c r="F8" s="336">
        <f t="shared" si="0"/>
        <v>0.69488379287675472</v>
      </c>
    </row>
    <row r="9" spans="1:6">
      <c r="A9" s="335">
        <v>201002</v>
      </c>
      <c r="B9" s="339">
        <v>40359</v>
      </c>
      <c r="C9" s="578">
        <v>49980</v>
      </c>
      <c r="D9" s="515">
        <v>34335</v>
      </c>
      <c r="E9" s="515">
        <f t="shared" si="1"/>
        <v>15645</v>
      </c>
      <c r="F9" s="336">
        <f t="shared" si="0"/>
        <v>0.68697478991596639</v>
      </c>
    </row>
    <row r="10" spans="1:6">
      <c r="A10" s="335">
        <v>201003</v>
      </c>
      <c r="B10" s="339">
        <v>40451</v>
      </c>
      <c r="C10" s="578">
        <v>51014</v>
      </c>
      <c r="D10" s="515">
        <v>34981</v>
      </c>
      <c r="E10" s="515">
        <f t="shared" si="1"/>
        <v>16033</v>
      </c>
      <c r="F10" s="336">
        <f t="shared" si="0"/>
        <v>0.68571372564394084</v>
      </c>
    </row>
    <row r="11" spans="1:6">
      <c r="A11" s="335">
        <v>201004</v>
      </c>
      <c r="B11" s="339">
        <v>40543</v>
      </c>
      <c r="C11" s="578">
        <v>50685</v>
      </c>
      <c r="D11" s="515">
        <v>32957</v>
      </c>
      <c r="E11" s="515">
        <f t="shared" si="1"/>
        <v>17728</v>
      </c>
      <c r="F11" s="336">
        <f t="shared" si="0"/>
        <v>0.65023182401104862</v>
      </c>
    </row>
    <row r="12" spans="1:6">
      <c r="A12" s="335">
        <v>201101</v>
      </c>
      <c r="B12" s="339">
        <v>40633</v>
      </c>
      <c r="C12" s="578">
        <v>48367</v>
      </c>
      <c r="D12" s="515">
        <v>31380</v>
      </c>
      <c r="E12" s="515">
        <f t="shared" si="1"/>
        <v>16987</v>
      </c>
      <c r="F12" s="336">
        <f t="shared" si="0"/>
        <v>0.64878946389066927</v>
      </c>
    </row>
    <row r="13" spans="1:6">
      <c r="A13" s="335">
        <v>201102</v>
      </c>
      <c r="B13" s="339">
        <v>40724</v>
      </c>
      <c r="C13" s="578">
        <v>48236</v>
      </c>
      <c r="D13" s="515">
        <v>31453</v>
      </c>
      <c r="E13" s="515">
        <f t="shared" si="1"/>
        <v>16783</v>
      </c>
      <c r="F13" s="336">
        <f t="shared" si="0"/>
        <v>0.6520648478314951</v>
      </c>
    </row>
    <row r="14" spans="1:6">
      <c r="A14" s="335">
        <v>201103</v>
      </c>
      <c r="B14" s="339">
        <v>40816</v>
      </c>
      <c r="C14" s="578">
        <v>48949</v>
      </c>
      <c r="D14" s="515">
        <v>31111</v>
      </c>
      <c r="E14" s="515">
        <f t="shared" si="1"/>
        <v>17838</v>
      </c>
      <c r="F14" s="336">
        <f t="shared" si="0"/>
        <v>0.63557988927250808</v>
      </c>
    </row>
    <row r="15" spans="1:6">
      <c r="A15" s="335">
        <v>201104</v>
      </c>
      <c r="B15" s="339">
        <v>40908</v>
      </c>
      <c r="C15" s="578">
        <v>48800</v>
      </c>
      <c r="D15" s="515">
        <v>29841</v>
      </c>
      <c r="E15" s="515">
        <f t="shared" si="1"/>
        <v>18959</v>
      </c>
      <c r="F15" s="336">
        <f t="shared" si="0"/>
        <v>0.61149590163934431</v>
      </c>
    </row>
    <row r="16" spans="1:6">
      <c r="A16" s="335">
        <v>201201</v>
      </c>
      <c r="B16" s="339">
        <v>40999</v>
      </c>
      <c r="C16" s="578">
        <v>47023</v>
      </c>
      <c r="D16" s="515">
        <v>28501</v>
      </c>
      <c r="E16" s="515">
        <f t="shared" si="1"/>
        <v>18522</v>
      </c>
      <c r="F16" s="336">
        <f t="shared" si="0"/>
        <v>0.60610764944814244</v>
      </c>
    </row>
    <row r="17" spans="1:7">
      <c r="A17" s="335">
        <v>201202</v>
      </c>
      <c r="B17" s="339">
        <v>41090</v>
      </c>
      <c r="C17" s="578">
        <v>45491</v>
      </c>
      <c r="D17" s="515">
        <v>27589</v>
      </c>
      <c r="E17" s="515">
        <f t="shared" si="1"/>
        <v>17902</v>
      </c>
      <c r="F17" s="336">
        <f t="shared" si="0"/>
        <v>0.6064716097689653</v>
      </c>
    </row>
    <row r="18" spans="1:7">
      <c r="A18" s="335">
        <v>201203</v>
      </c>
      <c r="B18" s="339">
        <v>41182</v>
      </c>
      <c r="C18" s="578">
        <v>45157</v>
      </c>
      <c r="D18" s="515">
        <v>27679</v>
      </c>
      <c r="E18" s="515">
        <f t="shared" si="1"/>
        <v>17478</v>
      </c>
      <c r="F18" s="336">
        <f t="shared" si="0"/>
        <v>0.61295037314259138</v>
      </c>
    </row>
    <row r="19" spans="1:7">
      <c r="A19" s="335">
        <v>201204</v>
      </c>
      <c r="B19" s="339">
        <v>41274</v>
      </c>
      <c r="C19" s="578">
        <v>45711</v>
      </c>
      <c r="D19" s="515">
        <v>27807</v>
      </c>
      <c r="E19" s="515">
        <f t="shared" si="1"/>
        <v>17904</v>
      </c>
      <c r="F19" s="336">
        <f t="shared" si="0"/>
        <v>0.60832184813283452</v>
      </c>
    </row>
    <row r="20" spans="1:7">
      <c r="A20" s="335">
        <v>201301</v>
      </c>
      <c r="B20" s="339">
        <v>41364</v>
      </c>
      <c r="C20" s="578">
        <v>42219</v>
      </c>
      <c r="D20" s="515">
        <v>25749</v>
      </c>
      <c r="E20" s="515">
        <f t="shared" si="1"/>
        <v>16470</v>
      </c>
      <c r="F20" s="336">
        <f t="shared" si="0"/>
        <v>0.60989128117672142</v>
      </c>
    </row>
    <row r="21" spans="1:7">
      <c r="A21" s="335">
        <v>201302</v>
      </c>
      <c r="B21" s="339">
        <v>41455</v>
      </c>
      <c r="C21" s="578">
        <v>41391</v>
      </c>
      <c r="D21" s="515">
        <v>25797</v>
      </c>
      <c r="E21" s="515">
        <f t="shared" si="1"/>
        <v>15594</v>
      </c>
      <c r="F21" s="336">
        <f t="shared" si="0"/>
        <v>0.62325143147060957</v>
      </c>
    </row>
    <row r="22" spans="1:7">
      <c r="A22" s="335">
        <v>201303</v>
      </c>
      <c r="B22" s="339">
        <v>41547</v>
      </c>
      <c r="C22" s="578">
        <v>39899</v>
      </c>
      <c r="D22" s="515">
        <v>24067</v>
      </c>
      <c r="E22" s="515">
        <f t="shared" si="1"/>
        <v>15832</v>
      </c>
      <c r="F22" s="336">
        <f t="shared" si="0"/>
        <v>0.60319807513972779</v>
      </c>
    </row>
    <row r="23" spans="1:7">
      <c r="A23" s="335">
        <v>201304</v>
      </c>
      <c r="B23" s="339">
        <v>41639</v>
      </c>
      <c r="C23" s="578">
        <v>39035</v>
      </c>
      <c r="D23" s="515">
        <v>24481</v>
      </c>
      <c r="E23" s="515">
        <f t="shared" si="1"/>
        <v>14554</v>
      </c>
      <c r="F23" s="336">
        <f t="shared" si="0"/>
        <v>0.6271551172025106</v>
      </c>
    </row>
    <row r="24" spans="1:7">
      <c r="A24" s="335">
        <v>201401</v>
      </c>
      <c r="B24" s="339">
        <v>41729</v>
      </c>
      <c r="C24" s="578">
        <v>36444</v>
      </c>
      <c r="D24" s="515">
        <v>23349</v>
      </c>
      <c r="E24" s="515">
        <f t="shared" si="1"/>
        <v>13095</v>
      </c>
      <c r="F24" s="336">
        <f t="shared" si="0"/>
        <v>0.64068159367797173</v>
      </c>
    </row>
    <row r="25" spans="1:7">
      <c r="A25" s="335">
        <v>201402</v>
      </c>
      <c r="B25" s="339">
        <v>41820</v>
      </c>
      <c r="C25" s="578">
        <v>36794</v>
      </c>
      <c r="D25" s="515">
        <v>23667</v>
      </c>
      <c r="E25" s="515">
        <f t="shared" si="1"/>
        <v>13127</v>
      </c>
      <c r="F25" s="336">
        <f t="shared" si="0"/>
        <v>0.6432298744360494</v>
      </c>
    </row>
    <row r="26" spans="1:7">
      <c r="A26" s="335">
        <v>201403</v>
      </c>
      <c r="B26" s="339">
        <v>41912</v>
      </c>
      <c r="C26" s="578">
        <v>37080</v>
      </c>
      <c r="D26" s="515">
        <v>24194</v>
      </c>
      <c r="E26" s="515">
        <f t="shared" si="1"/>
        <v>12886</v>
      </c>
      <c r="F26" s="336">
        <f t="shared" si="0"/>
        <v>0.65248112189859764</v>
      </c>
    </row>
    <row r="27" spans="1:7">
      <c r="A27" s="335">
        <v>201404</v>
      </c>
      <c r="B27" s="339">
        <v>42004</v>
      </c>
      <c r="C27" s="578">
        <v>36388</v>
      </c>
      <c r="D27" s="515">
        <v>23550</v>
      </c>
      <c r="E27" s="515">
        <f t="shared" si="1"/>
        <v>12838</v>
      </c>
      <c r="F27" s="336">
        <f t="shared" si="0"/>
        <v>0.64719138177421132</v>
      </c>
    </row>
    <row r="28" spans="1:7">
      <c r="A28" s="335">
        <v>201501</v>
      </c>
      <c r="B28" s="339">
        <v>42094</v>
      </c>
      <c r="C28" s="578">
        <v>35611</v>
      </c>
      <c r="D28" s="515">
        <v>23258</v>
      </c>
      <c r="E28" s="515">
        <f t="shared" si="1"/>
        <v>12353</v>
      </c>
      <c r="F28" s="336">
        <f t="shared" si="0"/>
        <v>0.6531128022240319</v>
      </c>
    </row>
    <row r="29" spans="1:7">
      <c r="A29" s="335">
        <v>201502</v>
      </c>
      <c r="B29" s="339">
        <v>42185</v>
      </c>
      <c r="C29" s="578">
        <v>34772</v>
      </c>
      <c r="D29" s="515">
        <v>22926</v>
      </c>
      <c r="E29" s="515">
        <f t="shared" si="1"/>
        <v>11846</v>
      </c>
      <c r="F29" s="336">
        <f t="shared" si="0"/>
        <v>0.65932359369607729</v>
      </c>
    </row>
    <row r="30" spans="1:7">
      <c r="A30" s="335">
        <v>201503</v>
      </c>
      <c r="B30" s="339">
        <v>42277</v>
      </c>
      <c r="C30" s="578">
        <v>35024</v>
      </c>
      <c r="D30" s="515">
        <v>23460</v>
      </c>
      <c r="E30" s="515">
        <f t="shared" si="1"/>
        <v>11564</v>
      </c>
      <c r="F30" s="336">
        <f t="shared" si="0"/>
        <v>0.66982640475102784</v>
      </c>
    </row>
    <row r="31" spans="1:7" ht="13.5" thickBot="1">
      <c r="A31" s="337">
        <v>201504</v>
      </c>
      <c r="B31" s="340">
        <v>42369</v>
      </c>
      <c r="C31" s="579">
        <v>35821</v>
      </c>
      <c r="D31" s="516">
        <v>23947</v>
      </c>
      <c r="E31" s="516">
        <f t="shared" si="1"/>
        <v>11874</v>
      </c>
      <c r="F31" s="338">
        <f t="shared" si="0"/>
        <v>0.66851846682113847</v>
      </c>
      <c r="G31" s="120"/>
    </row>
    <row r="34" spans="1:7">
      <c r="A34" s="137" t="s">
        <v>65</v>
      </c>
    </row>
    <row r="35" spans="1:7" ht="13.5" thickBot="1"/>
    <row r="36" spans="1:7" ht="26.25" thickBot="1">
      <c r="A36" s="599" t="s">
        <v>8</v>
      </c>
      <c r="B36" s="585"/>
      <c r="C36" s="600" t="s">
        <v>63</v>
      </c>
      <c r="D36" s="601" t="s">
        <v>227</v>
      </c>
      <c r="E36" s="602" t="s">
        <v>258</v>
      </c>
      <c r="F36" s="603" t="s">
        <v>259</v>
      </c>
    </row>
    <row r="37" spans="1:7">
      <c r="A37" s="599">
        <v>200903</v>
      </c>
      <c r="B37" s="604">
        <v>40086</v>
      </c>
      <c r="C37" s="580">
        <v>65775</v>
      </c>
      <c r="D37" s="581">
        <v>48661</v>
      </c>
      <c r="E37" s="581">
        <f>C37-D37</f>
        <v>17114</v>
      </c>
      <c r="F37" s="572">
        <f>D37/C37</f>
        <v>0.73980995819080198</v>
      </c>
      <c r="G37" s="125">
        <f t="shared" ref="G37:G63" si="2">1-F37</f>
        <v>0.26019004180919802</v>
      </c>
    </row>
    <row r="38" spans="1:7">
      <c r="A38" s="335">
        <v>200904</v>
      </c>
      <c r="B38" s="339">
        <v>40178</v>
      </c>
      <c r="C38" s="578">
        <v>65777</v>
      </c>
      <c r="D38" s="515">
        <v>47179</v>
      </c>
      <c r="E38" s="515">
        <f t="shared" ref="E38:E62" si="3">C38-D38</f>
        <v>18598</v>
      </c>
      <c r="F38" s="336">
        <f t="shared" ref="F38:F62" si="4">D38/C38</f>
        <v>0.71725679188774194</v>
      </c>
      <c r="G38" s="125">
        <f t="shared" si="2"/>
        <v>0.28274320811225806</v>
      </c>
    </row>
    <row r="39" spans="1:7">
      <c r="A39" s="335">
        <v>201001</v>
      </c>
      <c r="B39" s="339">
        <v>40268</v>
      </c>
      <c r="C39" s="578">
        <v>62919</v>
      </c>
      <c r="D39" s="515">
        <v>44536</v>
      </c>
      <c r="E39" s="515">
        <f t="shared" si="3"/>
        <v>18383</v>
      </c>
      <c r="F39" s="336">
        <f t="shared" si="4"/>
        <v>0.70783070296730721</v>
      </c>
      <c r="G39" s="125">
        <f t="shared" si="2"/>
        <v>0.29216929703269279</v>
      </c>
    </row>
    <row r="40" spans="1:7">
      <c r="A40" s="335">
        <v>201002</v>
      </c>
      <c r="B40" s="339">
        <v>40359</v>
      </c>
      <c r="C40" s="578">
        <v>60830</v>
      </c>
      <c r="D40" s="515">
        <v>42677</v>
      </c>
      <c r="E40" s="515">
        <f t="shared" si="3"/>
        <v>18153</v>
      </c>
      <c r="F40" s="336">
        <f t="shared" si="4"/>
        <v>0.70157816866677625</v>
      </c>
      <c r="G40" s="125">
        <f t="shared" si="2"/>
        <v>0.29842183133322375</v>
      </c>
    </row>
    <row r="41" spans="1:7">
      <c r="A41" s="335">
        <v>201003</v>
      </c>
      <c r="B41" s="339">
        <v>40451</v>
      </c>
      <c r="C41" s="578">
        <v>62374</v>
      </c>
      <c r="D41" s="515">
        <v>43772</v>
      </c>
      <c r="E41" s="515">
        <f t="shared" si="3"/>
        <v>18602</v>
      </c>
      <c r="F41" s="336">
        <f t="shared" si="4"/>
        <v>0.70176676179177222</v>
      </c>
      <c r="G41" s="125">
        <f t="shared" si="2"/>
        <v>0.29823323820822778</v>
      </c>
    </row>
    <row r="42" spans="1:7">
      <c r="A42" s="335">
        <v>201004</v>
      </c>
      <c r="B42" s="339">
        <v>40543</v>
      </c>
      <c r="C42" s="578">
        <v>61536</v>
      </c>
      <c r="D42" s="515">
        <v>41038</v>
      </c>
      <c r="E42" s="515">
        <f t="shared" si="3"/>
        <v>20498</v>
      </c>
      <c r="F42" s="336">
        <f t="shared" si="4"/>
        <v>0.66689417576703069</v>
      </c>
      <c r="G42" s="125">
        <f t="shared" si="2"/>
        <v>0.33310582423296931</v>
      </c>
    </row>
    <row r="43" spans="1:7">
      <c r="A43" s="335">
        <v>201101</v>
      </c>
      <c r="B43" s="339">
        <v>40633</v>
      </c>
      <c r="C43" s="578">
        <v>58179</v>
      </c>
      <c r="D43" s="515">
        <v>38662</v>
      </c>
      <c r="E43" s="515">
        <f t="shared" si="3"/>
        <v>19517</v>
      </c>
      <c r="F43" s="336">
        <f t="shared" si="4"/>
        <v>0.66453531342924421</v>
      </c>
      <c r="G43" s="125">
        <f t="shared" si="2"/>
        <v>0.33546468657075579</v>
      </c>
    </row>
    <row r="44" spans="1:7">
      <c r="A44" s="335">
        <v>201102</v>
      </c>
      <c r="B44" s="339">
        <v>40724</v>
      </c>
      <c r="C44" s="578">
        <v>58199</v>
      </c>
      <c r="D44" s="515">
        <v>38902</v>
      </c>
      <c r="E44" s="515">
        <f t="shared" si="3"/>
        <v>19297</v>
      </c>
      <c r="F44" s="336">
        <f t="shared" si="4"/>
        <v>0.6684307290503273</v>
      </c>
      <c r="G44" s="125">
        <f t="shared" si="2"/>
        <v>0.3315692709496727</v>
      </c>
    </row>
    <row r="45" spans="1:7">
      <c r="A45" s="335">
        <v>201103</v>
      </c>
      <c r="B45" s="339">
        <v>40816</v>
      </c>
      <c r="C45" s="578">
        <v>59563</v>
      </c>
      <c r="D45" s="515">
        <v>38771</v>
      </c>
      <c r="E45" s="515">
        <f t="shared" si="3"/>
        <v>20792</v>
      </c>
      <c r="F45" s="336">
        <f t="shared" si="4"/>
        <v>0.65092423148598966</v>
      </c>
      <c r="G45" s="125">
        <f t="shared" si="2"/>
        <v>0.34907576851401034</v>
      </c>
    </row>
    <row r="46" spans="1:7">
      <c r="A46" s="335">
        <v>201104</v>
      </c>
      <c r="B46" s="339">
        <v>40908</v>
      </c>
      <c r="C46" s="578">
        <v>58973</v>
      </c>
      <c r="D46" s="515">
        <v>36836</v>
      </c>
      <c r="E46" s="515">
        <f t="shared" si="3"/>
        <v>22137</v>
      </c>
      <c r="F46" s="336">
        <f t="shared" si="4"/>
        <v>0.62462482831126109</v>
      </c>
      <c r="G46" s="125">
        <f t="shared" si="2"/>
        <v>0.37537517168873891</v>
      </c>
    </row>
    <row r="47" spans="1:7">
      <c r="A47" s="335">
        <v>201201</v>
      </c>
      <c r="B47" s="339">
        <v>40999</v>
      </c>
      <c r="C47" s="578">
        <v>56694</v>
      </c>
      <c r="D47" s="515">
        <v>35254</v>
      </c>
      <c r="E47" s="515">
        <f t="shared" si="3"/>
        <v>21440</v>
      </c>
      <c r="F47" s="336">
        <f t="shared" si="4"/>
        <v>0.62182947049070447</v>
      </c>
      <c r="G47" s="125">
        <f t="shared" si="2"/>
        <v>0.37817052950929553</v>
      </c>
    </row>
    <row r="48" spans="1:7">
      <c r="A48" s="335">
        <v>201202</v>
      </c>
      <c r="B48" s="339">
        <v>41090</v>
      </c>
      <c r="C48" s="578">
        <v>54547</v>
      </c>
      <c r="D48" s="515">
        <v>33934</v>
      </c>
      <c r="E48" s="515">
        <f t="shared" si="3"/>
        <v>20613</v>
      </c>
      <c r="F48" s="336">
        <f t="shared" si="4"/>
        <v>0.62210570700496814</v>
      </c>
      <c r="G48" s="125">
        <f t="shared" si="2"/>
        <v>0.37789429299503186</v>
      </c>
    </row>
    <row r="49" spans="1:7">
      <c r="A49" s="335">
        <v>201203</v>
      </c>
      <c r="B49" s="339">
        <v>41182</v>
      </c>
      <c r="C49" s="578">
        <v>54675</v>
      </c>
      <c r="D49" s="515">
        <v>34272</v>
      </c>
      <c r="E49" s="515">
        <f t="shared" si="3"/>
        <v>20403</v>
      </c>
      <c r="F49" s="336">
        <f t="shared" si="4"/>
        <v>0.62683127572016462</v>
      </c>
      <c r="G49" s="125">
        <f t="shared" si="2"/>
        <v>0.37316872427983538</v>
      </c>
    </row>
    <row r="50" spans="1:7">
      <c r="A50" s="335">
        <v>201204</v>
      </c>
      <c r="B50" s="339">
        <v>41274</v>
      </c>
      <c r="C50" s="578">
        <v>55283</v>
      </c>
      <c r="D50" s="515">
        <v>34383</v>
      </c>
      <c r="E50" s="515">
        <f t="shared" si="3"/>
        <v>20900</v>
      </c>
      <c r="F50" s="336">
        <f t="shared" si="4"/>
        <v>0.6219452634625473</v>
      </c>
      <c r="G50" s="125">
        <f t="shared" si="2"/>
        <v>0.3780547365374527</v>
      </c>
    </row>
    <row r="51" spans="1:7">
      <c r="A51" s="335">
        <v>201301</v>
      </c>
      <c r="B51" s="339">
        <v>41364</v>
      </c>
      <c r="C51" s="578">
        <v>50659</v>
      </c>
      <c r="D51" s="515">
        <v>31731</v>
      </c>
      <c r="E51" s="515">
        <f t="shared" si="3"/>
        <v>18928</v>
      </c>
      <c r="F51" s="336">
        <f t="shared" si="4"/>
        <v>0.62636451568329421</v>
      </c>
      <c r="G51" s="125">
        <f t="shared" si="2"/>
        <v>0.37363548431670579</v>
      </c>
    </row>
    <row r="52" spans="1:7">
      <c r="A52" s="335">
        <v>201302</v>
      </c>
      <c r="B52" s="339">
        <v>41455</v>
      </c>
      <c r="C52" s="578">
        <v>49670</v>
      </c>
      <c r="D52" s="515">
        <v>31679</v>
      </c>
      <c r="E52" s="515">
        <f t="shared" si="3"/>
        <v>17991</v>
      </c>
      <c r="F52" s="336">
        <f t="shared" si="4"/>
        <v>0.6377894101067042</v>
      </c>
      <c r="G52" s="125">
        <f t="shared" si="2"/>
        <v>0.3622105898932958</v>
      </c>
    </row>
    <row r="53" spans="1:7">
      <c r="A53" s="335">
        <v>201303</v>
      </c>
      <c r="B53" s="339">
        <v>41547</v>
      </c>
      <c r="C53" s="578">
        <v>47914</v>
      </c>
      <c r="D53" s="515">
        <v>29445</v>
      </c>
      <c r="E53" s="515">
        <f t="shared" si="3"/>
        <v>18469</v>
      </c>
      <c r="F53" s="336">
        <f t="shared" si="4"/>
        <v>0.6145385482322494</v>
      </c>
      <c r="G53" s="125">
        <f t="shared" si="2"/>
        <v>0.3854614517677506</v>
      </c>
    </row>
    <row r="54" spans="1:7">
      <c r="A54" s="335">
        <v>201304</v>
      </c>
      <c r="B54" s="339">
        <v>41639</v>
      </c>
      <c r="C54" s="578">
        <v>46926</v>
      </c>
      <c r="D54" s="515">
        <v>30036</v>
      </c>
      <c r="E54" s="515">
        <f t="shared" si="3"/>
        <v>16890</v>
      </c>
      <c r="F54" s="336">
        <f t="shared" si="4"/>
        <v>0.6400716020969186</v>
      </c>
      <c r="G54" s="125">
        <f t="shared" si="2"/>
        <v>0.3599283979030814</v>
      </c>
    </row>
    <row r="55" spans="1:7">
      <c r="A55" s="335">
        <v>201401</v>
      </c>
      <c r="B55" s="339">
        <v>41729</v>
      </c>
      <c r="C55" s="578">
        <v>43795</v>
      </c>
      <c r="D55" s="515">
        <v>28687</v>
      </c>
      <c r="E55" s="515">
        <f t="shared" si="3"/>
        <v>15108</v>
      </c>
      <c r="F55" s="336">
        <f t="shared" si="4"/>
        <v>0.65502911291243293</v>
      </c>
      <c r="G55" s="125">
        <f t="shared" si="2"/>
        <v>0.34497088708756707</v>
      </c>
    </row>
    <row r="56" spans="1:7">
      <c r="A56" s="335">
        <v>201402</v>
      </c>
      <c r="B56" s="339">
        <v>41820</v>
      </c>
      <c r="C56" s="578">
        <v>44585</v>
      </c>
      <c r="D56" s="515">
        <v>29233</v>
      </c>
      <c r="E56" s="515">
        <f t="shared" si="3"/>
        <v>15352</v>
      </c>
      <c r="F56" s="336">
        <f t="shared" si="4"/>
        <v>0.65566894695525402</v>
      </c>
      <c r="G56" s="125">
        <f t="shared" si="2"/>
        <v>0.34433105304474598</v>
      </c>
    </row>
    <row r="57" spans="1:7">
      <c r="A57" s="335">
        <v>201403</v>
      </c>
      <c r="B57" s="339">
        <v>41912</v>
      </c>
      <c r="C57" s="578">
        <v>45300</v>
      </c>
      <c r="D57" s="515">
        <v>30291</v>
      </c>
      <c r="E57" s="515">
        <f t="shared" si="3"/>
        <v>15009</v>
      </c>
      <c r="F57" s="336">
        <f t="shared" si="4"/>
        <v>0.66867549668874171</v>
      </c>
      <c r="G57" s="125">
        <f t="shared" si="2"/>
        <v>0.33132450331125829</v>
      </c>
    </row>
    <row r="58" spans="1:7">
      <c r="A58" s="335">
        <v>201404</v>
      </c>
      <c r="B58" s="339">
        <v>42004</v>
      </c>
      <c r="C58" s="578">
        <v>44412</v>
      </c>
      <c r="D58" s="515">
        <v>29523</v>
      </c>
      <c r="E58" s="515">
        <f t="shared" si="3"/>
        <v>14889</v>
      </c>
      <c r="F58" s="336">
        <f t="shared" si="4"/>
        <v>0.66475276952175089</v>
      </c>
      <c r="G58" s="125">
        <f t="shared" si="2"/>
        <v>0.33524723047824911</v>
      </c>
    </row>
    <row r="59" spans="1:7">
      <c r="A59" s="335">
        <v>201501</v>
      </c>
      <c r="B59" s="339">
        <v>42094</v>
      </c>
      <c r="C59" s="578">
        <v>43311</v>
      </c>
      <c r="D59" s="515">
        <v>28968</v>
      </c>
      <c r="E59" s="515">
        <f t="shared" si="3"/>
        <v>14343</v>
      </c>
      <c r="F59" s="336">
        <f t="shared" si="4"/>
        <v>0.66883701600055412</v>
      </c>
      <c r="G59" s="125">
        <f t="shared" si="2"/>
        <v>0.33116298399944588</v>
      </c>
    </row>
    <row r="60" spans="1:7">
      <c r="A60" s="335">
        <v>201502</v>
      </c>
      <c r="B60" s="339">
        <v>42185</v>
      </c>
      <c r="C60" s="578">
        <v>42522</v>
      </c>
      <c r="D60" s="515">
        <v>28728</v>
      </c>
      <c r="E60" s="515">
        <f t="shared" si="3"/>
        <v>13794</v>
      </c>
      <c r="F60" s="336">
        <f t="shared" si="4"/>
        <v>0.67560321715817695</v>
      </c>
      <c r="G60" s="125">
        <f t="shared" si="2"/>
        <v>0.32439678284182305</v>
      </c>
    </row>
    <row r="61" spans="1:7">
      <c r="A61" s="335">
        <v>201503</v>
      </c>
      <c r="B61" s="339">
        <v>42277</v>
      </c>
      <c r="C61" s="578">
        <v>43143</v>
      </c>
      <c r="D61" s="515">
        <v>29550</v>
      </c>
      <c r="E61" s="515">
        <f t="shared" si="3"/>
        <v>13593</v>
      </c>
      <c r="F61" s="336">
        <f t="shared" si="4"/>
        <v>0.68493150684931503</v>
      </c>
      <c r="G61" s="125">
        <f t="shared" si="2"/>
        <v>0.31506849315068497</v>
      </c>
    </row>
    <row r="62" spans="1:7">
      <c r="A62" s="335">
        <v>201504</v>
      </c>
      <c r="B62" s="339">
        <v>42369</v>
      </c>
      <c r="C62" s="578">
        <v>44016</v>
      </c>
      <c r="D62" s="515">
        <v>30084</v>
      </c>
      <c r="E62" s="515">
        <f t="shared" si="3"/>
        <v>13932</v>
      </c>
      <c r="F62" s="336">
        <f t="shared" si="4"/>
        <v>0.68347873500545253</v>
      </c>
      <c r="G62" s="125">
        <f t="shared" si="2"/>
        <v>0.31652126499454747</v>
      </c>
    </row>
    <row r="63" spans="1:7" ht="13.5" thickBot="1">
      <c r="A63" s="337">
        <v>201505</v>
      </c>
      <c r="B63" s="340">
        <v>42460</v>
      </c>
      <c r="C63" s="579">
        <v>43065</v>
      </c>
      <c r="D63" s="516">
        <v>29817</v>
      </c>
      <c r="E63" s="516">
        <f t="shared" ref="E63" si="5">C63-D63</f>
        <v>13248</v>
      </c>
      <c r="F63" s="338">
        <f t="shared" ref="F63" si="6">D63/C63</f>
        <v>0.69237199582027165</v>
      </c>
      <c r="G63" s="125">
        <f t="shared" si="2"/>
        <v>0.30762800417972835</v>
      </c>
    </row>
    <row r="64" spans="1:7">
      <c r="A64" s="124"/>
      <c r="B64" s="571"/>
      <c r="C64" s="515"/>
      <c r="D64" s="515"/>
      <c r="E64" s="515"/>
      <c r="F64" s="139"/>
    </row>
    <row r="65" spans="1:5" s="568" customFormat="1" ht="38.25">
      <c r="C65" s="577" t="s">
        <v>57</v>
      </c>
      <c r="D65" s="577" t="s">
        <v>216</v>
      </c>
      <c r="E65" s="577" t="s">
        <v>260</v>
      </c>
    </row>
    <row r="66" spans="1:5">
      <c r="A66" s="137" t="s">
        <v>229</v>
      </c>
      <c r="C66" s="120">
        <f>C63/C59-1</f>
        <v>-5.6798503844288639E-3</v>
      </c>
      <c r="D66" s="120">
        <f>D63/D59-1</f>
        <v>2.9308202154101126E-2</v>
      </c>
      <c r="E66" s="120">
        <f>E63/E59-1</f>
        <v>-7.6343861116921152E-2</v>
      </c>
    </row>
    <row r="67" spans="1:5">
      <c r="A67" s="137" t="s">
        <v>228</v>
      </c>
      <c r="C67" s="120">
        <f>C63/C39-1</f>
        <v>-0.31554856243741958</v>
      </c>
      <c r="D67" s="120">
        <f>D63/D39-1</f>
        <v>-0.33049667684569783</v>
      </c>
      <c r="E67" s="120">
        <f>E63/E39-1</f>
        <v>-0.27933416743730621</v>
      </c>
    </row>
    <row r="68" spans="1:5">
      <c r="A68" s="137" t="s">
        <v>262</v>
      </c>
      <c r="C68" s="120">
        <f>SUM(C60:C63)/SUM(C56:C59)-1</f>
        <v>-2.7374893022836799E-2</v>
      </c>
      <c r="D68" s="120">
        <f>SUM(D60:D63)/SUM(D56:D59)-1</f>
        <v>1.3896538575604023E-3</v>
      </c>
      <c r="E68" s="120">
        <f>SUM(E60:E63)/SUM(E56:E59)-1</f>
        <v>-8.4338764620005668E-2</v>
      </c>
    </row>
    <row r="69" spans="1:5">
      <c r="A69" s="137" t="s">
        <v>261</v>
      </c>
      <c r="C69" s="120">
        <f>SUM(C60:C63)/SUM(C37:C40)-1</f>
        <v>-0.32336340241518835</v>
      </c>
      <c r="D69" s="120">
        <f>SUM(D60:D63)/SUM(D37:D40)-1</f>
        <v>-0.35440009177669851</v>
      </c>
      <c r="E69" s="120">
        <f>SUM(E60:E63)/SUM(E37:E40)-1</f>
        <v>-0.24472649761931131</v>
      </c>
    </row>
  </sheetData>
  <sortState ref="P39:Q57">
    <sortCondition ref="P39"/>
  </sortState>
  <hyperlinks>
    <hyperlink ref="A1" location="TableOfContents!A1" display="Back to contents page"/>
  </hyperlinks>
  <pageMargins left="0.39370078740157483" right="0.39370078740157483" top="0.39370078740157483" bottom="0.59055118110236227" header="0.31496062992125984" footer="0.31496062992125984"/>
  <pageSetup paperSize="9" scale="88" orientation="portrait" r:id="rId1"/>
  <headerFooter>
    <oddFooter>&amp;L&amp;F&amp;CPage &amp;P of &amp;N&amp;R&amp;D</oddFooter>
  </headerFooter>
</worksheet>
</file>

<file path=xl/worksheets/sheet30.xml><?xml version="1.0" encoding="utf-8"?>
<worksheet xmlns="http://schemas.openxmlformats.org/spreadsheetml/2006/main" xmlns:r="http://schemas.openxmlformats.org/officeDocument/2006/relationships">
  <dimension ref="A1:S220"/>
  <sheetViews>
    <sheetView workbookViewId="0">
      <pane xSplit="1" ySplit="3" topLeftCell="B4" activePane="bottomRight" state="frozen"/>
      <selection pane="topRight" activeCell="B1" sqref="B1"/>
      <selection pane="bottomLeft" activeCell="A3" sqref="A3"/>
      <selection pane="bottomRight"/>
    </sheetView>
  </sheetViews>
  <sheetFormatPr defaultRowHeight="12.75"/>
  <cols>
    <col min="1" max="1" width="21" style="277" customWidth="1"/>
    <col min="2" max="5" width="12.7109375" style="277" customWidth="1"/>
    <col min="6" max="9" width="12.7109375" style="146" customWidth="1"/>
    <col min="10" max="15" width="12.7109375" style="277" customWidth="1"/>
    <col min="16" max="19" width="12.7109375" style="146" customWidth="1"/>
    <col min="20" max="16384" width="9.140625" style="87"/>
  </cols>
  <sheetData>
    <row r="1" spans="1:19">
      <c r="A1" s="96" t="s">
        <v>206</v>
      </c>
      <c r="B1" s="611"/>
      <c r="C1" s="611"/>
      <c r="D1" s="611"/>
      <c r="E1" s="611"/>
      <c r="J1" s="611"/>
      <c r="K1" s="611"/>
      <c r="L1" s="611"/>
      <c r="M1" s="611"/>
      <c r="N1" s="611"/>
      <c r="O1" s="611"/>
    </row>
    <row r="2" spans="1:19" ht="13.5" thickBot="1">
      <c r="A2" s="96"/>
      <c r="B2" s="701" t="s">
        <v>12</v>
      </c>
      <c r="C2" s="701"/>
      <c r="L2" s="701" t="s">
        <v>13</v>
      </c>
      <c r="M2" s="701"/>
    </row>
    <row r="3" spans="1:19" s="137" customFormat="1" ht="39" thickBot="1">
      <c r="A3" s="457" t="s">
        <v>32</v>
      </c>
      <c r="B3" s="280" t="s">
        <v>58</v>
      </c>
      <c r="C3" s="246" t="s">
        <v>59</v>
      </c>
      <c r="D3" s="246" t="s">
        <v>60</v>
      </c>
      <c r="E3" s="246" t="s">
        <v>61</v>
      </c>
      <c r="F3" s="247" t="s">
        <v>58</v>
      </c>
      <c r="G3" s="247" t="s">
        <v>59</v>
      </c>
      <c r="H3" s="247" t="s">
        <v>60</v>
      </c>
      <c r="I3" s="262" t="s">
        <v>61</v>
      </c>
      <c r="J3" s="160"/>
      <c r="K3" s="261" t="s">
        <v>14</v>
      </c>
      <c r="L3" s="280" t="s">
        <v>58</v>
      </c>
      <c r="M3" s="246" t="s">
        <v>59</v>
      </c>
      <c r="N3" s="246" t="s">
        <v>60</v>
      </c>
      <c r="O3" s="246" t="s">
        <v>61</v>
      </c>
      <c r="P3" s="106" t="s">
        <v>58</v>
      </c>
      <c r="Q3" s="106" t="s">
        <v>59</v>
      </c>
      <c r="R3" s="106" t="s">
        <v>60</v>
      </c>
      <c r="S3" s="107" t="s">
        <v>61</v>
      </c>
    </row>
    <row r="4" spans="1:19">
      <c r="A4" s="263">
        <v>39263</v>
      </c>
      <c r="B4" s="458"/>
      <c r="C4" s="264"/>
      <c r="D4" s="264"/>
      <c r="E4" s="264"/>
      <c r="F4" s="195"/>
      <c r="G4" s="195"/>
      <c r="H4" s="195"/>
      <c r="I4" s="248"/>
      <c r="K4" s="459">
        <v>39263</v>
      </c>
      <c r="L4" s="195" t="e">
        <f>IF(VLOOKUP(K4,$A$3:$I$220,2,FALSE)=0,NA(),VLOOKUP(K4,$A$3:$I$220,2,FALSE))</f>
        <v>#N/A</v>
      </c>
      <c r="M4" s="195" t="e">
        <f>IF(VLOOKUP(K4,$A$3:$I$220,3,FALSE)=0,NA(),VLOOKUP(K4,$A$3:$I$220,3,FALSE))</f>
        <v>#N/A</v>
      </c>
      <c r="N4" s="195" t="e">
        <f>IF(VLOOKUP(K4,$A$3:$I$220,4,FALSE)=0,NA(),VLOOKUP(K4,$A$3:$I$220,4,FALSE))</f>
        <v>#N/A</v>
      </c>
      <c r="O4" s="195" t="e">
        <f>IF(VLOOKUP(K4,$A$3:$I$220,5,FALSE)=0,NA(),VLOOKUP(K4,$A$3:$I$220,5,FALSE))</f>
        <v>#N/A</v>
      </c>
      <c r="P4" s="195" t="e">
        <f>IF(VLOOKUP(K4,$A$3:$I$220,6,FALSE)=0,NA(),VLOOKUP(K4,$A$3:$I$220,6,FALSE))</f>
        <v>#N/A</v>
      </c>
      <c r="Q4" s="195" t="e">
        <f>IF(VLOOKUP(K4,$A$3:$I$220,7,FALSE)=0,NA(),VLOOKUP(K4,$A$3:$I$220,7,FALSE))</f>
        <v>#N/A</v>
      </c>
      <c r="R4" s="195" t="e">
        <f>IF(VLOOKUP(K4,$A$3:$I$220,8,FALSE)=0,NA(),VLOOKUP(K4,$A$3:$I$220,8,FALSE))</f>
        <v>#N/A</v>
      </c>
      <c r="S4" s="248" t="e">
        <f>IF(VLOOKUP(K4,$A$3:$I$220,9,FALSE)=0,NA(),VLOOKUP(K4,$A$3:$I$220,9,FALSE))</f>
        <v>#N/A</v>
      </c>
    </row>
    <row r="5" spans="1:19">
      <c r="A5" s="263">
        <v>39294</v>
      </c>
      <c r="B5" s="284"/>
      <c r="C5" s="195"/>
      <c r="D5" s="195"/>
      <c r="E5" s="195"/>
      <c r="F5" s="195"/>
      <c r="G5" s="195"/>
      <c r="H5" s="195"/>
      <c r="I5" s="248"/>
      <c r="K5" s="414">
        <v>39355</v>
      </c>
      <c r="L5" s="195" t="e">
        <f t="shared" ref="L5:L68" si="0">IF(VLOOKUP(K5,$A$3:$I$220,2,FALSE)=0,NA(),VLOOKUP(K5,$A$3:$I$220,2,FALSE))</f>
        <v>#N/A</v>
      </c>
      <c r="M5" s="195" t="e">
        <f t="shared" ref="M5:M68" si="1">IF(VLOOKUP(K5,$A$3:$I$220,3,FALSE)=0,NA(),VLOOKUP(K5,$A$3:$I$220,3,FALSE))</f>
        <v>#N/A</v>
      </c>
      <c r="N5" s="195" t="e">
        <f t="shared" ref="N5:N68" si="2">IF(VLOOKUP(K5,$A$3:$I$220,4,FALSE)=0,NA(),VLOOKUP(K5,$A$3:$I$220,4,FALSE))</f>
        <v>#N/A</v>
      </c>
      <c r="O5" s="195" t="e">
        <f t="shared" ref="O5:O68" si="3">IF(VLOOKUP(K5,$A$3:$I$220,5,FALSE)=0,NA(),VLOOKUP(K5,$A$3:$I$220,5,FALSE))</f>
        <v>#N/A</v>
      </c>
      <c r="P5" s="195" t="e">
        <f t="shared" ref="P5:P68" si="4">IF(VLOOKUP(K5,$A$3:$I$220,6,FALSE)=0,NA(),VLOOKUP(K5,$A$3:$I$220,6,FALSE))</f>
        <v>#N/A</v>
      </c>
      <c r="Q5" s="195" t="e">
        <f t="shared" ref="Q5:Q68" si="5">IF(VLOOKUP(K5,$A$3:$I$220,7,FALSE)=0,NA(),VLOOKUP(K5,$A$3:$I$220,7,FALSE))</f>
        <v>#N/A</v>
      </c>
      <c r="R5" s="195" t="e">
        <f t="shared" ref="R5:R68" si="6">IF(VLOOKUP(K5,$A$3:$I$220,8,FALSE)=0,NA(),VLOOKUP(K5,$A$3:$I$220,8,FALSE))</f>
        <v>#N/A</v>
      </c>
      <c r="S5" s="248" t="e">
        <f t="shared" ref="S5:S68" si="7">IF(VLOOKUP(K5,$A$3:$I$220,9,FALSE)=0,NA(),VLOOKUP(K5,$A$3:$I$220,9,FALSE))</f>
        <v>#N/A</v>
      </c>
    </row>
    <row r="6" spans="1:19">
      <c r="A6" s="263">
        <v>39325</v>
      </c>
      <c r="B6" s="284"/>
      <c r="C6" s="195"/>
      <c r="D6" s="195"/>
      <c r="E6" s="195"/>
      <c r="F6" s="195"/>
      <c r="G6" s="195"/>
      <c r="H6" s="195"/>
      <c r="I6" s="248"/>
      <c r="K6" s="414">
        <v>39447</v>
      </c>
      <c r="L6" s="195" t="e">
        <f t="shared" si="0"/>
        <v>#N/A</v>
      </c>
      <c r="M6" s="195" t="e">
        <f t="shared" si="1"/>
        <v>#N/A</v>
      </c>
      <c r="N6" s="195" t="e">
        <f t="shared" si="2"/>
        <v>#N/A</v>
      </c>
      <c r="O6" s="195" t="e">
        <f t="shared" si="3"/>
        <v>#N/A</v>
      </c>
      <c r="P6" s="195" t="e">
        <f t="shared" si="4"/>
        <v>#N/A</v>
      </c>
      <c r="Q6" s="195" t="e">
        <f t="shared" si="5"/>
        <v>#N/A</v>
      </c>
      <c r="R6" s="195" t="e">
        <f t="shared" si="6"/>
        <v>#N/A</v>
      </c>
      <c r="S6" s="248" t="e">
        <f t="shared" si="7"/>
        <v>#N/A</v>
      </c>
    </row>
    <row r="7" spans="1:19">
      <c r="A7" s="263">
        <v>39355</v>
      </c>
      <c r="B7" s="284"/>
      <c r="C7" s="195"/>
      <c r="D7" s="195"/>
      <c r="E7" s="195"/>
      <c r="F7" s="195"/>
      <c r="G7" s="195"/>
      <c r="H7" s="195"/>
      <c r="I7" s="248"/>
      <c r="K7" s="414">
        <v>39538</v>
      </c>
      <c r="L7" s="195" t="e">
        <f t="shared" si="0"/>
        <v>#N/A</v>
      </c>
      <c r="M7" s="195" t="e">
        <f t="shared" si="1"/>
        <v>#N/A</v>
      </c>
      <c r="N7" s="195" t="e">
        <f t="shared" si="2"/>
        <v>#N/A</v>
      </c>
      <c r="O7" s="195" t="e">
        <f t="shared" si="3"/>
        <v>#N/A</v>
      </c>
      <c r="P7" s="195" t="e">
        <f t="shared" si="4"/>
        <v>#N/A</v>
      </c>
      <c r="Q7" s="195" t="e">
        <f t="shared" si="5"/>
        <v>#N/A</v>
      </c>
      <c r="R7" s="195" t="e">
        <f t="shared" si="6"/>
        <v>#N/A</v>
      </c>
      <c r="S7" s="248" t="e">
        <f t="shared" si="7"/>
        <v>#N/A</v>
      </c>
    </row>
    <row r="8" spans="1:19">
      <c r="A8" s="263">
        <v>39386</v>
      </c>
      <c r="B8" s="284"/>
      <c r="C8" s="195"/>
      <c r="D8" s="195"/>
      <c r="E8" s="195"/>
      <c r="F8" s="195"/>
      <c r="G8" s="195"/>
      <c r="H8" s="195"/>
      <c r="I8" s="248"/>
      <c r="K8" s="414">
        <v>39629</v>
      </c>
      <c r="L8" s="195" t="e">
        <f t="shared" si="0"/>
        <v>#N/A</v>
      </c>
      <c r="M8" s="195" t="e">
        <f t="shared" si="1"/>
        <v>#N/A</v>
      </c>
      <c r="N8" s="195" t="e">
        <f t="shared" si="2"/>
        <v>#N/A</v>
      </c>
      <c r="O8" s="195" t="e">
        <f t="shared" si="3"/>
        <v>#N/A</v>
      </c>
      <c r="P8" s="195" t="e">
        <f t="shared" si="4"/>
        <v>#N/A</v>
      </c>
      <c r="Q8" s="195" t="e">
        <f t="shared" si="5"/>
        <v>#N/A</v>
      </c>
      <c r="R8" s="195" t="e">
        <f t="shared" si="6"/>
        <v>#N/A</v>
      </c>
      <c r="S8" s="248" t="e">
        <f t="shared" si="7"/>
        <v>#N/A</v>
      </c>
    </row>
    <row r="9" spans="1:19">
      <c r="A9" s="263">
        <v>39416</v>
      </c>
      <c r="B9" s="284"/>
      <c r="C9" s="195"/>
      <c r="D9" s="195"/>
      <c r="E9" s="195"/>
      <c r="F9" s="195"/>
      <c r="G9" s="195"/>
      <c r="H9" s="195"/>
      <c r="I9" s="248"/>
      <c r="K9" s="414">
        <v>39721</v>
      </c>
      <c r="L9" s="195">
        <f t="shared" si="0"/>
        <v>7248</v>
      </c>
      <c r="M9" s="195">
        <f t="shared" si="1"/>
        <v>541</v>
      </c>
      <c r="N9" s="195" t="e">
        <f t="shared" si="2"/>
        <v>#N/A</v>
      </c>
      <c r="O9" s="195" t="e">
        <f t="shared" si="3"/>
        <v>#N/A</v>
      </c>
      <c r="P9" s="195" t="e">
        <f t="shared" si="4"/>
        <v>#N/A</v>
      </c>
      <c r="Q9" s="195" t="e">
        <f t="shared" si="5"/>
        <v>#N/A</v>
      </c>
      <c r="R9" s="195" t="e">
        <f t="shared" si="6"/>
        <v>#N/A</v>
      </c>
      <c r="S9" s="248" t="e">
        <f t="shared" si="7"/>
        <v>#N/A</v>
      </c>
    </row>
    <row r="10" spans="1:19">
      <c r="A10" s="263">
        <v>39447</v>
      </c>
      <c r="B10" s="284"/>
      <c r="C10" s="195"/>
      <c r="D10" s="195"/>
      <c r="E10" s="195"/>
      <c r="F10" s="195"/>
      <c r="G10" s="195"/>
      <c r="H10" s="195"/>
      <c r="I10" s="248"/>
      <c r="K10" s="414">
        <v>39813</v>
      </c>
      <c r="L10" s="195">
        <f t="shared" si="0"/>
        <v>6622</v>
      </c>
      <c r="M10" s="195">
        <f t="shared" si="1"/>
        <v>471</v>
      </c>
      <c r="N10" s="195" t="e">
        <f t="shared" si="2"/>
        <v>#N/A</v>
      </c>
      <c r="O10" s="195" t="e">
        <f t="shared" si="3"/>
        <v>#N/A</v>
      </c>
      <c r="P10" s="195" t="e">
        <f t="shared" si="4"/>
        <v>#N/A</v>
      </c>
      <c r="Q10" s="195" t="e">
        <f t="shared" si="5"/>
        <v>#N/A</v>
      </c>
      <c r="R10" s="195" t="e">
        <f t="shared" si="6"/>
        <v>#N/A</v>
      </c>
      <c r="S10" s="248" t="e">
        <f t="shared" si="7"/>
        <v>#N/A</v>
      </c>
    </row>
    <row r="11" spans="1:19">
      <c r="A11" s="263">
        <v>39478</v>
      </c>
      <c r="B11" s="284"/>
      <c r="C11" s="195"/>
      <c r="D11" s="195"/>
      <c r="E11" s="195"/>
      <c r="F11" s="195"/>
      <c r="G11" s="195"/>
      <c r="H11" s="195"/>
      <c r="I11" s="248"/>
      <c r="K11" s="414">
        <v>39903</v>
      </c>
      <c r="L11" s="195">
        <f t="shared" si="0"/>
        <v>9750</v>
      </c>
      <c r="M11" s="195">
        <f t="shared" si="1"/>
        <v>466</v>
      </c>
      <c r="N11" s="195" t="e">
        <f t="shared" si="2"/>
        <v>#N/A</v>
      </c>
      <c r="O11" s="195" t="e">
        <f t="shared" si="3"/>
        <v>#N/A</v>
      </c>
      <c r="P11" s="195" t="e">
        <f t="shared" si="4"/>
        <v>#N/A</v>
      </c>
      <c r="Q11" s="195" t="e">
        <f t="shared" si="5"/>
        <v>#N/A</v>
      </c>
      <c r="R11" s="195" t="e">
        <f t="shared" si="6"/>
        <v>#N/A</v>
      </c>
      <c r="S11" s="248" t="e">
        <f t="shared" si="7"/>
        <v>#N/A</v>
      </c>
    </row>
    <row r="12" spans="1:19">
      <c r="A12" s="263">
        <v>39507</v>
      </c>
      <c r="B12" s="284"/>
      <c r="C12" s="195"/>
      <c r="D12" s="195"/>
      <c r="E12" s="195"/>
      <c r="F12" s="195"/>
      <c r="G12" s="195"/>
      <c r="H12" s="195"/>
      <c r="I12" s="248"/>
      <c r="K12" s="414">
        <v>39994</v>
      </c>
      <c r="L12" s="195">
        <f t="shared" si="0"/>
        <v>8163</v>
      </c>
      <c r="M12" s="195">
        <f t="shared" si="1"/>
        <v>458</v>
      </c>
      <c r="N12" s="195">
        <f t="shared" si="2"/>
        <v>25</v>
      </c>
      <c r="O12" s="195" t="e">
        <f t="shared" si="3"/>
        <v>#N/A</v>
      </c>
      <c r="P12" s="195" t="e">
        <f t="shared" si="4"/>
        <v>#N/A</v>
      </c>
      <c r="Q12" s="195" t="e">
        <f t="shared" si="5"/>
        <v>#N/A</v>
      </c>
      <c r="R12" s="195" t="e">
        <f t="shared" si="6"/>
        <v>#N/A</v>
      </c>
      <c r="S12" s="248" t="e">
        <f t="shared" si="7"/>
        <v>#N/A</v>
      </c>
    </row>
    <row r="13" spans="1:19">
      <c r="A13" s="263">
        <v>39538</v>
      </c>
      <c r="B13" s="284"/>
      <c r="C13" s="195"/>
      <c r="D13" s="195"/>
      <c r="E13" s="195"/>
      <c r="F13" s="195"/>
      <c r="G13" s="195"/>
      <c r="H13" s="195"/>
      <c r="I13" s="248"/>
      <c r="K13" s="414">
        <v>40086</v>
      </c>
      <c r="L13" s="195">
        <f t="shared" si="0"/>
        <v>7552.4249999999993</v>
      </c>
      <c r="M13" s="195">
        <f t="shared" si="1"/>
        <v>481</v>
      </c>
      <c r="N13" s="195">
        <f t="shared" si="2"/>
        <v>3</v>
      </c>
      <c r="O13" s="195">
        <f t="shared" si="3"/>
        <v>48</v>
      </c>
      <c r="P13" s="195" t="e">
        <f t="shared" si="4"/>
        <v>#N/A</v>
      </c>
      <c r="Q13" s="195" t="e">
        <f t="shared" si="5"/>
        <v>#N/A</v>
      </c>
      <c r="R13" s="195" t="e">
        <f t="shared" si="6"/>
        <v>#N/A</v>
      </c>
      <c r="S13" s="248" t="e">
        <f t="shared" si="7"/>
        <v>#N/A</v>
      </c>
    </row>
    <row r="14" spans="1:19">
      <c r="A14" s="263">
        <v>39568</v>
      </c>
      <c r="B14" s="284"/>
      <c r="C14" s="195"/>
      <c r="D14" s="195"/>
      <c r="E14" s="195"/>
      <c r="F14" s="195"/>
      <c r="G14" s="195"/>
      <c r="H14" s="195"/>
      <c r="I14" s="248"/>
      <c r="K14" s="414">
        <v>40178</v>
      </c>
      <c r="L14" s="195">
        <f t="shared" si="0"/>
        <v>6799.9000000000015</v>
      </c>
      <c r="M14" s="195">
        <f t="shared" si="1"/>
        <v>555</v>
      </c>
      <c r="N14" s="195">
        <f t="shared" si="2"/>
        <v>21</v>
      </c>
      <c r="O14" s="195">
        <f t="shared" si="3"/>
        <v>17</v>
      </c>
      <c r="P14" s="195" t="e">
        <f t="shared" si="4"/>
        <v>#N/A</v>
      </c>
      <c r="Q14" s="195" t="e">
        <f t="shared" si="5"/>
        <v>#N/A</v>
      </c>
      <c r="R14" s="195" t="e">
        <f t="shared" si="6"/>
        <v>#N/A</v>
      </c>
      <c r="S14" s="248" t="e">
        <f t="shared" si="7"/>
        <v>#N/A</v>
      </c>
    </row>
    <row r="15" spans="1:19">
      <c r="A15" s="263">
        <v>39599</v>
      </c>
      <c r="B15" s="284"/>
      <c r="C15" s="195"/>
      <c r="D15" s="195"/>
      <c r="E15" s="195"/>
      <c r="F15" s="195"/>
      <c r="G15" s="195"/>
      <c r="H15" s="195"/>
      <c r="I15" s="248"/>
      <c r="K15" s="414">
        <v>40268</v>
      </c>
      <c r="L15" s="195">
        <f t="shared" si="0"/>
        <v>9877.6500000000087</v>
      </c>
      <c r="M15" s="195">
        <f t="shared" si="1"/>
        <v>573</v>
      </c>
      <c r="N15" s="195">
        <f t="shared" si="2"/>
        <v>13</v>
      </c>
      <c r="O15" s="195">
        <f t="shared" si="3"/>
        <v>34</v>
      </c>
      <c r="P15" s="195" t="e">
        <f t="shared" si="4"/>
        <v>#N/A</v>
      </c>
      <c r="Q15" s="195" t="e">
        <f t="shared" si="5"/>
        <v>#N/A</v>
      </c>
      <c r="R15" s="195" t="e">
        <f t="shared" si="6"/>
        <v>#N/A</v>
      </c>
      <c r="S15" s="248" t="e">
        <f t="shared" si="7"/>
        <v>#N/A</v>
      </c>
    </row>
    <row r="16" spans="1:19">
      <c r="A16" s="263">
        <v>39629</v>
      </c>
      <c r="B16" s="284"/>
      <c r="C16" s="195"/>
      <c r="D16" s="195"/>
      <c r="E16" s="195"/>
      <c r="F16" s="195"/>
      <c r="G16" s="195"/>
      <c r="H16" s="195"/>
      <c r="I16" s="248"/>
      <c r="K16" s="414">
        <v>40359</v>
      </c>
      <c r="L16" s="195">
        <f t="shared" si="0"/>
        <v>8835.1499999999942</v>
      </c>
      <c r="M16" s="195">
        <f t="shared" si="1"/>
        <v>586</v>
      </c>
      <c r="N16" s="195">
        <f t="shared" si="2"/>
        <v>15</v>
      </c>
      <c r="O16" s="195">
        <f t="shared" si="3"/>
        <v>44</v>
      </c>
      <c r="P16" s="195" t="e">
        <f t="shared" si="4"/>
        <v>#N/A</v>
      </c>
      <c r="Q16" s="195" t="e">
        <f t="shared" si="5"/>
        <v>#N/A</v>
      </c>
      <c r="R16" s="195" t="e">
        <f t="shared" si="6"/>
        <v>#N/A</v>
      </c>
      <c r="S16" s="248" t="e">
        <f t="shared" si="7"/>
        <v>#N/A</v>
      </c>
    </row>
    <row r="17" spans="1:19">
      <c r="A17" s="263">
        <v>39660</v>
      </c>
      <c r="B17" s="284"/>
      <c r="C17" s="195">
        <v>329</v>
      </c>
      <c r="D17" s="195"/>
      <c r="E17" s="195"/>
      <c r="F17" s="195"/>
      <c r="G17" s="195"/>
      <c r="H17" s="195"/>
      <c r="I17" s="248"/>
      <c r="K17" s="414">
        <v>40451</v>
      </c>
      <c r="L17" s="195">
        <f t="shared" si="0"/>
        <v>8809.6000000000022</v>
      </c>
      <c r="M17" s="195">
        <f t="shared" si="1"/>
        <v>587</v>
      </c>
      <c r="N17" s="195">
        <f t="shared" si="2"/>
        <v>20</v>
      </c>
      <c r="O17" s="195">
        <f t="shared" si="3"/>
        <v>45</v>
      </c>
      <c r="P17" s="195" t="e">
        <f t="shared" si="4"/>
        <v>#N/A</v>
      </c>
      <c r="Q17" s="195" t="e">
        <f t="shared" si="5"/>
        <v>#N/A</v>
      </c>
      <c r="R17" s="195" t="e">
        <f t="shared" si="6"/>
        <v>#N/A</v>
      </c>
      <c r="S17" s="248" t="e">
        <f t="shared" si="7"/>
        <v>#N/A</v>
      </c>
    </row>
    <row r="18" spans="1:19">
      <c r="A18" s="263">
        <v>39691</v>
      </c>
      <c r="B18" s="284">
        <v>7307</v>
      </c>
      <c r="C18" s="195">
        <v>516</v>
      </c>
      <c r="D18" s="195"/>
      <c r="E18" s="195"/>
      <c r="F18" s="195"/>
      <c r="G18" s="195"/>
      <c r="H18" s="195"/>
      <c r="I18" s="248"/>
      <c r="K18" s="414">
        <v>40543</v>
      </c>
      <c r="L18" s="195">
        <f t="shared" si="0"/>
        <v>8127.5</v>
      </c>
      <c r="M18" s="195">
        <f t="shared" si="1"/>
        <v>592</v>
      </c>
      <c r="N18" s="195">
        <f t="shared" si="2"/>
        <v>20</v>
      </c>
      <c r="O18" s="195">
        <f t="shared" si="3"/>
        <v>19</v>
      </c>
      <c r="P18" s="195" t="e">
        <f t="shared" si="4"/>
        <v>#N/A</v>
      </c>
      <c r="Q18" s="195" t="e">
        <f t="shared" si="5"/>
        <v>#N/A</v>
      </c>
      <c r="R18" s="195" t="e">
        <f t="shared" si="6"/>
        <v>#N/A</v>
      </c>
      <c r="S18" s="248" t="e">
        <f t="shared" si="7"/>
        <v>#N/A</v>
      </c>
    </row>
    <row r="19" spans="1:19">
      <c r="A19" s="263">
        <v>39721</v>
      </c>
      <c r="B19" s="284">
        <v>7248</v>
      </c>
      <c r="C19" s="195">
        <v>541</v>
      </c>
      <c r="D19" s="195"/>
      <c r="E19" s="195"/>
      <c r="F19" s="195"/>
      <c r="G19" s="195"/>
      <c r="H19" s="195"/>
      <c r="I19" s="248"/>
      <c r="K19" s="414">
        <v>40633</v>
      </c>
      <c r="L19" s="195">
        <f t="shared" si="0"/>
        <v>9143.7000000000007</v>
      </c>
      <c r="M19" s="195">
        <f t="shared" si="1"/>
        <v>536</v>
      </c>
      <c r="N19" s="195">
        <f t="shared" si="2"/>
        <v>36</v>
      </c>
      <c r="O19" s="195">
        <f t="shared" si="3"/>
        <v>37</v>
      </c>
      <c r="P19" s="195" t="e">
        <f t="shared" si="4"/>
        <v>#N/A</v>
      </c>
      <c r="Q19" s="195" t="e">
        <f t="shared" si="5"/>
        <v>#N/A</v>
      </c>
      <c r="R19" s="195" t="e">
        <f t="shared" si="6"/>
        <v>#N/A</v>
      </c>
      <c r="S19" s="248" t="e">
        <f t="shared" si="7"/>
        <v>#N/A</v>
      </c>
    </row>
    <row r="20" spans="1:19">
      <c r="A20" s="263">
        <v>39752</v>
      </c>
      <c r="B20" s="284">
        <v>7017</v>
      </c>
      <c r="C20" s="195">
        <v>530</v>
      </c>
      <c r="D20" s="195"/>
      <c r="E20" s="195"/>
      <c r="F20" s="195"/>
      <c r="G20" s="195"/>
      <c r="H20" s="195"/>
      <c r="I20" s="248"/>
      <c r="K20" s="414">
        <v>40724</v>
      </c>
      <c r="L20" s="195">
        <f t="shared" si="0"/>
        <v>9490.6690249198018</v>
      </c>
      <c r="M20" s="195">
        <f t="shared" si="1"/>
        <v>541</v>
      </c>
      <c r="N20" s="195">
        <f t="shared" si="2"/>
        <v>17.492025916399999</v>
      </c>
      <c r="O20" s="195">
        <f t="shared" si="3"/>
        <v>42.054588525898808</v>
      </c>
      <c r="P20" s="195" t="e">
        <f t="shared" si="4"/>
        <v>#N/A</v>
      </c>
      <c r="Q20" s="195" t="e">
        <f t="shared" si="5"/>
        <v>#N/A</v>
      </c>
      <c r="R20" s="195" t="e">
        <f t="shared" si="6"/>
        <v>#N/A</v>
      </c>
      <c r="S20" s="248" t="e">
        <f t="shared" si="7"/>
        <v>#N/A</v>
      </c>
    </row>
    <row r="21" spans="1:19">
      <c r="A21" s="263">
        <v>39782</v>
      </c>
      <c r="B21" s="284">
        <v>5968</v>
      </c>
      <c r="C21" s="195">
        <v>391</v>
      </c>
      <c r="D21" s="195"/>
      <c r="E21" s="195"/>
      <c r="F21" s="195"/>
      <c r="G21" s="195"/>
      <c r="H21" s="195"/>
      <c r="I21" s="248"/>
      <c r="K21" s="414">
        <v>40816</v>
      </c>
      <c r="L21" s="195">
        <f t="shared" si="0"/>
        <v>8378.2999999999993</v>
      </c>
      <c r="M21" s="195">
        <f t="shared" si="1"/>
        <v>592</v>
      </c>
      <c r="N21" s="195">
        <f t="shared" si="2"/>
        <v>20</v>
      </c>
      <c r="O21" s="195">
        <f t="shared" si="3"/>
        <v>40</v>
      </c>
      <c r="P21" s="195" t="e">
        <f t="shared" si="4"/>
        <v>#N/A</v>
      </c>
      <c r="Q21" s="195" t="e">
        <f t="shared" si="5"/>
        <v>#N/A</v>
      </c>
      <c r="R21" s="195" t="e">
        <f t="shared" si="6"/>
        <v>#N/A</v>
      </c>
      <c r="S21" s="248" t="e">
        <f t="shared" si="7"/>
        <v>#N/A</v>
      </c>
    </row>
    <row r="22" spans="1:19">
      <c r="A22" s="263">
        <v>39813</v>
      </c>
      <c r="B22" s="284">
        <v>6622</v>
      </c>
      <c r="C22" s="195">
        <v>471</v>
      </c>
      <c r="D22" s="195"/>
      <c r="E22" s="195"/>
      <c r="F22" s="195"/>
      <c r="G22" s="195"/>
      <c r="H22" s="195"/>
      <c r="I22" s="248"/>
      <c r="K22" s="414">
        <v>40908</v>
      </c>
      <c r="L22" s="195">
        <f t="shared" si="0"/>
        <v>7398</v>
      </c>
      <c r="M22" s="195">
        <f t="shared" si="1"/>
        <v>621</v>
      </c>
      <c r="N22" s="195">
        <f t="shared" si="2"/>
        <v>20</v>
      </c>
      <c r="O22" s="195">
        <f t="shared" si="3"/>
        <v>56</v>
      </c>
      <c r="P22" s="195" t="e">
        <f t="shared" si="4"/>
        <v>#N/A</v>
      </c>
      <c r="Q22" s="195" t="e">
        <f t="shared" si="5"/>
        <v>#N/A</v>
      </c>
      <c r="R22" s="195" t="e">
        <f t="shared" si="6"/>
        <v>#N/A</v>
      </c>
      <c r="S22" s="248" t="e">
        <f t="shared" si="7"/>
        <v>#N/A</v>
      </c>
    </row>
    <row r="23" spans="1:19">
      <c r="A23" s="263">
        <v>39844</v>
      </c>
      <c r="B23" s="284">
        <v>6639</v>
      </c>
      <c r="C23" s="195">
        <v>462</v>
      </c>
      <c r="D23" s="195"/>
      <c r="E23" s="195"/>
      <c r="F23" s="195"/>
      <c r="G23" s="195"/>
      <c r="H23" s="195"/>
      <c r="I23" s="248"/>
      <c r="K23" s="414">
        <v>40999</v>
      </c>
      <c r="L23" s="195">
        <f t="shared" si="0"/>
        <v>8957</v>
      </c>
      <c r="M23" s="195">
        <f t="shared" si="1"/>
        <v>630</v>
      </c>
      <c r="N23" s="195">
        <f t="shared" si="2"/>
        <v>23</v>
      </c>
      <c r="O23" s="195">
        <f t="shared" si="3"/>
        <v>23</v>
      </c>
      <c r="P23" s="195" t="e">
        <f t="shared" si="4"/>
        <v>#N/A</v>
      </c>
      <c r="Q23" s="195" t="e">
        <f t="shared" si="5"/>
        <v>#N/A</v>
      </c>
      <c r="R23" s="195" t="e">
        <f t="shared" si="6"/>
        <v>#N/A</v>
      </c>
      <c r="S23" s="248" t="e">
        <f t="shared" si="7"/>
        <v>#N/A</v>
      </c>
    </row>
    <row r="24" spans="1:19">
      <c r="A24" s="263">
        <v>39872</v>
      </c>
      <c r="B24" s="284">
        <v>8737</v>
      </c>
      <c r="C24" s="195">
        <v>414</v>
      </c>
      <c r="D24" s="195"/>
      <c r="E24" s="195"/>
      <c r="F24" s="195"/>
      <c r="G24" s="195"/>
      <c r="H24" s="195"/>
      <c r="I24" s="248"/>
      <c r="K24" s="414">
        <v>41090</v>
      </c>
      <c r="L24" s="195">
        <f t="shared" si="0"/>
        <v>8851</v>
      </c>
      <c r="M24" s="195">
        <f t="shared" si="1"/>
        <v>528</v>
      </c>
      <c r="N24" s="195">
        <f t="shared" si="2"/>
        <v>18</v>
      </c>
      <c r="O24" s="195">
        <f t="shared" si="3"/>
        <v>31</v>
      </c>
      <c r="P24" s="195" t="e">
        <f t="shared" si="4"/>
        <v>#N/A</v>
      </c>
      <c r="Q24" s="195" t="e">
        <f t="shared" si="5"/>
        <v>#N/A</v>
      </c>
      <c r="R24" s="195" t="e">
        <f t="shared" si="6"/>
        <v>#N/A</v>
      </c>
      <c r="S24" s="248" t="e">
        <f t="shared" si="7"/>
        <v>#N/A</v>
      </c>
    </row>
    <row r="25" spans="1:19">
      <c r="A25" s="263">
        <v>39903</v>
      </c>
      <c r="B25" s="284">
        <v>9750</v>
      </c>
      <c r="C25" s="195">
        <v>466</v>
      </c>
      <c r="D25" s="195"/>
      <c r="E25" s="195"/>
      <c r="F25" s="195"/>
      <c r="G25" s="195"/>
      <c r="H25" s="195"/>
      <c r="I25" s="248"/>
      <c r="K25" s="414">
        <v>41182</v>
      </c>
      <c r="L25" s="195">
        <f t="shared" si="0"/>
        <v>8229</v>
      </c>
      <c r="M25" s="195">
        <f t="shared" si="1"/>
        <v>559</v>
      </c>
      <c r="N25" s="195">
        <f t="shared" si="2"/>
        <v>18</v>
      </c>
      <c r="O25" s="195">
        <f t="shared" si="3"/>
        <v>28</v>
      </c>
      <c r="P25" s="195" t="e">
        <f t="shared" si="4"/>
        <v>#N/A</v>
      </c>
      <c r="Q25" s="195" t="e">
        <f t="shared" si="5"/>
        <v>#N/A</v>
      </c>
      <c r="R25" s="195" t="e">
        <f t="shared" si="6"/>
        <v>#N/A</v>
      </c>
      <c r="S25" s="248" t="e">
        <f t="shared" si="7"/>
        <v>#N/A</v>
      </c>
    </row>
    <row r="26" spans="1:19">
      <c r="A26" s="263">
        <v>39933</v>
      </c>
      <c r="B26" s="284">
        <v>7531</v>
      </c>
      <c r="C26" s="195">
        <v>477</v>
      </c>
      <c r="D26" s="195">
        <v>20</v>
      </c>
      <c r="E26" s="195"/>
      <c r="F26" s="195"/>
      <c r="G26" s="195"/>
      <c r="H26" s="195"/>
      <c r="I26" s="248"/>
      <c r="K26" s="414">
        <v>41274</v>
      </c>
      <c r="L26" s="195">
        <f t="shared" si="0"/>
        <v>8148</v>
      </c>
      <c r="M26" s="195">
        <f t="shared" si="1"/>
        <v>555</v>
      </c>
      <c r="N26" s="195">
        <f t="shared" si="2"/>
        <v>5</v>
      </c>
      <c r="O26" s="195">
        <f t="shared" si="3"/>
        <v>21</v>
      </c>
      <c r="P26" s="195" t="e">
        <f t="shared" si="4"/>
        <v>#N/A</v>
      </c>
      <c r="Q26" s="195" t="e">
        <f t="shared" si="5"/>
        <v>#N/A</v>
      </c>
      <c r="R26" s="195" t="e">
        <f t="shared" si="6"/>
        <v>#N/A</v>
      </c>
      <c r="S26" s="248" t="e">
        <f t="shared" si="7"/>
        <v>#N/A</v>
      </c>
    </row>
    <row r="27" spans="1:19">
      <c r="A27" s="263">
        <v>39964</v>
      </c>
      <c r="B27" s="284">
        <v>8339</v>
      </c>
      <c r="C27" s="195">
        <v>540</v>
      </c>
      <c r="D27" s="195">
        <v>21</v>
      </c>
      <c r="E27" s="195"/>
      <c r="F27" s="195"/>
      <c r="G27" s="195"/>
      <c r="H27" s="195"/>
      <c r="I27" s="248"/>
      <c r="K27" s="414">
        <v>41364</v>
      </c>
      <c r="L27" s="195">
        <f t="shared" si="0"/>
        <v>8470</v>
      </c>
      <c r="M27" s="195">
        <f t="shared" si="1"/>
        <v>516</v>
      </c>
      <c r="N27" s="195">
        <f t="shared" si="2"/>
        <v>20</v>
      </c>
      <c r="O27" s="195">
        <f t="shared" si="3"/>
        <v>26</v>
      </c>
      <c r="P27" s="195" t="e">
        <f t="shared" si="4"/>
        <v>#N/A</v>
      </c>
      <c r="Q27" s="195" t="e">
        <f t="shared" si="5"/>
        <v>#N/A</v>
      </c>
      <c r="R27" s="195" t="e">
        <f t="shared" si="6"/>
        <v>#N/A</v>
      </c>
      <c r="S27" s="248" t="e">
        <f t="shared" si="7"/>
        <v>#N/A</v>
      </c>
    </row>
    <row r="28" spans="1:19">
      <c r="A28" s="263">
        <v>39994</v>
      </c>
      <c r="B28" s="284">
        <v>8163</v>
      </c>
      <c r="C28" s="195">
        <v>458</v>
      </c>
      <c r="D28" s="195">
        <v>25</v>
      </c>
      <c r="E28" s="195"/>
      <c r="F28" s="195"/>
      <c r="G28" s="195"/>
      <c r="H28" s="195"/>
      <c r="I28" s="248"/>
      <c r="K28" s="414">
        <v>41455</v>
      </c>
      <c r="L28" s="195">
        <f t="shared" si="0"/>
        <v>8601</v>
      </c>
      <c r="M28" s="195">
        <f t="shared" si="1"/>
        <v>425</v>
      </c>
      <c r="N28" s="195">
        <f t="shared" si="2"/>
        <v>27</v>
      </c>
      <c r="O28" s="195">
        <f t="shared" si="3"/>
        <v>35</v>
      </c>
      <c r="P28" s="195" t="e">
        <f t="shared" si="4"/>
        <v>#N/A</v>
      </c>
      <c r="Q28" s="195" t="e">
        <f t="shared" si="5"/>
        <v>#N/A</v>
      </c>
      <c r="R28" s="195" t="e">
        <f t="shared" si="6"/>
        <v>#N/A</v>
      </c>
      <c r="S28" s="248" t="e">
        <f t="shared" si="7"/>
        <v>#N/A</v>
      </c>
    </row>
    <row r="29" spans="1:19">
      <c r="A29" s="263">
        <v>40025</v>
      </c>
      <c r="B29" s="284">
        <v>8127.05</v>
      </c>
      <c r="C29" s="195">
        <v>456</v>
      </c>
      <c r="D29" s="195">
        <v>27</v>
      </c>
      <c r="E29" s="195">
        <v>45</v>
      </c>
      <c r="F29" s="195"/>
      <c r="G29" s="195"/>
      <c r="H29" s="195"/>
      <c r="I29" s="248"/>
      <c r="K29" s="414">
        <v>41547</v>
      </c>
      <c r="L29" s="195">
        <f t="shared" si="0"/>
        <v>9502</v>
      </c>
      <c r="M29" s="195">
        <f t="shared" si="1"/>
        <v>491</v>
      </c>
      <c r="N29" s="195">
        <f t="shared" si="2"/>
        <v>21</v>
      </c>
      <c r="O29" s="195">
        <f t="shared" si="3"/>
        <v>25</v>
      </c>
      <c r="P29" s="195" t="e">
        <f t="shared" si="4"/>
        <v>#N/A</v>
      </c>
      <c r="Q29" s="195" t="e">
        <f t="shared" si="5"/>
        <v>#N/A</v>
      </c>
      <c r="R29" s="195" t="e">
        <f t="shared" si="6"/>
        <v>#N/A</v>
      </c>
      <c r="S29" s="248" t="e">
        <f t="shared" si="7"/>
        <v>#N/A</v>
      </c>
    </row>
    <row r="30" spans="1:19">
      <c r="A30" s="263">
        <v>40056</v>
      </c>
      <c r="B30" s="284">
        <v>7499.6500000000005</v>
      </c>
      <c r="C30" s="195">
        <v>458</v>
      </c>
      <c r="D30" s="195">
        <v>4</v>
      </c>
      <c r="E30" s="195">
        <v>31</v>
      </c>
      <c r="F30" s="195"/>
      <c r="G30" s="195"/>
      <c r="H30" s="195"/>
      <c r="I30" s="248"/>
      <c r="K30" s="414">
        <v>41639</v>
      </c>
      <c r="L30" s="195">
        <f t="shared" si="0"/>
        <v>8215</v>
      </c>
      <c r="M30" s="195">
        <f t="shared" si="1"/>
        <v>536</v>
      </c>
      <c r="N30" s="195">
        <f t="shared" si="2"/>
        <v>17</v>
      </c>
      <c r="O30" s="195">
        <f t="shared" si="3"/>
        <v>15</v>
      </c>
      <c r="P30" s="195" t="e">
        <f t="shared" si="4"/>
        <v>#N/A</v>
      </c>
      <c r="Q30" s="195" t="e">
        <f t="shared" si="5"/>
        <v>#N/A</v>
      </c>
      <c r="R30" s="195" t="e">
        <f t="shared" si="6"/>
        <v>#N/A</v>
      </c>
      <c r="S30" s="248" t="e">
        <f t="shared" si="7"/>
        <v>#N/A</v>
      </c>
    </row>
    <row r="31" spans="1:19">
      <c r="A31" s="263">
        <v>40086</v>
      </c>
      <c r="B31" s="284">
        <v>7552.4249999999993</v>
      </c>
      <c r="C31" s="195">
        <v>481</v>
      </c>
      <c r="D31" s="195">
        <v>3</v>
      </c>
      <c r="E31" s="195">
        <v>48</v>
      </c>
      <c r="F31" s="195"/>
      <c r="G31" s="195"/>
      <c r="H31" s="195"/>
      <c r="I31" s="248"/>
      <c r="K31" s="414">
        <v>41729</v>
      </c>
      <c r="L31" s="195">
        <f t="shared" si="0"/>
        <v>8927</v>
      </c>
      <c r="M31" s="195">
        <f t="shared" si="1"/>
        <v>437</v>
      </c>
      <c r="N31" s="195">
        <f t="shared" si="2"/>
        <v>28</v>
      </c>
      <c r="O31" s="195">
        <f t="shared" si="3"/>
        <v>26</v>
      </c>
      <c r="P31" s="195" t="e">
        <f t="shared" si="4"/>
        <v>#N/A</v>
      </c>
      <c r="Q31" s="195" t="e">
        <f t="shared" si="5"/>
        <v>#N/A</v>
      </c>
      <c r="R31" s="195" t="e">
        <f t="shared" si="6"/>
        <v>#N/A</v>
      </c>
      <c r="S31" s="248" t="e">
        <f t="shared" si="7"/>
        <v>#N/A</v>
      </c>
    </row>
    <row r="32" spans="1:19">
      <c r="A32" s="263">
        <v>40117</v>
      </c>
      <c r="B32" s="284">
        <v>7581.2750000000015</v>
      </c>
      <c r="C32" s="195">
        <v>517</v>
      </c>
      <c r="D32" s="195">
        <v>13</v>
      </c>
      <c r="E32" s="195">
        <v>39</v>
      </c>
      <c r="F32" s="195"/>
      <c r="G32" s="195"/>
      <c r="H32" s="195"/>
      <c r="I32" s="248"/>
      <c r="K32" s="414">
        <v>41820</v>
      </c>
      <c r="L32" s="195">
        <f t="shared" si="0"/>
        <v>8366</v>
      </c>
      <c r="M32" s="195">
        <f t="shared" si="1"/>
        <v>434</v>
      </c>
      <c r="N32" s="195">
        <f t="shared" si="2"/>
        <v>38</v>
      </c>
      <c r="O32" s="195">
        <f t="shared" si="3"/>
        <v>23</v>
      </c>
      <c r="P32" s="195" t="e">
        <f t="shared" si="4"/>
        <v>#N/A</v>
      </c>
      <c r="Q32" s="195" t="e">
        <f t="shared" si="5"/>
        <v>#N/A</v>
      </c>
      <c r="R32" s="195" t="e">
        <f t="shared" si="6"/>
        <v>#N/A</v>
      </c>
      <c r="S32" s="248" t="e">
        <f t="shared" si="7"/>
        <v>#N/A</v>
      </c>
    </row>
    <row r="33" spans="1:19">
      <c r="A33" s="263">
        <v>40147</v>
      </c>
      <c r="B33" s="284">
        <v>7949.5999999999985</v>
      </c>
      <c r="C33" s="195">
        <v>424</v>
      </c>
      <c r="D33" s="195">
        <v>23</v>
      </c>
      <c r="E33" s="195">
        <v>47</v>
      </c>
      <c r="F33" s="195"/>
      <c r="G33" s="195"/>
      <c r="H33" s="195"/>
      <c r="I33" s="248"/>
      <c r="K33" s="414">
        <v>41912</v>
      </c>
      <c r="L33" s="195">
        <f t="shared" si="0"/>
        <v>6824</v>
      </c>
      <c r="M33" s="195">
        <f t="shared" si="1"/>
        <v>451</v>
      </c>
      <c r="N33" s="195">
        <f t="shared" si="2"/>
        <v>44</v>
      </c>
      <c r="O33" s="195">
        <f t="shared" si="3"/>
        <v>51</v>
      </c>
      <c r="P33" s="195" t="e">
        <f t="shared" si="4"/>
        <v>#N/A</v>
      </c>
      <c r="Q33" s="195" t="e">
        <f t="shared" si="5"/>
        <v>#N/A</v>
      </c>
      <c r="R33" s="195" t="e">
        <f t="shared" si="6"/>
        <v>#N/A</v>
      </c>
      <c r="S33" s="248" t="e">
        <f t="shared" si="7"/>
        <v>#N/A</v>
      </c>
    </row>
    <row r="34" spans="1:19">
      <c r="A34" s="263">
        <v>40178</v>
      </c>
      <c r="B34" s="284">
        <v>6799.9000000000015</v>
      </c>
      <c r="C34" s="195">
        <v>555</v>
      </c>
      <c r="D34" s="195">
        <v>21</v>
      </c>
      <c r="E34" s="195">
        <v>17</v>
      </c>
      <c r="F34" s="195"/>
      <c r="G34" s="195"/>
      <c r="H34" s="195"/>
      <c r="I34" s="248"/>
      <c r="K34" s="414">
        <v>42004</v>
      </c>
      <c r="L34" s="195">
        <f t="shared" si="0"/>
        <v>5891</v>
      </c>
      <c r="M34" s="195">
        <f t="shared" si="1"/>
        <v>531</v>
      </c>
      <c r="N34" s="195">
        <f t="shared" si="2"/>
        <v>8</v>
      </c>
      <c r="O34" s="195">
        <f t="shared" si="3"/>
        <v>34</v>
      </c>
      <c r="P34" s="195" t="e">
        <f t="shared" si="4"/>
        <v>#N/A</v>
      </c>
      <c r="Q34" s="195" t="e">
        <f t="shared" si="5"/>
        <v>#N/A</v>
      </c>
      <c r="R34" s="195" t="e">
        <f t="shared" si="6"/>
        <v>#N/A</v>
      </c>
      <c r="S34" s="248" t="e">
        <f t="shared" si="7"/>
        <v>#N/A</v>
      </c>
    </row>
    <row r="35" spans="1:19">
      <c r="A35" s="263">
        <v>40209</v>
      </c>
      <c r="B35" s="284">
        <v>5709.6999999999971</v>
      </c>
      <c r="C35" s="195">
        <v>472</v>
      </c>
      <c r="D35" s="195">
        <v>14</v>
      </c>
      <c r="E35" s="195">
        <v>32</v>
      </c>
      <c r="F35" s="195"/>
      <c r="G35" s="195"/>
      <c r="H35" s="195"/>
      <c r="I35" s="248"/>
      <c r="K35" s="414">
        <v>42094</v>
      </c>
      <c r="L35" s="195">
        <f t="shared" si="0"/>
        <v>6788</v>
      </c>
      <c r="M35" s="195">
        <f t="shared" si="1"/>
        <v>430</v>
      </c>
      <c r="N35" s="195">
        <f t="shared" si="2"/>
        <v>5</v>
      </c>
      <c r="O35" s="195">
        <f t="shared" si="3"/>
        <v>11</v>
      </c>
      <c r="P35" s="195" t="e">
        <f t="shared" si="4"/>
        <v>#N/A</v>
      </c>
      <c r="Q35" s="195" t="e">
        <f t="shared" si="5"/>
        <v>#N/A</v>
      </c>
      <c r="R35" s="195" t="e">
        <f t="shared" si="6"/>
        <v>#N/A</v>
      </c>
      <c r="S35" s="248" t="e">
        <f t="shared" si="7"/>
        <v>#N/A</v>
      </c>
    </row>
    <row r="36" spans="1:19">
      <c r="A36" s="263">
        <v>40237</v>
      </c>
      <c r="B36" s="284">
        <v>7311.0999999999985</v>
      </c>
      <c r="C36" s="195">
        <v>439</v>
      </c>
      <c r="D36" s="195">
        <v>10</v>
      </c>
      <c r="E36" s="195">
        <v>41</v>
      </c>
      <c r="F36" s="195"/>
      <c r="G36" s="195"/>
      <c r="H36" s="195"/>
      <c r="I36" s="248"/>
      <c r="K36" s="414">
        <v>42185</v>
      </c>
      <c r="L36" s="195">
        <f t="shared" si="0"/>
        <v>17386</v>
      </c>
      <c r="M36" s="195">
        <f t="shared" si="1"/>
        <v>404</v>
      </c>
      <c r="N36" s="195">
        <f t="shared" si="2"/>
        <v>4</v>
      </c>
      <c r="O36" s="195">
        <f t="shared" si="3"/>
        <v>16</v>
      </c>
      <c r="P36" s="195" t="e">
        <f t="shared" si="4"/>
        <v>#N/A</v>
      </c>
      <c r="Q36" s="195" t="e">
        <f t="shared" si="5"/>
        <v>#N/A</v>
      </c>
      <c r="R36" s="195" t="e">
        <f t="shared" si="6"/>
        <v>#N/A</v>
      </c>
      <c r="S36" s="248" t="e">
        <f t="shared" si="7"/>
        <v>#N/A</v>
      </c>
    </row>
    <row r="37" spans="1:19">
      <c r="A37" s="263">
        <v>40268</v>
      </c>
      <c r="B37" s="284">
        <v>9877.6500000000087</v>
      </c>
      <c r="C37" s="195">
        <v>573</v>
      </c>
      <c r="D37" s="195">
        <v>13</v>
      </c>
      <c r="E37" s="195">
        <v>34</v>
      </c>
      <c r="F37" s="195"/>
      <c r="G37" s="195"/>
      <c r="H37" s="195"/>
      <c r="I37" s="248"/>
      <c r="K37" s="414">
        <v>42277</v>
      </c>
      <c r="L37" s="195">
        <f t="shared" si="0"/>
        <v>6630</v>
      </c>
      <c r="M37" s="195">
        <f t="shared" si="1"/>
        <v>511</v>
      </c>
      <c r="N37" s="195" t="e">
        <f t="shared" si="2"/>
        <v>#N/A</v>
      </c>
      <c r="O37" s="195">
        <f t="shared" si="3"/>
        <v>16</v>
      </c>
      <c r="P37" s="195">
        <f t="shared" si="4"/>
        <v>6630</v>
      </c>
      <c r="Q37" s="195">
        <f t="shared" si="5"/>
        <v>511</v>
      </c>
      <c r="R37" s="195" t="e">
        <f t="shared" si="6"/>
        <v>#N/A</v>
      </c>
      <c r="S37" s="248">
        <f t="shared" si="7"/>
        <v>16</v>
      </c>
    </row>
    <row r="38" spans="1:19">
      <c r="A38" s="263">
        <v>40298</v>
      </c>
      <c r="B38" s="284">
        <v>7405.8999999999942</v>
      </c>
      <c r="C38" s="195">
        <v>500</v>
      </c>
      <c r="D38" s="195">
        <v>18</v>
      </c>
      <c r="E38" s="195">
        <v>43</v>
      </c>
      <c r="F38" s="195"/>
      <c r="G38" s="195"/>
      <c r="H38" s="195"/>
      <c r="I38" s="248"/>
      <c r="K38" s="414">
        <v>42369</v>
      </c>
      <c r="L38" s="195" t="e">
        <f t="shared" si="0"/>
        <v>#N/A</v>
      </c>
      <c r="M38" s="195">
        <f t="shared" si="1"/>
        <v>522</v>
      </c>
      <c r="N38" s="195">
        <f t="shared" si="2"/>
        <v>1</v>
      </c>
      <c r="O38" s="195">
        <f t="shared" si="3"/>
        <v>16</v>
      </c>
      <c r="P38" s="195">
        <f t="shared" si="4"/>
        <v>8255.3569636597767</v>
      </c>
      <c r="Q38" s="195">
        <f t="shared" si="5"/>
        <v>545.17580978877129</v>
      </c>
      <c r="R38" s="195">
        <f t="shared" si="6"/>
        <v>0.17652238761015471</v>
      </c>
      <c r="S38" s="248">
        <f t="shared" si="7"/>
        <v>13.937912895124967</v>
      </c>
    </row>
    <row r="39" spans="1:19">
      <c r="A39" s="263">
        <v>40329</v>
      </c>
      <c r="B39" s="284">
        <v>8238.3000000000029</v>
      </c>
      <c r="C39" s="195">
        <v>479</v>
      </c>
      <c r="D39" s="195">
        <v>6</v>
      </c>
      <c r="E39" s="195">
        <v>44</v>
      </c>
      <c r="F39" s="195"/>
      <c r="G39" s="195"/>
      <c r="H39" s="195"/>
      <c r="I39" s="248"/>
      <c r="K39" s="414">
        <v>42460</v>
      </c>
      <c r="L39" s="195">
        <f t="shared" si="0"/>
        <v>9221</v>
      </c>
      <c r="M39" s="195">
        <f t="shared" si="1"/>
        <v>507</v>
      </c>
      <c r="N39" s="195">
        <f t="shared" si="2"/>
        <v>2</v>
      </c>
      <c r="O39" s="195">
        <f t="shared" si="3"/>
        <v>19</v>
      </c>
      <c r="P39" s="195">
        <f t="shared" si="4"/>
        <v>8955.5048948128297</v>
      </c>
      <c r="Q39" s="195">
        <f t="shared" si="5"/>
        <v>444.58005538861994</v>
      </c>
      <c r="R39" s="195">
        <f t="shared" si="6"/>
        <v>0.18852075381528172</v>
      </c>
      <c r="S39" s="248">
        <f t="shared" si="7"/>
        <v>14.137404614349411</v>
      </c>
    </row>
    <row r="40" spans="1:19">
      <c r="A40" s="263">
        <v>40359</v>
      </c>
      <c r="B40" s="284">
        <v>8835.1499999999942</v>
      </c>
      <c r="C40" s="195">
        <v>586</v>
      </c>
      <c r="D40" s="195">
        <v>15</v>
      </c>
      <c r="E40" s="195">
        <v>44</v>
      </c>
      <c r="F40" s="195"/>
      <c r="G40" s="195"/>
      <c r="H40" s="195"/>
      <c r="I40" s="248"/>
      <c r="K40" s="414">
        <v>42551</v>
      </c>
      <c r="L40" s="195" t="e">
        <f t="shared" si="0"/>
        <v>#N/A</v>
      </c>
      <c r="M40" s="195" t="e">
        <f t="shared" si="1"/>
        <v>#N/A</v>
      </c>
      <c r="N40" s="195" t="e">
        <f t="shared" si="2"/>
        <v>#N/A</v>
      </c>
      <c r="O40" s="195" t="e">
        <f t="shared" si="3"/>
        <v>#N/A</v>
      </c>
      <c r="P40" s="195">
        <f t="shared" si="4"/>
        <v>8492.6346551797469</v>
      </c>
      <c r="Q40" s="195">
        <f t="shared" si="5"/>
        <v>404.29986505825212</v>
      </c>
      <c r="R40" s="195">
        <f t="shared" si="6"/>
        <v>0.18640277356533169</v>
      </c>
      <c r="S40" s="248">
        <f t="shared" si="7"/>
        <v>19.547818849626815</v>
      </c>
    </row>
    <row r="41" spans="1:19">
      <c r="A41" s="263">
        <v>40390</v>
      </c>
      <c r="B41" s="284">
        <v>8951.0499999999993</v>
      </c>
      <c r="C41" s="195">
        <v>511</v>
      </c>
      <c r="D41" s="195">
        <v>14</v>
      </c>
      <c r="E41" s="195">
        <v>48</v>
      </c>
      <c r="F41" s="195"/>
      <c r="G41" s="195"/>
      <c r="H41" s="195"/>
      <c r="I41" s="248"/>
      <c r="K41" s="414">
        <v>42643</v>
      </c>
      <c r="L41" s="195" t="e">
        <f t="shared" si="0"/>
        <v>#N/A</v>
      </c>
      <c r="M41" s="195" t="e">
        <f t="shared" si="1"/>
        <v>#N/A</v>
      </c>
      <c r="N41" s="195" t="e">
        <f t="shared" si="2"/>
        <v>#N/A</v>
      </c>
      <c r="O41" s="195" t="e">
        <f t="shared" si="3"/>
        <v>#N/A</v>
      </c>
      <c r="P41" s="195">
        <f t="shared" si="4"/>
        <v>9307.334176254355</v>
      </c>
      <c r="Q41" s="195">
        <f t="shared" si="5"/>
        <v>497.64089509196236</v>
      </c>
      <c r="R41" s="195">
        <f t="shared" si="6"/>
        <v>0.18625881277373935</v>
      </c>
      <c r="S41" s="248">
        <f t="shared" si="7"/>
        <v>23.766736486917278</v>
      </c>
    </row>
    <row r="42" spans="1:19">
      <c r="A42" s="263">
        <v>40421</v>
      </c>
      <c r="B42" s="284">
        <v>8951.0499999999993</v>
      </c>
      <c r="C42" s="195">
        <v>508</v>
      </c>
      <c r="D42" s="195">
        <v>21</v>
      </c>
      <c r="E42" s="195">
        <v>41</v>
      </c>
      <c r="F42" s="195"/>
      <c r="G42" s="195"/>
      <c r="H42" s="195"/>
      <c r="I42" s="248"/>
      <c r="K42" s="414">
        <v>42735</v>
      </c>
      <c r="L42" s="195" t="e">
        <f t="shared" si="0"/>
        <v>#N/A</v>
      </c>
      <c r="M42" s="195" t="e">
        <f t="shared" si="1"/>
        <v>#N/A</v>
      </c>
      <c r="N42" s="195" t="e">
        <f t="shared" si="2"/>
        <v>#N/A</v>
      </c>
      <c r="O42" s="195" t="e">
        <f t="shared" si="3"/>
        <v>#N/A</v>
      </c>
      <c r="P42" s="195">
        <f t="shared" si="4"/>
        <v>8270.8727043979306</v>
      </c>
      <c r="Q42" s="195">
        <f t="shared" si="5"/>
        <v>545.17580978877129</v>
      </c>
      <c r="R42" s="195">
        <f t="shared" si="6"/>
        <v>0.18628422507639347</v>
      </c>
      <c r="S42" s="248">
        <f t="shared" si="7"/>
        <v>13.849774573743147</v>
      </c>
    </row>
    <row r="43" spans="1:19">
      <c r="A43" s="263">
        <v>40451</v>
      </c>
      <c r="B43" s="284">
        <v>8809.6000000000022</v>
      </c>
      <c r="C43" s="195">
        <v>587</v>
      </c>
      <c r="D43" s="195">
        <v>20</v>
      </c>
      <c r="E43" s="195">
        <v>45</v>
      </c>
      <c r="F43" s="195"/>
      <c r="G43" s="195"/>
      <c r="H43" s="195"/>
      <c r="I43" s="248"/>
      <c r="K43" s="414">
        <v>42825</v>
      </c>
      <c r="L43" s="195" t="e">
        <f t="shared" si="0"/>
        <v>#N/A</v>
      </c>
      <c r="M43" s="195" t="e">
        <f t="shared" si="1"/>
        <v>#N/A</v>
      </c>
      <c r="N43" s="195" t="e">
        <f t="shared" si="2"/>
        <v>#N/A</v>
      </c>
      <c r="O43" s="195" t="e">
        <f t="shared" si="3"/>
        <v>#N/A</v>
      </c>
      <c r="P43" s="195">
        <f t="shared" si="4"/>
        <v>8958.445067515564</v>
      </c>
      <c r="Q43" s="195">
        <f t="shared" si="5"/>
        <v>444.58005538861994</v>
      </c>
      <c r="R43" s="195">
        <f t="shared" si="6"/>
        <v>0.18628595237069018</v>
      </c>
      <c r="S43" s="248">
        <f t="shared" si="7"/>
        <v>14.357656734893904</v>
      </c>
    </row>
    <row r="44" spans="1:19">
      <c r="A44" s="263">
        <v>40482</v>
      </c>
      <c r="B44" s="284">
        <v>8617.7800000000025</v>
      </c>
      <c r="C44" s="195">
        <v>536</v>
      </c>
      <c r="D44" s="195">
        <v>19</v>
      </c>
      <c r="E44" s="195">
        <v>26</v>
      </c>
      <c r="F44" s="195"/>
      <c r="G44" s="195"/>
      <c r="H44" s="195"/>
      <c r="I44" s="248"/>
      <c r="K44" s="414">
        <v>42916</v>
      </c>
      <c r="L44" s="195" t="e">
        <f t="shared" si="0"/>
        <v>#N/A</v>
      </c>
      <c r="M44" s="195" t="e">
        <f t="shared" si="1"/>
        <v>#N/A</v>
      </c>
      <c r="N44" s="195" t="e">
        <f t="shared" si="2"/>
        <v>#N/A</v>
      </c>
      <c r="O44" s="195" t="e">
        <f t="shared" si="3"/>
        <v>#N/A</v>
      </c>
      <c r="P44" s="195">
        <f t="shared" si="4"/>
        <v>8502.5531023362</v>
      </c>
      <c r="Q44" s="195">
        <f t="shared" si="5"/>
        <v>404.29986505825212</v>
      </c>
      <c r="R44" s="195">
        <f t="shared" si="6"/>
        <v>0.18628564746457682</v>
      </c>
      <c r="S44" s="248">
        <f t="shared" si="7"/>
        <v>19.545319388982271</v>
      </c>
    </row>
    <row r="45" spans="1:19">
      <c r="A45" s="263">
        <v>40512</v>
      </c>
      <c r="B45" s="284">
        <v>9829.2999999999956</v>
      </c>
      <c r="C45" s="195">
        <v>543</v>
      </c>
      <c r="D45" s="195">
        <v>23</v>
      </c>
      <c r="E45" s="195">
        <v>52</v>
      </c>
      <c r="F45" s="195"/>
      <c r="G45" s="195"/>
      <c r="H45" s="195"/>
      <c r="I45" s="248"/>
      <c r="K45" s="414">
        <v>43008</v>
      </c>
      <c r="L45" s="195" t="e">
        <f t="shared" si="0"/>
        <v>#N/A</v>
      </c>
      <c r="M45" s="195" t="e">
        <f t="shared" si="1"/>
        <v>#N/A</v>
      </c>
      <c r="N45" s="195" t="e">
        <f t="shared" si="2"/>
        <v>#N/A</v>
      </c>
      <c r="O45" s="195" t="e">
        <f t="shared" si="3"/>
        <v>#N/A</v>
      </c>
      <c r="P45" s="195">
        <f t="shared" si="4"/>
        <v>9299.9730267050691</v>
      </c>
      <c r="Q45" s="195">
        <f t="shared" si="5"/>
        <v>497.64089509196236</v>
      </c>
      <c r="R45" s="195">
        <f t="shared" si="6"/>
        <v>0.18628562673986732</v>
      </c>
      <c r="S45" s="248">
        <f t="shared" si="7"/>
        <v>23.772982481832397</v>
      </c>
    </row>
    <row r="46" spans="1:19">
      <c r="A46" s="263">
        <v>40543</v>
      </c>
      <c r="B46" s="284">
        <v>8127.5</v>
      </c>
      <c r="C46" s="195">
        <v>592</v>
      </c>
      <c r="D46" s="195">
        <v>20</v>
      </c>
      <c r="E46" s="195">
        <v>19</v>
      </c>
      <c r="F46" s="195"/>
      <c r="G46" s="195"/>
      <c r="H46" s="195"/>
      <c r="I46" s="248"/>
      <c r="K46" s="414">
        <v>43100</v>
      </c>
      <c r="L46" s="195" t="e">
        <f t="shared" si="0"/>
        <v>#N/A</v>
      </c>
      <c r="M46" s="195" t="e">
        <f t="shared" si="1"/>
        <v>#N/A</v>
      </c>
      <c r="N46" s="195" t="e">
        <f t="shared" si="2"/>
        <v>#N/A</v>
      </c>
      <c r="O46" s="195" t="e">
        <f t="shared" si="3"/>
        <v>#N/A</v>
      </c>
      <c r="P46" s="195">
        <f t="shared" si="4"/>
        <v>8259.2295732683106</v>
      </c>
      <c r="Q46" s="195">
        <f t="shared" si="5"/>
        <v>545.17580978877129</v>
      </c>
      <c r="R46" s="195">
        <f t="shared" si="6"/>
        <v>0.18628563039824253</v>
      </c>
      <c r="S46" s="248">
        <f t="shared" si="7"/>
        <v>13.849703693070408</v>
      </c>
    </row>
    <row r="47" spans="1:19">
      <c r="A47" s="263">
        <v>40574</v>
      </c>
      <c r="B47" s="284">
        <v>5567</v>
      </c>
      <c r="C47" s="195">
        <v>417</v>
      </c>
      <c r="D47" s="195">
        <v>11</v>
      </c>
      <c r="E47" s="195">
        <v>54</v>
      </c>
      <c r="F47" s="195"/>
      <c r="G47" s="195"/>
      <c r="H47" s="195"/>
      <c r="I47" s="248"/>
      <c r="K47" s="414">
        <v>43190</v>
      </c>
      <c r="L47" s="195" t="e">
        <f t="shared" si="0"/>
        <v>#N/A</v>
      </c>
      <c r="M47" s="195" t="e">
        <f t="shared" si="1"/>
        <v>#N/A</v>
      </c>
      <c r="N47" s="195" t="e">
        <f t="shared" si="2"/>
        <v>#N/A</v>
      </c>
      <c r="O47" s="195" t="e">
        <f t="shared" si="3"/>
        <v>#N/A</v>
      </c>
      <c r="P47" s="195">
        <f t="shared" si="4"/>
        <v>8950.5168497390932</v>
      </c>
      <c r="Q47" s="195">
        <f t="shared" si="5"/>
        <v>444.58005538861994</v>
      </c>
      <c r="R47" s="195">
        <f t="shared" si="6"/>
        <v>0.18628563064690518</v>
      </c>
      <c r="S47" s="248">
        <f t="shared" si="7"/>
        <v>14.357833861236131</v>
      </c>
    </row>
    <row r="48" spans="1:19">
      <c r="A48" s="263">
        <v>40602</v>
      </c>
      <c r="B48" s="284">
        <v>8377.75</v>
      </c>
      <c r="C48" s="195">
        <v>389</v>
      </c>
      <c r="D48" s="195">
        <v>26</v>
      </c>
      <c r="E48" s="195">
        <v>32</v>
      </c>
      <c r="F48" s="195"/>
      <c r="G48" s="195"/>
      <c r="H48" s="195"/>
      <c r="I48" s="248"/>
      <c r="K48" s="414">
        <v>43281</v>
      </c>
      <c r="L48" s="195" t="e">
        <f t="shared" si="0"/>
        <v>#N/A</v>
      </c>
      <c r="M48" s="195" t="e">
        <f t="shared" si="1"/>
        <v>#N/A</v>
      </c>
      <c r="N48" s="195" t="e">
        <f t="shared" si="2"/>
        <v>#N/A</v>
      </c>
      <c r="O48" s="195" t="e">
        <f t="shared" si="3"/>
        <v>#N/A</v>
      </c>
      <c r="P48" s="195">
        <f t="shared" si="4"/>
        <v>8493.459803675205</v>
      </c>
      <c r="Q48" s="195">
        <f t="shared" si="5"/>
        <v>404.29986505825212</v>
      </c>
      <c r="R48" s="195">
        <f t="shared" si="6"/>
        <v>0.18628563060301065</v>
      </c>
      <c r="S48" s="248">
        <f t="shared" si="7"/>
        <v>19.545317378920711</v>
      </c>
    </row>
    <row r="49" spans="1:19">
      <c r="A49" s="263">
        <v>40633</v>
      </c>
      <c r="B49" s="284">
        <v>9143.7000000000007</v>
      </c>
      <c r="C49" s="195">
        <v>536</v>
      </c>
      <c r="D49" s="195">
        <v>36</v>
      </c>
      <c r="E49" s="195">
        <v>37</v>
      </c>
      <c r="F49" s="195"/>
      <c r="G49" s="195"/>
      <c r="H49" s="195"/>
      <c r="I49" s="248"/>
      <c r="K49" s="414">
        <v>43344</v>
      </c>
      <c r="L49" s="195" t="e">
        <f t="shared" si="0"/>
        <v>#N/A</v>
      </c>
      <c r="M49" s="195" t="e">
        <f t="shared" si="1"/>
        <v>#N/A</v>
      </c>
      <c r="N49" s="195" t="e">
        <f t="shared" si="2"/>
        <v>#N/A</v>
      </c>
      <c r="O49" s="195" t="e">
        <f t="shared" si="3"/>
        <v>#N/A</v>
      </c>
      <c r="P49" s="195">
        <f t="shared" si="4"/>
        <v>9290.8832679991465</v>
      </c>
      <c r="Q49" s="195">
        <f t="shared" si="5"/>
        <v>497.64089509196236</v>
      </c>
      <c r="R49" s="195">
        <f t="shared" si="6"/>
        <v>0.18628563060002709</v>
      </c>
      <c r="S49" s="248">
        <f t="shared" si="7"/>
        <v>23.772987504849791</v>
      </c>
    </row>
    <row r="50" spans="1:19">
      <c r="A50" s="263">
        <v>40663</v>
      </c>
      <c r="B50" s="284">
        <v>8127.65</v>
      </c>
      <c r="C50" s="195">
        <v>478</v>
      </c>
      <c r="D50" s="195">
        <v>34</v>
      </c>
      <c r="E50" s="195">
        <v>22</v>
      </c>
      <c r="F50" s="195"/>
      <c r="G50" s="195"/>
      <c r="H50" s="195"/>
      <c r="I50" s="248"/>
      <c r="K50" s="414">
        <v>43435</v>
      </c>
      <c r="L50" s="195" t="e">
        <f t="shared" si="0"/>
        <v>#N/A</v>
      </c>
      <c r="M50" s="195" t="e">
        <f t="shared" si="1"/>
        <v>#N/A</v>
      </c>
      <c r="N50" s="195" t="e">
        <f t="shared" si="2"/>
        <v>#N/A</v>
      </c>
      <c r="O50" s="195" t="e">
        <f t="shared" si="3"/>
        <v>#N/A</v>
      </c>
      <c r="P50" s="195">
        <f t="shared" si="4"/>
        <v>8252.9960968698251</v>
      </c>
      <c r="Q50" s="195">
        <f t="shared" si="5"/>
        <v>545.17580978877129</v>
      </c>
      <c r="R50" s="195">
        <f t="shared" si="6"/>
        <v>0.18628563060055375</v>
      </c>
      <c r="S50" s="248">
        <f t="shared" si="7"/>
        <v>13.849703636068304</v>
      </c>
    </row>
    <row r="51" spans="1:19">
      <c r="A51" s="263">
        <v>40694</v>
      </c>
      <c r="B51" s="284">
        <v>9029.4</v>
      </c>
      <c r="C51" s="195">
        <v>479</v>
      </c>
      <c r="D51" s="195">
        <v>20</v>
      </c>
      <c r="E51" s="195">
        <v>40</v>
      </c>
      <c r="F51" s="195"/>
      <c r="G51" s="195"/>
      <c r="H51" s="195"/>
      <c r="I51" s="248"/>
      <c r="K51" s="414">
        <v>43525</v>
      </c>
      <c r="L51" s="195" t="e">
        <f t="shared" si="0"/>
        <v>#N/A</v>
      </c>
      <c r="M51" s="195" t="e">
        <f t="shared" si="1"/>
        <v>#N/A</v>
      </c>
      <c r="N51" s="195" t="e">
        <f t="shared" si="2"/>
        <v>#N/A</v>
      </c>
      <c r="O51" s="195" t="e">
        <f t="shared" si="3"/>
        <v>#N/A</v>
      </c>
      <c r="P51" s="195">
        <f t="shared" si="4"/>
        <v>8945.263047708173</v>
      </c>
      <c r="Q51" s="195">
        <f t="shared" si="5"/>
        <v>444.58005538861994</v>
      </c>
      <c r="R51" s="195">
        <f t="shared" si="6"/>
        <v>0.18628563060058956</v>
      </c>
      <c r="S51" s="248">
        <f t="shared" si="7"/>
        <v>14.357834003680804</v>
      </c>
    </row>
    <row r="52" spans="1:19">
      <c r="A52" s="263">
        <v>40724</v>
      </c>
      <c r="B52" s="284">
        <v>9490.6690249198018</v>
      </c>
      <c r="C52" s="195">
        <v>541</v>
      </c>
      <c r="D52" s="195">
        <v>17.492025916399999</v>
      </c>
      <c r="E52" s="195">
        <v>42.054588525898808</v>
      </c>
      <c r="F52" s="195"/>
      <c r="G52" s="195"/>
      <c r="H52" s="195"/>
      <c r="I52" s="248"/>
      <c r="K52" s="414">
        <v>43617</v>
      </c>
      <c r="L52" s="195" t="e">
        <f t="shared" si="0"/>
        <v>#N/A</v>
      </c>
      <c r="M52" s="195" t="e">
        <f t="shared" si="1"/>
        <v>#N/A</v>
      </c>
      <c r="N52" s="195" t="e">
        <f t="shared" si="2"/>
        <v>#N/A</v>
      </c>
      <c r="O52" s="195" t="e">
        <f t="shared" si="3"/>
        <v>#N/A</v>
      </c>
      <c r="P52" s="195">
        <f t="shared" si="4"/>
        <v>8491.7775109193371</v>
      </c>
      <c r="Q52" s="195">
        <f t="shared" si="5"/>
        <v>404.29986505825212</v>
      </c>
      <c r="R52" s="195">
        <f t="shared" si="6"/>
        <v>0.18628563060058326</v>
      </c>
      <c r="S52" s="248">
        <f t="shared" si="7"/>
        <v>19.545317377304222</v>
      </c>
    </row>
    <row r="53" spans="1:19">
      <c r="A53" s="263">
        <v>40755</v>
      </c>
      <c r="B53" s="284">
        <v>8079</v>
      </c>
      <c r="C53" s="195">
        <v>514</v>
      </c>
      <c r="D53" s="195">
        <v>21</v>
      </c>
      <c r="E53" s="195">
        <v>13</v>
      </c>
      <c r="F53" s="195"/>
      <c r="G53" s="195"/>
      <c r="H53" s="195"/>
      <c r="I53" s="248"/>
      <c r="K53" s="414">
        <v>43709</v>
      </c>
      <c r="L53" s="195" t="e">
        <f t="shared" si="0"/>
        <v>#N/A</v>
      </c>
      <c r="M53" s="195" t="e">
        <f t="shared" si="1"/>
        <v>#N/A</v>
      </c>
      <c r="N53" s="195" t="e">
        <f t="shared" si="2"/>
        <v>#N/A</v>
      </c>
      <c r="O53" s="195" t="e">
        <f t="shared" si="3"/>
        <v>#N/A</v>
      </c>
      <c r="P53" s="195">
        <f t="shared" si="4"/>
        <v>9292.4696499912297</v>
      </c>
      <c r="Q53" s="195">
        <f t="shared" si="5"/>
        <v>497.64089509196236</v>
      </c>
      <c r="R53" s="195">
        <f t="shared" si="6"/>
        <v>0.18628563060058284</v>
      </c>
      <c r="S53" s="248">
        <f t="shared" si="7"/>
        <v>23.77298750888929</v>
      </c>
    </row>
    <row r="54" spans="1:19">
      <c r="A54" s="263">
        <v>40786</v>
      </c>
      <c r="B54" s="284">
        <v>9648.25</v>
      </c>
      <c r="C54" s="195">
        <v>461</v>
      </c>
      <c r="D54" s="195">
        <v>14</v>
      </c>
      <c r="E54" s="195">
        <v>32</v>
      </c>
      <c r="F54" s="195"/>
      <c r="G54" s="195"/>
      <c r="H54" s="195"/>
      <c r="I54" s="248"/>
      <c r="K54" s="414">
        <v>43800</v>
      </c>
      <c r="L54" s="195" t="e">
        <f t="shared" si="0"/>
        <v>#N/A</v>
      </c>
      <c r="M54" s="195" t="e">
        <f t="shared" si="1"/>
        <v>#N/A</v>
      </c>
      <c r="N54" s="195" t="e">
        <f t="shared" si="2"/>
        <v>#N/A</v>
      </c>
      <c r="O54" s="195" t="e">
        <f t="shared" si="3"/>
        <v>#N/A</v>
      </c>
      <c r="P54" s="195">
        <f t="shared" si="4"/>
        <v>8256.7715663481904</v>
      </c>
      <c r="Q54" s="195">
        <f t="shared" si="5"/>
        <v>545.17580978877129</v>
      </c>
      <c r="R54" s="195">
        <f t="shared" si="6"/>
        <v>0.18628563060058292</v>
      </c>
      <c r="S54" s="248">
        <f t="shared" si="7"/>
        <v>13.849703636022463</v>
      </c>
    </row>
    <row r="55" spans="1:19">
      <c r="A55" s="263">
        <v>40816</v>
      </c>
      <c r="B55" s="284">
        <v>8378.2999999999993</v>
      </c>
      <c r="C55" s="195">
        <v>592</v>
      </c>
      <c r="D55" s="195">
        <v>20</v>
      </c>
      <c r="E55" s="195">
        <v>40</v>
      </c>
      <c r="F55" s="195"/>
      <c r="G55" s="195"/>
      <c r="H55" s="195"/>
      <c r="I55" s="248"/>
      <c r="K55" s="414">
        <v>43891</v>
      </c>
      <c r="L55" s="195" t="e">
        <f t="shared" si="0"/>
        <v>#N/A</v>
      </c>
      <c r="M55" s="195" t="e">
        <f t="shared" si="1"/>
        <v>#N/A</v>
      </c>
      <c r="N55" s="195" t="e">
        <f t="shared" si="2"/>
        <v>#N/A</v>
      </c>
      <c r="O55" s="195" t="e">
        <f t="shared" si="3"/>
        <v>#N/A</v>
      </c>
      <c r="P55" s="195">
        <f t="shared" si="4"/>
        <v>8949.0543005606578</v>
      </c>
      <c r="Q55" s="195">
        <f t="shared" si="5"/>
        <v>444.58005538861994</v>
      </c>
      <c r="R55" s="195">
        <f t="shared" si="6"/>
        <v>0.18628563060058292</v>
      </c>
      <c r="S55" s="248">
        <f t="shared" si="7"/>
        <v>14.357834003795357</v>
      </c>
    </row>
    <row r="56" spans="1:19">
      <c r="A56" s="263">
        <v>40847</v>
      </c>
      <c r="B56" s="284">
        <v>8490</v>
      </c>
      <c r="C56" s="195">
        <v>579</v>
      </c>
      <c r="D56" s="195">
        <v>48</v>
      </c>
      <c r="E56" s="195">
        <v>47</v>
      </c>
      <c r="F56" s="195"/>
      <c r="G56" s="195"/>
      <c r="H56" s="195"/>
      <c r="I56" s="248"/>
      <c r="K56" s="414">
        <v>43983</v>
      </c>
      <c r="L56" s="195" t="e">
        <f t="shared" si="0"/>
        <v>#N/A</v>
      </c>
      <c r="M56" s="195" t="e">
        <f t="shared" si="1"/>
        <v>#N/A</v>
      </c>
      <c r="N56" s="195" t="e">
        <f t="shared" si="2"/>
        <v>#N/A</v>
      </c>
      <c r="O56" s="195" t="e">
        <f t="shared" si="3"/>
        <v>#N/A</v>
      </c>
      <c r="P56" s="195">
        <f t="shared" si="4"/>
        <v>8496.179751626194</v>
      </c>
      <c r="Q56" s="195">
        <f t="shared" si="5"/>
        <v>404.29986505825212</v>
      </c>
      <c r="R56" s="195">
        <f t="shared" si="6"/>
        <v>0.18628563060058292</v>
      </c>
      <c r="S56" s="248">
        <f t="shared" si="7"/>
        <v>19.545317377302922</v>
      </c>
    </row>
    <row r="57" spans="1:19">
      <c r="A57" s="263">
        <v>40877</v>
      </c>
      <c r="B57" s="284">
        <v>8324.5</v>
      </c>
      <c r="C57" s="195">
        <v>513</v>
      </c>
      <c r="D57" s="195">
        <v>42</v>
      </c>
      <c r="E57" s="195">
        <v>30</v>
      </c>
      <c r="F57" s="195"/>
      <c r="G57" s="195"/>
      <c r="H57" s="195"/>
      <c r="I57" s="248"/>
      <c r="K57" s="414">
        <v>44075</v>
      </c>
      <c r="L57" s="195" t="e">
        <f t="shared" si="0"/>
        <v>#N/A</v>
      </c>
      <c r="M57" s="195" t="e">
        <f t="shared" si="1"/>
        <v>#N/A</v>
      </c>
      <c r="N57" s="195" t="e">
        <f t="shared" si="2"/>
        <v>#N/A</v>
      </c>
      <c r="O57" s="195" t="e">
        <f t="shared" si="3"/>
        <v>#N/A</v>
      </c>
      <c r="P57" s="195">
        <f t="shared" si="4"/>
        <v>9296.7445816340351</v>
      </c>
      <c r="Q57" s="195">
        <f t="shared" si="5"/>
        <v>497.64089509196236</v>
      </c>
      <c r="R57" s="195">
        <f t="shared" si="6"/>
        <v>0.18628563060058292</v>
      </c>
      <c r="S57" s="248">
        <f t="shared" si="7"/>
        <v>23.772987508892538</v>
      </c>
    </row>
    <row r="58" spans="1:19">
      <c r="A58" s="263">
        <v>40908</v>
      </c>
      <c r="B58" s="284">
        <v>7398</v>
      </c>
      <c r="C58" s="195">
        <v>621</v>
      </c>
      <c r="D58" s="195">
        <v>20</v>
      </c>
      <c r="E58" s="195">
        <v>56</v>
      </c>
      <c r="F58" s="195"/>
      <c r="G58" s="195"/>
      <c r="H58" s="195"/>
      <c r="I58" s="248"/>
      <c r="K58" s="414">
        <v>44166</v>
      </c>
      <c r="L58" s="195" t="e">
        <f t="shared" si="0"/>
        <v>#N/A</v>
      </c>
      <c r="M58" s="195" t="e">
        <f t="shared" si="1"/>
        <v>#N/A</v>
      </c>
      <c r="N58" s="195" t="e">
        <f t="shared" si="2"/>
        <v>#N/A</v>
      </c>
      <c r="O58" s="195" t="e">
        <f t="shared" si="3"/>
        <v>#N/A</v>
      </c>
      <c r="P58" s="195">
        <f t="shared" si="4"/>
        <v>8255.7787649338643</v>
      </c>
      <c r="Q58" s="195">
        <f t="shared" si="5"/>
        <v>545.17580978877129</v>
      </c>
      <c r="R58" s="195">
        <f t="shared" si="6"/>
        <v>0.18628563060058292</v>
      </c>
      <c r="S58" s="248">
        <f t="shared" si="7"/>
        <v>13.849703636022426</v>
      </c>
    </row>
    <row r="59" spans="1:19">
      <c r="A59" s="263">
        <v>40939</v>
      </c>
      <c r="B59" s="284">
        <v>6801</v>
      </c>
      <c r="C59" s="195">
        <v>442</v>
      </c>
      <c r="D59" s="195">
        <v>14</v>
      </c>
      <c r="E59" s="195">
        <v>49</v>
      </c>
      <c r="F59" s="195"/>
      <c r="G59" s="195"/>
      <c r="H59" s="195"/>
      <c r="I59" s="248"/>
      <c r="K59" s="414">
        <v>44256</v>
      </c>
      <c r="L59" s="195" t="e">
        <f t="shared" si="0"/>
        <v>#N/A</v>
      </c>
      <c r="M59" s="195" t="e">
        <f t="shared" si="1"/>
        <v>#N/A</v>
      </c>
      <c r="N59" s="195" t="e">
        <f t="shared" si="2"/>
        <v>#N/A</v>
      </c>
      <c r="O59" s="195" t="e">
        <f t="shared" si="3"/>
        <v>#N/A</v>
      </c>
      <c r="P59" s="195">
        <f t="shared" si="4"/>
        <v>8949.2290204923829</v>
      </c>
      <c r="Q59" s="195">
        <f t="shared" si="5"/>
        <v>444.58005538861994</v>
      </c>
      <c r="R59" s="195">
        <f t="shared" si="6"/>
        <v>0.18628563060058292</v>
      </c>
      <c r="S59" s="248">
        <f t="shared" si="7"/>
        <v>14.35783400379545</v>
      </c>
    </row>
    <row r="60" spans="1:19">
      <c r="A60" s="263">
        <v>40968</v>
      </c>
      <c r="B60" s="284">
        <v>8605</v>
      </c>
      <c r="C60" s="195">
        <v>428</v>
      </c>
      <c r="D60" s="195">
        <v>13</v>
      </c>
      <c r="E60" s="195">
        <v>34</v>
      </c>
      <c r="F60" s="195"/>
      <c r="G60" s="195"/>
      <c r="H60" s="195"/>
      <c r="I60" s="248"/>
      <c r="K60" s="414">
        <v>44348</v>
      </c>
      <c r="L60" s="195" t="e">
        <f t="shared" si="0"/>
        <v>#N/A</v>
      </c>
      <c r="M60" s="195" t="e">
        <f t="shared" si="1"/>
        <v>#N/A</v>
      </c>
      <c r="N60" s="195" t="e">
        <f t="shared" si="2"/>
        <v>#N/A</v>
      </c>
      <c r="O60" s="195" t="e">
        <f t="shared" si="3"/>
        <v>#N/A</v>
      </c>
      <c r="P60" s="195">
        <f t="shared" si="4"/>
        <v>8495.8846486444381</v>
      </c>
      <c r="Q60" s="195">
        <f t="shared" si="5"/>
        <v>404.29986505825212</v>
      </c>
      <c r="R60" s="195">
        <f t="shared" si="6"/>
        <v>0.18628563060058292</v>
      </c>
      <c r="S60" s="248">
        <f t="shared" si="7"/>
        <v>19.545317377302922</v>
      </c>
    </row>
    <row r="61" spans="1:19">
      <c r="A61" s="263">
        <v>40999</v>
      </c>
      <c r="B61" s="284">
        <v>8957</v>
      </c>
      <c r="C61" s="195">
        <v>630</v>
      </c>
      <c r="D61" s="195">
        <v>23</v>
      </c>
      <c r="E61" s="195">
        <v>23</v>
      </c>
      <c r="F61" s="195"/>
      <c r="G61" s="195"/>
      <c r="H61" s="195"/>
      <c r="I61" s="248"/>
      <c r="K61" s="414">
        <v>44440</v>
      </c>
      <c r="L61" s="195" t="e">
        <f t="shared" si="0"/>
        <v>#N/A</v>
      </c>
      <c r="M61" s="195" t="e">
        <f t="shared" si="1"/>
        <v>#N/A</v>
      </c>
      <c r="N61" s="195" t="e">
        <f t="shared" si="2"/>
        <v>#N/A</v>
      </c>
      <c r="O61" s="195" t="e">
        <f t="shared" si="3"/>
        <v>#N/A</v>
      </c>
      <c r="P61" s="195">
        <f t="shared" si="4"/>
        <v>9296.5812125335888</v>
      </c>
      <c r="Q61" s="195">
        <f t="shared" si="5"/>
        <v>497.64089509196236</v>
      </c>
      <c r="R61" s="195">
        <f t="shared" si="6"/>
        <v>0.18628563060058292</v>
      </c>
      <c r="S61" s="248">
        <f t="shared" si="7"/>
        <v>23.772987508892541</v>
      </c>
    </row>
    <row r="62" spans="1:19">
      <c r="A62" s="263">
        <v>41029</v>
      </c>
      <c r="B62" s="284">
        <v>8433</v>
      </c>
      <c r="C62" s="195">
        <v>404</v>
      </c>
      <c r="D62" s="195">
        <v>22</v>
      </c>
      <c r="E62" s="195">
        <v>27</v>
      </c>
      <c r="F62" s="195"/>
      <c r="G62" s="195"/>
      <c r="H62" s="195"/>
      <c r="I62" s="248"/>
      <c r="K62" s="414">
        <v>44531</v>
      </c>
      <c r="L62" s="195" t="e">
        <f t="shared" si="0"/>
        <v>#N/A</v>
      </c>
      <c r="M62" s="195" t="e">
        <f t="shared" si="1"/>
        <v>#N/A</v>
      </c>
      <c r="N62" s="195" t="e">
        <f t="shared" si="2"/>
        <v>#N/A</v>
      </c>
      <c r="O62" s="195" t="e">
        <f t="shared" si="3"/>
        <v>#N/A</v>
      </c>
      <c r="P62" s="195">
        <f t="shared" si="4"/>
        <v>8261.2406228104173</v>
      </c>
      <c r="Q62" s="195">
        <f t="shared" si="5"/>
        <v>545.17580978877129</v>
      </c>
      <c r="R62" s="195">
        <f t="shared" si="6"/>
        <v>0.18628563060058292</v>
      </c>
      <c r="S62" s="248">
        <f t="shared" si="7"/>
        <v>13.849703636022426</v>
      </c>
    </row>
    <row r="63" spans="1:19">
      <c r="A63" s="263">
        <v>41060</v>
      </c>
      <c r="B63" s="284">
        <v>10194</v>
      </c>
      <c r="C63" s="195">
        <v>537</v>
      </c>
      <c r="D63" s="195">
        <v>19</v>
      </c>
      <c r="E63" s="195">
        <v>33</v>
      </c>
      <c r="F63" s="195"/>
      <c r="G63" s="195"/>
      <c r="H63" s="195"/>
      <c r="I63" s="248"/>
      <c r="K63" s="414">
        <v>44621</v>
      </c>
      <c r="L63" s="195" t="e">
        <f t="shared" si="0"/>
        <v>#N/A</v>
      </c>
      <c r="M63" s="195" t="e">
        <f t="shared" si="1"/>
        <v>#N/A</v>
      </c>
      <c r="N63" s="195" t="e">
        <f t="shared" si="2"/>
        <v>#N/A</v>
      </c>
      <c r="O63" s="195" t="e">
        <f t="shared" si="3"/>
        <v>#N/A</v>
      </c>
      <c r="P63" s="195">
        <f t="shared" si="4"/>
        <v>8954.1145911646781</v>
      </c>
      <c r="Q63" s="195">
        <f t="shared" si="5"/>
        <v>444.58005538861994</v>
      </c>
      <c r="R63" s="195">
        <f t="shared" si="6"/>
        <v>0.18628563060058292</v>
      </c>
      <c r="S63" s="248">
        <f t="shared" si="7"/>
        <v>14.35783400379545</v>
      </c>
    </row>
    <row r="64" spans="1:19">
      <c r="A64" s="263">
        <v>41090</v>
      </c>
      <c r="B64" s="284">
        <v>8851</v>
      </c>
      <c r="C64" s="195">
        <v>528</v>
      </c>
      <c r="D64" s="195">
        <v>18</v>
      </c>
      <c r="E64" s="195">
        <v>31</v>
      </c>
      <c r="F64" s="195"/>
      <c r="G64" s="195"/>
      <c r="H64" s="195"/>
      <c r="I64" s="248"/>
      <c r="K64" s="414">
        <v>44713</v>
      </c>
      <c r="L64" s="195" t="e">
        <f t="shared" si="0"/>
        <v>#N/A</v>
      </c>
      <c r="M64" s="195" t="e">
        <f t="shared" si="1"/>
        <v>#N/A</v>
      </c>
      <c r="N64" s="195" t="e">
        <f t="shared" si="2"/>
        <v>#N/A</v>
      </c>
      <c r="O64" s="195" t="e">
        <f t="shared" si="3"/>
        <v>#N/A</v>
      </c>
      <c r="P64" s="195">
        <f t="shared" si="4"/>
        <v>8500.0145975867799</v>
      </c>
      <c r="Q64" s="195">
        <f t="shared" si="5"/>
        <v>404.29986505825212</v>
      </c>
      <c r="R64" s="195">
        <f t="shared" si="6"/>
        <v>0.18628563060058292</v>
      </c>
      <c r="S64" s="248">
        <f t="shared" si="7"/>
        <v>19.545317377302922</v>
      </c>
    </row>
    <row r="65" spans="1:19">
      <c r="A65" s="263">
        <v>41121</v>
      </c>
      <c r="B65" s="284">
        <v>10231</v>
      </c>
      <c r="C65" s="195">
        <v>507</v>
      </c>
      <c r="D65" s="195">
        <v>27</v>
      </c>
      <c r="E65" s="195">
        <v>39</v>
      </c>
      <c r="F65" s="195"/>
      <c r="G65" s="195"/>
      <c r="H65" s="195"/>
      <c r="I65" s="248"/>
      <c r="K65" s="414">
        <v>44805</v>
      </c>
      <c r="L65" s="195" t="e">
        <f t="shared" si="0"/>
        <v>#N/A</v>
      </c>
      <c r="M65" s="195" t="e">
        <f t="shared" si="1"/>
        <v>#N/A</v>
      </c>
      <c r="N65" s="195" t="e">
        <f t="shared" si="2"/>
        <v>#N/A</v>
      </c>
      <c r="O65" s="195" t="e">
        <f t="shared" si="3"/>
        <v>#N/A</v>
      </c>
      <c r="P65" s="195">
        <f t="shared" si="4"/>
        <v>9300.2350501526016</v>
      </c>
      <c r="Q65" s="195">
        <f t="shared" si="5"/>
        <v>497.64089509196236</v>
      </c>
      <c r="R65" s="195">
        <f t="shared" si="6"/>
        <v>0.18628563060058292</v>
      </c>
      <c r="S65" s="248">
        <f t="shared" si="7"/>
        <v>23.772987508892541</v>
      </c>
    </row>
    <row r="66" spans="1:19">
      <c r="A66" s="263">
        <v>41152</v>
      </c>
      <c r="B66" s="284">
        <v>9576</v>
      </c>
      <c r="C66" s="195">
        <v>566</v>
      </c>
      <c r="D66" s="195">
        <v>20</v>
      </c>
      <c r="E66" s="195">
        <v>16</v>
      </c>
      <c r="F66" s="195"/>
      <c r="G66" s="195"/>
      <c r="H66" s="195"/>
      <c r="I66" s="248"/>
      <c r="K66" s="414">
        <v>44896</v>
      </c>
      <c r="L66" s="195" t="e">
        <f t="shared" si="0"/>
        <v>#N/A</v>
      </c>
      <c r="M66" s="195" t="e">
        <f t="shared" si="1"/>
        <v>#N/A</v>
      </c>
      <c r="N66" s="195" t="e">
        <f t="shared" si="2"/>
        <v>#N/A</v>
      </c>
      <c r="O66" s="195" t="e">
        <f t="shared" si="3"/>
        <v>#N/A</v>
      </c>
      <c r="P66" s="195">
        <f t="shared" si="4"/>
        <v>8263.5080976110712</v>
      </c>
      <c r="Q66" s="195">
        <f t="shared" si="5"/>
        <v>545.17580978877129</v>
      </c>
      <c r="R66" s="195">
        <f t="shared" si="6"/>
        <v>0.18628563060058292</v>
      </c>
      <c r="S66" s="248">
        <f t="shared" si="7"/>
        <v>13.849703636022426</v>
      </c>
    </row>
    <row r="67" spans="1:19">
      <c r="A67" s="263">
        <v>41182</v>
      </c>
      <c r="B67" s="284">
        <v>8229</v>
      </c>
      <c r="C67" s="195">
        <v>559</v>
      </c>
      <c r="D67" s="195">
        <v>18</v>
      </c>
      <c r="E67" s="195">
        <v>28</v>
      </c>
      <c r="F67" s="195"/>
      <c r="G67" s="195"/>
      <c r="H67" s="195"/>
      <c r="I67" s="248"/>
      <c r="K67" s="414">
        <v>44986</v>
      </c>
      <c r="L67" s="195" t="e">
        <f t="shared" si="0"/>
        <v>#N/A</v>
      </c>
      <c r="M67" s="195" t="e">
        <f t="shared" si="1"/>
        <v>#N/A</v>
      </c>
      <c r="N67" s="195" t="e">
        <f t="shared" si="2"/>
        <v>#N/A</v>
      </c>
      <c r="O67" s="195" t="e">
        <f t="shared" si="3"/>
        <v>#N/A</v>
      </c>
      <c r="P67" s="195">
        <f t="shared" si="4"/>
        <v>8956.0407502244161</v>
      </c>
      <c r="Q67" s="195">
        <f t="shared" si="5"/>
        <v>444.58005538861994</v>
      </c>
      <c r="R67" s="195">
        <f t="shared" si="6"/>
        <v>0.18628563060058292</v>
      </c>
      <c r="S67" s="248">
        <f t="shared" si="7"/>
        <v>14.35783400379545</v>
      </c>
    </row>
    <row r="68" spans="1:19">
      <c r="A68" s="263">
        <v>41213</v>
      </c>
      <c r="B68" s="284">
        <v>8842</v>
      </c>
      <c r="C68" s="195">
        <v>468</v>
      </c>
      <c r="D68" s="195">
        <v>21</v>
      </c>
      <c r="E68" s="195">
        <v>31</v>
      </c>
      <c r="F68" s="195"/>
      <c r="G68" s="195"/>
      <c r="H68" s="195"/>
      <c r="I68" s="248"/>
      <c r="K68" s="414">
        <v>45078</v>
      </c>
      <c r="L68" s="195" t="e">
        <f t="shared" si="0"/>
        <v>#N/A</v>
      </c>
      <c r="M68" s="195" t="e">
        <f t="shared" si="1"/>
        <v>#N/A</v>
      </c>
      <c r="N68" s="195" t="e">
        <f t="shared" si="2"/>
        <v>#N/A</v>
      </c>
      <c r="O68" s="195" t="e">
        <f t="shared" si="3"/>
        <v>#N/A</v>
      </c>
      <c r="P68" s="195">
        <f t="shared" si="4"/>
        <v>8502.1583592064671</v>
      </c>
      <c r="Q68" s="195">
        <f t="shared" si="5"/>
        <v>404.29986505825212</v>
      </c>
      <c r="R68" s="195">
        <f t="shared" si="6"/>
        <v>0.18628563060058292</v>
      </c>
      <c r="S68" s="248">
        <f t="shared" si="7"/>
        <v>19.545317377302922</v>
      </c>
    </row>
    <row r="69" spans="1:19">
      <c r="A69" s="263">
        <v>41243</v>
      </c>
      <c r="B69" s="284">
        <v>8767</v>
      </c>
      <c r="C69" s="195">
        <v>460</v>
      </c>
      <c r="D69" s="195">
        <v>19</v>
      </c>
      <c r="E69" s="195">
        <v>25</v>
      </c>
      <c r="F69" s="195"/>
      <c r="G69" s="195"/>
      <c r="H69" s="195"/>
      <c r="I69" s="248"/>
      <c r="K69" s="414">
        <v>45170</v>
      </c>
      <c r="L69" s="195" t="e">
        <f t="shared" ref="L69:L77" si="8">IF(VLOOKUP(K69,$A$3:$I$220,2,FALSE)=0,NA(),VLOOKUP(K69,$A$3:$I$220,2,FALSE))</f>
        <v>#N/A</v>
      </c>
      <c r="M69" s="195" t="e">
        <f t="shared" ref="M69:M77" si="9">IF(VLOOKUP(K69,$A$3:$I$220,3,FALSE)=0,NA(),VLOOKUP(K69,$A$3:$I$220,3,FALSE))</f>
        <v>#N/A</v>
      </c>
      <c r="N69" s="195" t="e">
        <f t="shared" ref="N69:N77" si="10">IF(VLOOKUP(K69,$A$3:$I$220,4,FALSE)=0,NA(),VLOOKUP(K69,$A$3:$I$220,4,FALSE))</f>
        <v>#N/A</v>
      </c>
      <c r="O69" s="195" t="e">
        <f t="shared" ref="O69:O77" si="11">IF(VLOOKUP(K69,$A$3:$I$220,5,FALSE)=0,NA(),VLOOKUP(K69,$A$3:$I$220,5,FALSE))</f>
        <v>#N/A</v>
      </c>
      <c r="P69" s="195">
        <f t="shared" ref="P69:P77" si="12">IF(VLOOKUP(K69,$A$3:$I$220,6,FALSE)=0,NA(),VLOOKUP(K69,$A$3:$I$220,6,FALSE))</f>
        <v>9302.6676360434321</v>
      </c>
      <c r="Q69" s="195">
        <f t="shared" ref="Q69:Q77" si="13">IF(VLOOKUP(K69,$A$3:$I$220,7,FALSE)=0,NA(),VLOOKUP(K69,$A$3:$I$220,7,FALSE))</f>
        <v>497.64089509196236</v>
      </c>
      <c r="R69" s="195">
        <f t="shared" ref="R69:R77" si="14">IF(VLOOKUP(K69,$A$3:$I$220,8,FALSE)=0,NA(),VLOOKUP(K69,$A$3:$I$220,8,FALSE))</f>
        <v>0.18628563060058292</v>
      </c>
      <c r="S69" s="248">
        <f t="shared" ref="S69:S77" si="15">IF(VLOOKUP(K69,$A$3:$I$220,9,FALSE)=0,NA(),VLOOKUP(K69,$A$3:$I$220,9,FALSE))</f>
        <v>23.772987508892541</v>
      </c>
    </row>
    <row r="70" spans="1:19">
      <c r="A70" s="263">
        <v>41274</v>
      </c>
      <c r="B70" s="284">
        <v>8148</v>
      </c>
      <c r="C70" s="195">
        <v>555</v>
      </c>
      <c r="D70" s="195">
        <v>5</v>
      </c>
      <c r="E70" s="195">
        <v>21</v>
      </c>
      <c r="F70" s="195"/>
      <c r="G70" s="195"/>
      <c r="H70" s="195"/>
      <c r="I70" s="248"/>
      <c r="K70" s="414">
        <v>45261</v>
      </c>
      <c r="L70" s="195" t="e">
        <f t="shared" si="8"/>
        <v>#N/A</v>
      </c>
      <c r="M70" s="195" t="e">
        <f t="shared" si="9"/>
        <v>#N/A</v>
      </c>
      <c r="N70" s="195" t="e">
        <f t="shared" si="10"/>
        <v>#N/A</v>
      </c>
      <c r="O70" s="195" t="e">
        <f t="shared" si="11"/>
        <v>#N/A</v>
      </c>
      <c r="P70" s="195">
        <f t="shared" si="12"/>
        <v>8266.0522868802873</v>
      </c>
      <c r="Q70" s="195">
        <f t="shared" si="13"/>
        <v>545.17580978877129</v>
      </c>
      <c r="R70" s="195">
        <f t="shared" si="14"/>
        <v>0.18628563060058292</v>
      </c>
      <c r="S70" s="248">
        <f t="shared" si="15"/>
        <v>13.849703636022426</v>
      </c>
    </row>
    <row r="71" spans="1:19">
      <c r="A71" s="263">
        <v>41305</v>
      </c>
      <c r="B71" s="284">
        <v>6533</v>
      </c>
      <c r="C71" s="195">
        <v>428</v>
      </c>
      <c r="D71" s="195">
        <v>12</v>
      </c>
      <c r="E71" s="195">
        <v>41</v>
      </c>
      <c r="F71" s="195"/>
      <c r="G71" s="195"/>
      <c r="H71" s="195"/>
      <c r="I71" s="248"/>
      <c r="K71" s="414">
        <v>45352</v>
      </c>
      <c r="L71" s="195" t="e">
        <f t="shared" si="8"/>
        <v>#N/A</v>
      </c>
      <c r="M71" s="195" t="e">
        <f t="shared" si="9"/>
        <v>#N/A</v>
      </c>
      <c r="N71" s="195" t="e">
        <f t="shared" si="10"/>
        <v>#N/A</v>
      </c>
      <c r="O71" s="195" t="e">
        <f t="shared" si="11"/>
        <v>#N/A</v>
      </c>
      <c r="P71" s="195">
        <f t="shared" si="12"/>
        <v>8958.908594310662</v>
      </c>
      <c r="Q71" s="195">
        <f t="shared" si="13"/>
        <v>444.58005538861994</v>
      </c>
      <c r="R71" s="195">
        <f t="shared" si="14"/>
        <v>0.18628563060058292</v>
      </c>
      <c r="S71" s="248">
        <f t="shared" si="15"/>
        <v>14.35783400379545</v>
      </c>
    </row>
    <row r="72" spans="1:19">
      <c r="A72" s="263">
        <v>41333</v>
      </c>
      <c r="B72" s="284">
        <v>8459</v>
      </c>
      <c r="C72" s="195">
        <v>439</v>
      </c>
      <c r="D72" s="195">
        <v>28</v>
      </c>
      <c r="E72" s="195">
        <v>20</v>
      </c>
      <c r="F72" s="195"/>
      <c r="G72" s="195"/>
      <c r="H72" s="195"/>
      <c r="I72" s="248"/>
      <c r="K72" s="414">
        <v>45444</v>
      </c>
      <c r="L72" s="195" t="e">
        <f t="shared" si="8"/>
        <v>#N/A</v>
      </c>
      <c r="M72" s="195" t="e">
        <f t="shared" si="9"/>
        <v>#N/A</v>
      </c>
      <c r="N72" s="195" t="e">
        <f t="shared" si="10"/>
        <v>#N/A</v>
      </c>
      <c r="O72" s="195" t="e">
        <f t="shared" si="11"/>
        <v>#N/A</v>
      </c>
      <c r="P72" s="195">
        <f t="shared" si="12"/>
        <v>8505.1600122648761</v>
      </c>
      <c r="Q72" s="195">
        <f t="shared" si="13"/>
        <v>404.29986505825212</v>
      </c>
      <c r="R72" s="195">
        <f t="shared" si="14"/>
        <v>0.18628563060058292</v>
      </c>
      <c r="S72" s="248">
        <f t="shared" si="15"/>
        <v>19.545317377302922</v>
      </c>
    </row>
    <row r="73" spans="1:19">
      <c r="A73" s="263">
        <v>41364</v>
      </c>
      <c r="B73" s="284">
        <v>8470</v>
      </c>
      <c r="C73" s="195">
        <v>516</v>
      </c>
      <c r="D73" s="195">
        <v>20</v>
      </c>
      <c r="E73" s="195">
        <v>26</v>
      </c>
      <c r="F73" s="195"/>
      <c r="G73" s="195"/>
      <c r="H73" s="195"/>
      <c r="I73" s="248"/>
      <c r="K73" s="414">
        <v>45536</v>
      </c>
      <c r="L73" s="195" t="e">
        <f t="shared" si="8"/>
        <v>#N/A</v>
      </c>
      <c r="M73" s="195" t="e">
        <f t="shared" si="9"/>
        <v>#N/A</v>
      </c>
      <c r="N73" s="195" t="e">
        <f t="shared" si="10"/>
        <v>#N/A</v>
      </c>
      <c r="O73" s="195" t="e">
        <f t="shared" si="11"/>
        <v>#N/A</v>
      </c>
      <c r="P73" s="195" t="e">
        <f t="shared" si="12"/>
        <v>#N/A</v>
      </c>
      <c r="Q73" s="195">
        <f t="shared" si="13"/>
        <v>497.64089509196236</v>
      </c>
      <c r="R73" s="195">
        <f t="shared" si="14"/>
        <v>0.18628563060058292</v>
      </c>
      <c r="S73" s="248">
        <f t="shared" si="15"/>
        <v>23.772987508892541</v>
      </c>
    </row>
    <row r="74" spans="1:19">
      <c r="A74" s="263">
        <v>41394</v>
      </c>
      <c r="B74" s="284">
        <v>8000</v>
      </c>
      <c r="C74" s="195">
        <v>455</v>
      </c>
      <c r="D74" s="195">
        <v>24</v>
      </c>
      <c r="E74" s="195">
        <v>21</v>
      </c>
      <c r="F74" s="195"/>
      <c r="G74" s="195"/>
      <c r="H74" s="195"/>
      <c r="I74" s="248"/>
      <c r="K74" s="414">
        <v>45627</v>
      </c>
      <c r="L74" s="195" t="e">
        <f t="shared" si="8"/>
        <v>#N/A</v>
      </c>
      <c r="M74" s="195" t="e">
        <f t="shared" si="9"/>
        <v>#N/A</v>
      </c>
      <c r="N74" s="195" t="e">
        <f t="shared" si="10"/>
        <v>#N/A</v>
      </c>
      <c r="O74" s="195" t="e">
        <f t="shared" si="11"/>
        <v>#N/A</v>
      </c>
      <c r="P74" s="195" t="e">
        <f t="shared" si="12"/>
        <v>#N/A</v>
      </c>
      <c r="Q74" s="195">
        <f t="shared" si="13"/>
        <v>545.17580978877129</v>
      </c>
      <c r="R74" s="195">
        <f t="shared" si="14"/>
        <v>0.18628563060058292</v>
      </c>
      <c r="S74" s="248">
        <f t="shared" si="15"/>
        <v>13.849703636022426</v>
      </c>
    </row>
    <row r="75" spans="1:19">
      <c r="A75" s="263">
        <v>41425</v>
      </c>
      <c r="B75" s="284">
        <v>9709</v>
      </c>
      <c r="C75" s="195">
        <v>594</v>
      </c>
      <c r="D75" s="195">
        <v>23</v>
      </c>
      <c r="E75" s="195">
        <v>16</v>
      </c>
      <c r="F75" s="195"/>
      <c r="G75" s="195"/>
      <c r="H75" s="195"/>
      <c r="I75" s="248"/>
      <c r="K75" s="414">
        <v>45717</v>
      </c>
      <c r="L75" s="195" t="e">
        <f t="shared" si="8"/>
        <v>#N/A</v>
      </c>
      <c r="M75" s="195" t="e">
        <f t="shared" si="9"/>
        <v>#N/A</v>
      </c>
      <c r="N75" s="195" t="e">
        <f t="shared" si="10"/>
        <v>#N/A</v>
      </c>
      <c r="O75" s="195" t="e">
        <f t="shared" si="11"/>
        <v>#N/A</v>
      </c>
      <c r="P75" s="195" t="e">
        <f t="shared" si="12"/>
        <v>#N/A</v>
      </c>
      <c r="Q75" s="195">
        <f t="shared" si="13"/>
        <v>444.58005538861994</v>
      </c>
      <c r="R75" s="195">
        <f t="shared" si="14"/>
        <v>0.18628563060058292</v>
      </c>
      <c r="S75" s="248">
        <f t="shared" si="15"/>
        <v>14.35783400379545</v>
      </c>
    </row>
    <row r="76" spans="1:19">
      <c r="A76" s="263">
        <v>41455</v>
      </c>
      <c r="B76" s="284">
        <v>8601</v>
      </c>
      <c r="C76" s="195">
        <v>425</v>
      </c>
      <c r="D76" s="195">
        <v>27</v>
      </c>
      <c r="E76" s="195">
        <v>35</v>
      </c>
      <c r="F76" s="195"/>
      <c r="G76" s="195"/>
      <c r="H76" s="195"/>
      <c r="I76" s="248"/>
      <c r="K76" s="414">
        <v>45809</v>
      </c>
      <c r="L76" s="195" t="e">
        <f t="shared" si="8"/>
        <v>#N/A</v>
      </c>
      <c r="M76" s="195" t="e">
        <f t="shared" si="9"/>
        <v>#N/A</v>
      </c>
      <c r="N76" s="195" t="e">
        <f t="shared" si="10"/>
        <v>#N/A</v>
      </c>
      <c r="O76" s="195" t="e">
        <f t="shared" si="11"/>
        <v>#N/A</v>
      </c>
      <c r="P76" s="195" t="e">
        <f t="shared" si="12"/>
        <v>#N/A</v>
      </c>
      <c r="Q76" s="195">
        <f t="shared" si="13"/>
        <v>404.29986505825212</v>
      </c>
      <c r="R76" s="195">
        <f t="shared" si="14"/>
        <v>0.18628563060058292</v>
      </c>
      <c r="S76" s="248">
        <f t="shared" si="15"/>
        <v>19.545317377302922</v>
      </c>
    </row>
    <row r="77" spans="1:19" ht="13.5" thickBot="1">
      <c r="A77" s="263">
        <v>41486</v>
      </c>
      <c r="B77" s="284">
        <v>7814</v>
      </c>
      <c r="C77" s="195">
        <v>492</v>
      </c>
      <c r="D77" s="195">
        <v>37</v>
      </c>
      <c r="E77" s="195">
        <v>24</v>
      </c>
      <c r="F77" s="195"/>
      <c r="G77" s="195"/>
      <c r="H77" s="195"/>
      <c r="I77" s="248"/>
      <c r="K77" s="265">
        <v>45809</v>
      </c>
      <c r="L77" s="255" t="e">
        <f t="shared" si="8"/>
        <v>#N/A</v>
      </c>
      <c r="M77" s="255" t="e">
        <f t="shared" si="9"/>
        <v>#N/A</v>
      </c>
      <c r="N77" s="255" t="e">
        <f t="shared" si="10"/>
        <v>#N/A</v>
      </c>
      <c r="O77" s="255" t="e">
        <f t="shared" si="11"/>
        <v>#N/A</v>
      </c>
      <c r="P77" s="255" t="e">
        <f t="shared" si="12"/>
        <v>#N/A</v>
      </c>
      <c r="Q77" s="255">
        <f t="shared" si="13"/>
        <v>404.29986505825212</v>
      </c>
      <c r="R77" s="255">
        <f t="shared" si="14"/>
        <v>0.18628563060058292</v>
      </c>
      <c r="S77" s="256">
        <f t="shared" si="15"/>
        <v>19.545317377302922</v>
      </c>
    </row>
    <row r="78" spans="1:19">
      <c r="A78" s="263">
        <v>41517</v>
      </c>
      <c r="B78" s="284">
        <v>8278</v>
      </c>
      <c r="C78" s="195">
        <v>545</v>
      </c>
      <c r="D78" s="195">
        <v>22</v>
      </c>
      <c r="E78" s="195">
        <v>18</v>
      </c>
      <c r="F78" s="195"/>
      <c r="G78" s="195"/>
      <c r="H78" s="195"/>
      <c r="I78" s="248"/>
    </row>
    <row r="79" spans="1:19">
      <c r="A79" s="263">
        <v>41547</v>
      </c>
      <c r="B79" s="284">
        <v>9502</v>
      </c>
      <c r="C79" s="195">
        <v>491</v>
      </c>
      <c r="D79" s="195">
        <v>21</v>
      </c>
      <c r="E79" s="195">
        <v>25</v>
      </c>
      <c r="F79" s="195"/>
      <c r="G79" s="195"/>
      <c r="H79" s="195"/>
      <c r="I79" s="248"/>
    </row>
    <row r="80" spans="1:19">
      <c r="A80" s="263">
        <v>41578</v>
      </c>
      <c r="B80" s="284">
        <v>8410</v>
      </c>
      <c r="C80" s="195">
        <v>488</v>
      </c>
      <c r="D80" s="195">
        <v>22</v>
      </c>
      <c r="E80" s="195">
        <v>31</v>
      </c>
      <c r="F80" s="195"/>
      <c r="G80" s="195"/>
      <c r="H80" s="195"/>
      <c r="I80" s="248"/>
    </row>
    <row r="81" spans="1:19">
      <c r="A81" s="263">
        <v>41608</v>
      </c>
      <c r="B81" s="284">
        <v>8238</v>
      </c>
      <c r="C81" s="195">
        <v>534</v>
      </c>
      <c r="D81" s="195">
        <v>34</v>
      </c>
      <c r="E81" s="195">
        <v>17</v>
      </c>
      <c r="F81" s="195"/>
      <c r="G81" s="195"/>
      <c r="H81" s="195"/>
      <c r="I81" s="248"/>
    </row>
    <row r="82" spans="1:19">
      <c r="A82" s="263">
        <v>41639</v>
      </c>
      <c r="B82" s="284">
        <v>8215</v>
      </c>
      <c r="C82" s="195">
        <v>536</v>
      </c>
      <c r="D82" s="195">
        <v>17</v>
      </c>
      <c r="E82" s="195">
        <v>15</v>
      </c>
      <c r="F82" s="195"/>
      <c r="G82" s="195"/>
      <c r="H82" s="195"/>
      <c r="I82" s="248"/>
    </row>
    <row r="83" spans="1:19">
      <c r="A83" s="263">
        <v>41670</v>
      </c>
      <c r="B83" s="284">
        <v>7188</v>
      </c>
      <c r="C83" s="195">
        <v>459</v>
      </c>
      <c r="D83" s="195">
        <v>23</v>
      </c>
      <c r="E83" s="195">
        <v>48</v>
      </c>
      <c r="F83" s="195"/>
      <c r="G83" s="195"/>
      <c r="H83" s="195"/>
      <c r="I83" s="248"/>
    </row>
    <row r="84" spans="1:19">
      <c r="A84" s="263">
        <v>41698</v>
      </c>
      <c r="B84" s="284">
        <v>8064</v>
      </c>
      <c r="C84" s="195">
        <v>518</v>
      </c>
      <c r="D84" s="195">
        <v>18</v>
      </c>
      <c r="E84" s="195">
        <v>27</v>
      </c>
      <c r="F84" s="195"/>
      <c r="G84" s="195"/>
      <c r="H84" s="195"/>
      <c r="I84" s="248"/>
    </row>
    <row r="85" spans="1:19">
      <c r="A85" s="263">
        <v>41729</v>
      </c>
      <c r="B85" s="284">
        <v>8927</v>
      </c>
      <c r="C85" s="195">
        <v>437</v>
      </c>
      <c r="D85" s="195">
        <v>28</v>
      </c>
      <c r="E85" s="195">
        <v>26</v>
      </c>
      <c r="F85" s="195"/>
      <c r="G85" s="195"/>
      <c r="H85" s="195"/>
      <c r="I85" s="248"/>
    </row>
    <row r="86" spans="1:19">
      <c r="A86" s="263">
        <v>41759</v>
      </c>
      <c r="B86" s="284">
        <v>7031</v>
      </c>
      <c r="C86" s="195">
        <v>518</v>
      </c>
      <c r="D86" s="195">
        <v>25</v>
      </c>
      <c r="E86" s="195">
        <v>30</v>
      </c>
      <c r="F86" s="195"/>
      <c r="G86" s="195"/>
      <c r="H86" s="195"/>
      <c r="I86" s="248"/>
    </row>
    <row r="87" spans="1:19">
      <c r="A87" s="263">
        <v>41790</v>
      </c>
      <c r="B87" s="284">
        <v>8913</v>
      </c>
      <c r="C87" s="195">
        <v>605</v>
      </c>
      <c r="D87" s="195">
        <v>40</v>
      </c>
      <c r="E87" s="195">
        <v>23</v>
      </c>
      <c r="F87" s="195"/>
      <c r="G87" s="195"/>
      <c r="H87" s="195"/>
      <c r="I87" s="248"/>
    </row>
    <row r="88" spans="1:19">
      <c r="A88" s="263">
        <v>41820</v>
      </c>
      <c r="B88" s="284">
        <v>8366</v>
      </c>
      <c r="C88" s="195">
        <v>434</v>
      </c>
      <c r="D88" s="195">
        <v>38</v>
      </c>
      <c r="E88" s="195">
        <v>23</v>
      </c>
      <c r="F88" s="195"/>
      <c r="G88" s="195"/>
      <c r="H88" s="195"/>
      <c r="I88" s="248"/>
    </row>
    <row r="89" spans="1:19" s="124" customFormat="1">
      <c r="A89" s="263">
        <v>41851</v>
      </c>
      <c r="B89" s="284">
        <v>6223</v>
      </c>
      <c r="C89" s="195">
        <v>550</v>
      </c>
      <c r="D89" s="195">
        <v>53</v>
      </c>
      <c r="E89" s="195">
        <v>28</v>
      </c>
      <c r="F89" s="195"/>
      <c r="G89" s="195"/>
      <c r="H89" s="195"/>
      <c r="I89" s="248"/>
      <c r="J89" s="211"/>
      <c r="K89" s="211"/>
      <c r="L89" s="211"/>
      <c r="M89" s="211"/>
      <c r="N89" s="211"/>
      <c r="O89" s="211"/>
      <c r="P89" s="195"/>
      <c r="Q89" s="195"/>
      <c r="R89" s="195"/>
      <c r="S89" s="195"/>
    </row>
    <row r="90" spans="1:19">
      <c r="A90" s="263">
        <v>41882</v>
      </c>
      <c r="B90" s="284">
        <v>4596</v>
      </c>
      <c r="C90" s="195">
        <v>575</v>
      </c>
      <c r="D90" s="195">
        <v>36</v>
      </c>
      <c r="E90" s="195">
        <v>34</v>
      </c>
      <c r="F90" s="195"/>
      <c r="G90" s="195"/>
      <c r="H90" s="195"/>
      <c r="I90" s="248"/>
    </row>
    <row r="91" spans="1:19">
      <c r="A91" s="263">
        <v>41912</v>
      </c>
      <c r="B91" s="284">
        <v>6824</v>
      </c>
      <c r="C91" s="195">
        <v>451</v>
      </c>
      <c r="D91" s="195">
        <v>44</v>
      </c>
      <c r="E91" s="195">
        <v>51</v>
      </c>
      <c r="F91" s="195"/>
      <c r="G91" s="195"/>
      <c r="H91" s="195"/>
      <c r="I91" s="248"/>
    </row>
    <row r="92" spans="1:19">
      <c r="A92" s="263">
        <v>41943</v>
      </c>
      <c r="B92" s="284">
        <v>5080</v>
      </c>
      <c r="C92" s="195">
        <v>496</v>
      </c>
      <c r="D92" s="195">
        <v>50</v>
      </c>
      <c r="E92" s="195">
        <v>32</v>
      </c>
      <c r="F92" s="195"/>
      <c r="G92" s="195"/>
      <c r="H92" s="195"/>
      <c r="I92" s="248"/>
    </row>
    <row r="93" spans="1:19">
      <c r="A93" s="263">
        <v>41973</v>
      </c>
      <c r="B93" s="284">
        <v>4628</v>
      </c>
      <c r="C93" s="195">
        <v>446</v>
      </c>
      <c r="D93" s="195">
        <v>18</v>
      </c>
      <c r="E93" s="195">
        <v>27</v>
      </c>
      <c r="F93" s="195"/>
      <c r="G93" s="195"/>
      <c r="H93" s="195"/>
      <c r="I93" s="248"/>
    </row>
    <row r="94" spans="1:19">
      <c r="A94" s="263">
        <v>42004</v>
      </c>
      <c r="B94" s="171">
        <v>5891</v>
      </c>
      <c r="C94" s="211">
        <v>531</v>
      </c>
      <c r="D94" s="211">
        <v>8</v>
      </c>
      <c r="E94" s="211">
        <v>34</v>
      </c>
      <c r="F94" s="195"/>
      <c r="G94" s="195"/>
      <c r="H94" s="195"/>
      <c r="I94" s="248"/>
    </row>
    <row r="95" spans="1:19">
      <c r="A95" s="263">
        <v>42035</v>
      </c>
      <c r="B95" s="171">
        <v>3703</v>
      </c>
      <c r="C95" s="211">
        <v>464</v>
      </c>
      <c r="D95" s="211">
        <v>10</v>
      </c>
      <c r="E95" s="211">
        <v>27</v>
      </c>
      <c r="F95" s="195"/>
      <c r="G95" s="195"/>
      <c r="H95" s="195"/>
      <c r="I95" s="248"/>
    </row>
    <row r="96" spans="1:19">
      <c r="A96" s="263">
        <v>42063</v>
      </c>
      <c r="B96" s="171">
        <v>4157</v>
      </c>
      <c r="C96" s="195">
        <v>424</v>
      </c>
      <c r="D96" s="211">
        <v>2</v>
      </c>
      <c r="E96" s="211">
        <v>31</v>
      </c>
      <c r="F96" s="195"/>
      <c r="G96" s="195"/>
      <c r="H96" s="195"/>
      <c r="I96" s="248"/>
    </row>
    <row r="97" spans="1:19">
      <c r="A97" s="263">
        <v>42094</v>
      </c>
      <c r="B97" s="171">
        <v>6788</v>
      </c>
      <c r="C97" s="211">
        <v>430</v>
      </c>
      <c r="D97" s="211">
        <v>5</v>
      </c>
      <c r="E97" s="211">
        <v>11</v>
      </c>
      <c r="F97" s="195"/>
      <c r="G97" s="195"/>
      <c r="H97" s="195"/>
      <c r="I97" s="248"/>
    </row>
    <row r="98" spans="1:19">
      <c r="A98" s="263">
        <v>42124</v>
      </c>
      <c r="B98" s="171">
        <v>3917</v>
      </c>
      <c r="C98" s="211">
        <v>509</v>
      </c>
      <c r="D98" s="211">
        <v>4</v>
      </c>
      <c r="E98" s="211">
        <v>18</v>
      </c>
      <c r="F98" s="195"/>
      <c r="G98" s="195"/>
      <c r="H98" s="195"/>
      <c r="I98" s="248"/>
    </row>
    <row r="99" spans="1:19">
      <c r="A99" s="263">
        <v>42155</v>
      </c>
      <c r="B99" s="171">
        <v>4444</v>
      </c>
      <c r="C99" s="211">
        <v>550</v>
      </c>
      <c r="D99" s="211">
        <v>0</v>
      </c>
      <c r="E99" s="211">
        <v>21</v>
      </c>
      <c r="F99" s="195"/>
      <c r="G99" s="195"/>
      <c r="H99" s="195"/>
      <c r="I99" s="248"/>
    </row>
    <row r="100" spans="1:19" s="124" customFormat="1">
      <c r="A100" s="263">
        <v>42185</v>
      </c>
      <c r="B100" s="171">
        <v>17386</v>
      </c>
      <c r="C100" s="211">
        <v>404</v>
      </c>
      <c r="D100" s="211">
        <v>4</v>
      </c>
      <c r="E100" s="211">
        <v>16</v>
      </c>
      <c r="F100" s="195"/>
      <c r="G100" s="195"/>
      <c r="H100" s="195"/>
      <c r="I100" s="248"/>
      <c r="J100" s="211"/>
      <c r="K100" s="211"/>
      <c r="L100" s="211"/>
      <c r="M100" s="211"/>
      <c r="N100" s="211"/>
      <c r="O100" s="211"/>
      <c r="P100" s="195"/>
      <c r="Q100" s="195"/>
      <c r="R100" s="195"/>
      <c r="S100" s="195"/>
    </row>
    <row r="101" spans="1:19" s="124" customFormat="1">
      <c r="A101" s="263">
        <v>42216</v>
      </c>
      <c r="B101" s="171">
        <v>6785</v>
      </c>
      <c r="C101" s="211">
        <v>563</v>
      </c>
      <c r="D101" s="211">
        <v>1</v>
      </c>
      <c r="E101" s="211">
        <v>23</v>
      </c>
      <c r="F101" s="195">
        <v>6785</v>
      </c>
      <c r="G101" s="195">
        <v>563</v>
      </c>
      <c r="H101" s="195">
        <v>1</v>
      </c>
      <c r="I101" s="248">
        <v>23</v>
      </c>
      <c r="J101" s="211"/>
      <c r="K101" s="211"/>
      <c r="L101" s="211"/>
      <c r="M101" s="211"/>
      <c r="N101" s="211"/>
      <c r="O101" s="211"/>
      <c r="P101" s="195"/>
      <c r="Q101" s="195"/>
      <c r="R101" s="195"/>
      <c r="S101" s="195"/>
    </row>
    <row r="102" spans="1:19">
      <c r="A102" s="263">
        <v>42247</v>
      </c>
      <c r="B102" s="171">
        <v>6251</v>
      </c>
      <c r="C102" s="211">
        <v>448</v>
      </c>
      <c r="D102" s="211">
        <v>0</v>
      </c>
      <c r="E102" s="211">
        <v>16</v>
      </c>
      <c r="F102" s="195">
        <v>6251</v>
      </c>
      <c r="G102" s="195">
        <v>448</v>
      </c>
      <c r="H102" s="195">
        <v>0</v>
      </c>
      <c r="I102" s="248">
        <v>16</v>
      </c>
    </row>
    <row r="103" spans="1:19">
      <c r="A103" s="263">
        <v>42277</v>
      </c>
      <c r="B103" s="171">
        <v>6630</v>
      </c>
      <c r="C103" s="211">
        <v>511</v>
      </c>
      <c r="D103" s="211">
        <v>0</v>
      </c>
      <c r="E103" s="211">
        <v>16</v>
      </c>
      <c r="F103" s="195">
        <v>6630</v>
      </c>
      <c r="G103" s="195">
        <v>511</v>
      </c>
      <c r="H103" s="195">
        <v>0</v>
      </c>
      <c r="I103" s="248">
        <v>16</v>
      </c>
    </row>
    <row r="104" spans="1:19">
      <c r="A104" s="263">
        <v>42308</v>
      </c>
      <c r="B104" s="171">
        <v>4141</v>
      </c>
      <c r="C104" s="211">
        <v>525</v>
      </c>
      <c r="D104" s="211">
        <v>0</v>
      </c>
      <c r="E104" s="211">
        <v>24</v>
      </c>
      <c r="F104" s="195">
        <v>4141</v>
      </c>
      <c r="G104" s="195">
        <v>525</v>
      </c>
      <c r="H104" s="195">
        <v>0</v>
      </c>
      <c r="I104" s="248">
        <v>24</v>
      </c>
    </row>
    <row r="105" spans="1:19">
      <c r="A105" s="263">
        <v>42338</v>
      </c>
      <c r="B105" s="171">
        <v>0</v>
      </c>
      <c r="C105" s="211">
        <v>462</v>
      </c>
      <c r="D105" s="211">
        <v>1</v>
      </c>
      <c r="E105" s="211">
        <v>21</v>
      </c>
      <c r="F105" s="195">
        <v>8355.2170964607685</v>
      </c>
      <c r="G105" s="195">
        <v>422.92425671658071</v>
      </c>
      <c r="H105" s="195">
        <v>0.22893245788208927</v>
      </c>
      <c r="I105" s="248">
        <v>14.652640868593917</v>
      </c>
    </row>
    <row r="106" spans="1:19">
      <c r="A106" s="263">
        <v>42369</v>
      </c>
      <c r="B106" s="171">
        <v>0</v>
      </c>
      <c r="C106" s="211">
        <v>522</v>
      </c>
      <c r="D106" s="211">
        <v>1</v>
      </c>
      <c r="E106" s="211">
        <v>16</v>
      </c>
      <c r="F106" s="195">
        <v>8255.3569636597767</v>
      </c>
      <c r="G106" s="195">
        <v>545.17580978877129</v>
      </c>
      <c r="H106" s="195">
        <v>0.17652238761015471</v>
      </c>
      <c r="I106" s="248">
        <v>13.937912895124967</v>
      </c>
    </row>
    <row r="107" spans="1:19">
      <c r="A107" s="263">
        <v>42400</v>
      </c>
      <c r="B107" s="171">
        <v>0</v>
      </c>
      <c r="C107" s="211">
        <v>481</v>
      </c>
      <c r="D107" s="211">
        <v>1</v>
      </c>
      <c r="E107" s="211">
        <v>45</v>
      </c>
      <c r="F107" s="195">
        <v>7028.3150632751476</v>
      </c>
      <c r="G107" s="195">
        <v>455.31394511765961</v>
      </c>
      <c r="H107" s="195">
        <v>0.17652238761015471</v>
      </c>
      <c r="I107" s="248">
        <v>26.613151932117468</v>
      </c>
    </row>
    <row r="108" spans="1:19">
      <c r="A108" s="263">
        <v>42429</v>
      </c>
      <c r="B108" s="171">
        <v>8119</v>
      </c>
      <c r="C108" s="211">
        <v>408</v>
      </c>
      <c r="D108" s="211">
        <v>1</v>
      </c>
      <c r="E108" s="211">
        <v>28</v>
      </c>
      <c r="F108" s="195">
        <v>8157.2848720487918</v>
      </c>
      <c r="G108" s="195">
        <v>435.55187778285989</v>
      </c>
      <c r="H108" s="195">
        <v>0.18852075381528172</v>
      </c>
      <c r="I108" s="248">
        <v>16.906651636115619</v>
      </c>
    </row>
    <row r="109" spans="1:19">
      <c r="A109" s="263">
        <v>42460</v>
      </c>
      <c r="B109" s="171">
        <v>9221</v>
      </c>
      <c r="C109" s="211">
        <v>507</v>
      </c>
      <c r="D109" s="211">
        <v>2</v>
      </c>
      <c r="E109" s="211">
        <v>19</v>
      </c>
      <c r="F109" s="195">
        <v>8955.5048948128297</v>
      </c>
      <c r="G109" s="195">
        <v>444.58005538861994</v>
      </c>
      <c r="H109" s="195">
        <v>0.18852075381528172</v>
      </c>
      <c r="I109" s="248">
        <v>14.137404614349411</v>
      </c>
    </row>
    <row r="110" spans="1:19">
      <c r="A110" s="263">
        <v>42490</v>
      </c>
      <c r="B110" s="171"/>
      <c r="C110" s="211"/>
      <c r="D110" s="211"/>
      <c r="E110" s="211"/>
      <c r="F110" s="195">
        <v>7239.5978320885097</v>
      </c>
      <c r="G110" s="195">
        <v>511.38787261559077</v>
      </c>
      <c r="H110" s="195">
        <v>0.18577393834937259</v>
      </c>
      <c r="I110" s="248">
        <v>15.623364724846603</v>
      </c>
    </row>
    <row r="111" spans="1:19">
      <c r="A111" s="263">
        <v>42521</v>
      </c>
      <c r="B111" s="171"/>
      <c r="C111" s="211"/>
      <c r="D111" s="211"/>
      <c r="E111" s="211"/>
      <c r="F111" s="195">
        <v>9143.5763527627787</v>
      </c>
      <c r="G111" s="195">
        <v>562.7437569717373</v>
      </c>
      <c r="H111" s="195">
        <v>0.18577393834937259</v>
      </c>
      <c r="I111" s="248">
        <v>17.818904757464683</v>
      </c>
    </row>
    <row r="112" spans="1:19">
      <c r="A112" s="263">
        <v>42551</v>
      </c>
      <c r="B112" s="171"/>
      <c r="C112" s="211"/>
      <c r="D112" s="211"/>
      <c r="E112" s="211"/>
      <c r="F112" s="195">
        <v>8492.6346551797469</v>
      </c>
      <c r="G112" s="195">
        <v>404.29986505825212</v>
      </c>
      <c r="H112" s="195">
        <v>0.18640277356533169</v>
      </c>
      <c r="I112" s="248">
        <v>19.547818849626815</v>
      </c>
    </row>
    <row r="113" spans="1:9">
      <c r="A113" s="263">
        <v>42582</v>
      </c>
      <c r="B113" s="171"/>
      <c r="C113" s="211"/>
      <c r="D113" s="211"/>
      <c r="E113" s="211"/>
      <c r="F113" s="195">
        <v>7872.2307161782592</v>
      </c>
      <c r="G113" s="195">
        <v>553.99377090212306</v>
      </c>
      <c r="H113" s="195">
        <v>0.18640277356533169</v>
      </c>
      <c r="I113" s="248">
        <v>19.322320000246485</v>
      </c>
    </row>
    <row r="114" spans="1:9">
      <c r="A114" s="263">
        <v>42613</v>
      </c>
      <c r="B114" s="171"/>
      <c r="C114" s="211"/>
      <c r="D114" s="211"/>
      <c r="E114" s="211"/>
      <c r="F114" s="195">
        <v>8353.0542714100611</v>
      </c>
      <c r="G114" s="195">
        <v>481.34017328471862</v>
      </c>
      <c r="H114" s="195">
        <v>0.18625881277373935</v>
      </c>
      <c r="I114" s="248">
        <v>15.052213708187512</v>
      </c>
    </row>
    <row r="115" spans="1:9">
      <c r="A115" s="263">
        <v>42643</v>
      </c>
      <c r="B115" s="171"/>
      <c r="C115" s="211"/>
      <c r="D115" s="211"/>
      <c r="E115" s="211"/>
      <c r="F115" s="195">
        <v>9307.334176254355</v>
      </c>
      <c r="G115" s="195">
        <v>497.64089509196236</v>
      </c>
      <c r="H115" s="195">
        <v>0.18625881277373935</v>
      </c>
      <c r="I115" s="248">
        <v>23.766736486917278</v>
      </c>
    </row>
    <row r="116" spans="1:9">
      <c r="A116" s="263">
        <v>42674</v>
      </c>
      <c r="B116" s="171"/>
      <c r="C116" s="211"/>
      <c r="D116" s="211"/>
      <c r="E116" s="211"/>
      <c r="F116" s="195">
        <v>8479.6534421585911</v>
      </c>
      <c r="G116" s="195">
        <v>512.95253173092181</v>
      </c>
      <c r="H116" s="195">
        <v>0.18629177007159722</v>
      </c>
      <c r="I116" s="248">
        <v>20.63477703646501</v>
      </c>
    </row>
    <row r="117" spans="1:9">
      <c r="A117" s="263">
        <v>42704</v>
      </c>
      <c r="B117" s="171"/>
      <c r="C117" s="211"/>
      <c r="D117" s="211"/>
      <c r="E117" s="211"/>
      <c r="F117" s="195">
        <v>8360.3238246122437</v>
      </c>
      <c r="G117" s="195">
        <v>422.92425671658071</v>
      </c>
      <c r="H117" s="195">
        <v>0.18629177007159722</v>
      </c>
      <c r="I117" s="248">
        <v>17.021099188674434</v>
      </c>
    </row>
    <row r="118" spans="1:9">
      <c r="A118" s="263">
        <v>42735</v>
      </c>
      <c r="B118" s="171"/>
      <c r="C118" s="211"/>
      <c r="D118" s="211"/>
      <c r="E118" s="211"/>
      <c r="F118" s="195">
        <v>8270.8727043979306</v>
      </c>
      <c r="G118" s="195">
        <v>545.17580978877129</v>
      </c>
      <c r="H118" s="195">
        <v>0.18628422507639347</v>
      </c>
      <c r="I118" s="248">
        <v>13.849774573743147</v>
      </c>
    </row>
    <row r="119" spans="1:9">
      <c r="A119" s="263">
        <v>42766</v>
      </c>
      <c r="B119" s="171"/>
      <c r="C119" s="211"/>
      <c r="D119" s="211"/>
      <c r="E119" s="211"/>
      <c r="F119" s="195">
        <v>7033.1204109088812</v>
      </c>
      <c r="G119" s="195">
        <v>455.31394511765961</v>
      </c>
      <c r="H119" s="195">
        <v>0.18628422507639347</v>
      </c>
      <c r="I119" s="248">
        <v>27.335410865893287</v>
      </c>
    </row>
    <row r="120" spans="1:9">
      <c r="A120" s="263">
        <v>42794</v>
      </c>
      <c r="B120" s="171"/>
      <c r="C120" s="211"/>
      <c r="D120" s="211"/>
      <c r="E120" s="211"/>
      <c r="F120" s="195">
        <v>8177.4170450709044</v>
      </c>
      <c r="G120" s="195">
        <v>435.55187778285989</v>
      </c>
      <c r="H120" s="195">
        <v>0.18628595237069018</v>
      </c>
      <c r="I120" s="248">
        <v>16.879773945473438</v>
      </c>
    </row>
    <row r="121" spans="1:9">
      <c r="A121" s="263">
        <v>42825</v>
      </c>
      <c r="B121" s="171"/>
      <c r="C121" s="211"/>
      <c r="D121" s="211"/>
      <c r="E121" s="211"/>
      <c r="F121" s="195">
        <v>8958.445067515564</v>
      </c>
      <c r="G121" s="195">
        <v>444.58005538861994</v>
      </c>
      <c r="H121" s="195">
        <v>0.18628595237069018</v>
      </c>
      <c r="I121" s="248">
        <v>14.357656734893904</v>
      </c>
    </row>
    <row r="122" spans="1:9">
      <c r="A122" s="263">
        <v>42855</v>
      </c>
      <c r="B122" s="171"/>
      <c r="C122" s="211"/>
      <c r="D122" s="211"/>
      <c r="E122" s="211"/>
      <c r="F122" s="195">
        <v>7260.9916778160641</v>
      </c>
      <c r="G122" s="195">
        <v>511.38787261559077</v>
      </c>
      <c r="H122" s="195">
        <v>0.18628555693696136</v>
      </c>
      <c r="I122" s="248">
        <v>15.615168400671932</v>
      </c>
    </row>
    <row r="123" spans="1:9">
      <c r="A123" s="263">
        <v>42886</v>
      </c>
      <c r="B123" s="171"/>
      <c r="C123" s="211"/>
      <c r="D123" s="211"/>
      <c r="E123" s="211"/>
      <c r="F123" s="195">
        <v>9167.251152009685</v>
      </c>
      <c r="G123" s="195">
        <v>562.7437569717373</v>
      </c>
      <c r="H123" s="195">
        <v>0.18628555693696136</v>
      </c>
      <c r="I123" s="248">
        <v>17.886070415562866</v>
      </c>
    </row>
    <row r="124" spans="1:9">
      <c r="A124" s="263">
        <v>42916</v>
      </c>
      <c r="B124" s="171"/>
      <c r="C124" s="211"/>
      <c r="D124" s="211"/>
      <c r="E124" s="211"/>
      <c r="F124" s="195">
        <v>8502.5531023362</v>
      </c>
      <c r="G124" s="195">
        <v>404.29986505825212</v>
      </c>
      <c r="H124" s="195">
        <v>0.18628564746457682</v>
      </c>
      <c r="I124" s="248">
        <v>19.545319388982271</v>
      </c>
    </row>
    <row r="125" spans="1:9">
      <c r="A125" s="266">
        <v>42947</v>
      </c>
      <c r="B125" s="171"/>
      <c r="C125" s="211"/>
      <c r="D125" s="211"/>
      <c r="E125" s="211"/>
      <c r="F125" s="195">
        <v>7881.4688114974588</v>
      </c>
      <c r="G125" s="195">
        <v>553.99377090212306</v>
      </c>
      <c r="H125" s="195">
        <v>0.18628564746457682</v>
      </c>
      <c r="I125" s="248">
        <v>19.342802098746194</v>
      </c>
    </row>
    <row r="126" spans="1:9">
      <c r="A126" s="263">
        <v>42978</v>
      </c>
      <c r="B126" s="171"/>
      <c r="C126" s="211"/>
      <c r="D126" s="211"/>
      <c r="E126" s="211"/>
      <c r="F126" s="195">
        <v>8360.2067407365976</v>
      </c>
      <c r="G126" s="195">
        <v>481.34017328471862</v>
      </c>
      <c r="H126" s="195">
        <v>0.18628562673986732</v>
      </c>
      <c r="I126" s="248">
        <v>15.05145150022935</v>
      </c>
    </row>
    <row r="127" spans="1:9">
      <c r="A127" s="266">
        <v>43008</v>
      </c>
      <c r="B127" s="171"/>
      <c r="C127" s="211"/>
      <c r="D127" s="211"/>
      <c r="E127" s="211"/>
      <c r="F127" s="195">
        <v>9299.9730267050691</v>
      </c>
      <c r="G127" s="195">
        <v>497.64089509196236</v>
      </c>
      <c r="H127" s="195">
        <v>0.18628562673986732</v>
      </c>
      <c r="I127" s="248">
        <v>23.772982481832397</v>
      </c>
    </row>
    <row r="128" spans="1:9">
      <c r="A128" s="263">
        <v>43039</v>
      </c>
      <c r="B128" s="171"/>
      <c r="C128" s="211"/>
      <c r="D128" s="211"/>
      <c r="E128" s="211"/>
      <c r="F128" s="195">
        <v>8473.5145151789093</v>
      </c>
      <c r="G128" s="195">
        <v>512.95253173092181</v>
      </c>
      <c r="H128" s="195">
        <v>0.18628563148442601</v>
      </c>
      <c r="I128" s="248">
        <v>20.634544601930482</v>
      </c>
    </row>
    <row r="129" spans="1:9">
      <c r="A129" s="266">
        <v>43069</v>
      </c>
      <c r="B129" s="171"/>
      <c r="C129" s="211"/>
      <c r="D129" s="211"/>
      <c r="E129" s="211"/>
      <c r="F129" s="195">
        <v>8362.0835704414676</v>
      </c>
      <c r="G129" s="195">
        <v>422.92425671658071</v>
      </c>
      <c r="H129" s="195">
        <v>0.18628563148442601</v>
      </c>
      <c r="I129" s="248">
        <v>17.023003898413048</v>
      </c>
    </row>
    <row r="130" spans="1:9">
      <c r="A130" s="263">
        <v>43100</v>
      </c>
      <c r="B130" s="171"/>
      <c r="C130" s="211"/>
      <c r="D130" s="211"/>
      <c r="E130" s="211"/>
      <c r="F130" s="195">
        <v>8259.2295732683106</v>
      </c>
      <c r="G130" s="195">
        <v>545.17580978877129</v>
      </c>
      <c r="H130" s="195">
        <v>0.18628563039824253</v>
      </c>
      <c r="I130" s="248">
        <v>13.849703693070408</v>
      </c>
    </row>
    <row r="131" spans="1:9">
      <c r="A131" s="266">
        <v>43131</v>
      </c>
      <c r="B131" s="171"/>
      <c r="C131" s="211"/>
      <c r="D131" s="211"/>
      <c r="E131" s="211"/>
      <c r="F131" s="195">
        <v>7021.7230385102775</v>
      </c>
      <c r="G131" s="195">
        <v>455.31394511765961</v>
      </c>
      <c r="H131" s="195">
        <v>0.18628563039824253</v>
      </c>
      <c r="I131" s="248">
        <v>27.335991705173125</v>
      </c>
    </row>
    <row r="132" spans="1:9">
      <c r="A132" s="263">
        <v>43159</v>
      </c>
      <c r="B132" s="171"/>
      <c r="C132" s="211"/>
      <c r="D132" s="211"/>
      <c r="E132" s="211"/>
      <c r="F132" s="195">
        <v>8163.7540808263302</v>
      </c>
      <c r="G132" s="195">
        <v>435.55187778285989</v>
      </c>
      <c r="H132" s="195">
        <v>0.18628563064690518</v>
      </c>
      <c r="I132" s="248">
        <v>16.879752330485037</v>
      </c>
    </row>
    <row r="133" spans="1:9">
      <c r="A133" s="266">
        <v>43190</v>
      </c>
      <c r="B133" s="171"/>
      <c r="C133" s="211"/>
      <c r="D133" s="211"/>
      <c r="E133" s="211"/>
      <c r="F133" s="195">
        <v>8950.5168497390932</v>
      </c>
      <c r="G133" s="195">
        <v>444.58005538861994</v>
      </c>
      <c r="H133" s="195">
        <v>0.18628563064690518</v>
      </c>
      <c r="I133" s="248">
        <v>14.357833861236131</v>
      </c>
    </row>
    <row r="134" spans="1:9">
      <c r="A134" s="263">
        <v>43220</v>
      </c>
      <c r="B134" s="171"/>
      <c r="C134" s="211"/>
      <c r="D134" s="211"/>
      <c r="E134" s="211"/>
      <c r="F134" s="195">
        <v>7248.3002451109369</v>
      </c>
      <c r="G134" s="195">
        <v>511.38787261559077</v>
      </c>
      <c r="H134" s="195">
        <v>0.18628563058997821</v>
      </c>
      <c r="I134" s="248">
        <v>15.615161809203403</v>
      </c>
    </row>
    <row r="135" spans="1:9">
      <c r="A135" s="266">
        <v>43251</v>
      </c>
      <c r="B135" s="171"/>
      <c r="C135" s="211"/>
      <c r="D135" s="211"/>
      <c r="E135" s="211"/>
      <c r="F135" s="195">
        <v>9152.6089563943024</v>
      </c>
      <c r="G135" s="195">
        <v>562.7437569717373</v>
      </c>
      <c r="H135" s="195">
        <v>0.18628563058997821</v>
      </c>
      <c r="I135" s="248">
        <v>17.88612443005913</v>
      </c>
    </row>
    <row r="136" spans="1:9">
      <c r="A136" s="263">
        <v>43281</v>
      </c>
      <c r="B136" s="171"/>
      <c r="C136" s="211"/>
      <c r="D136" s="211"/>
      <c r="E136" s="211"/>
      <c r="F136" s="195">
        <v>8493.459803675205</v>
      </c>
      <c r="G136" s="195">
        <v>404.29986505825212</v>
      </c>
      <c r="H136" s="195">
        <v>0.18628563060301065</v>
      </c>
      <c r="I136" s="248">
        <v>19.545317378920711</v>
      </c>
    </row>
    <row r="137" spans="1:9">
      <c r="A137" s="267">
        <v>43282</v>
      </c>
      <c r="B137" s="171"/>
      <c r="C137" s="211"/>
      <c r="D137" s="211"/>
      <c r="E137" s="211"/>
      <c r="F137" s="195">
        <v>7878.2940763322267</v>
      </c>
      <c r="G137" s="195">
        <v>553.99377090212306</v>
      </c>
      <c r="H137" s="195">
        <v>0.18628563060301065</v>
      </c>
      <c r="I137" s="248">
        <v>19.342818570411392</v>
      </c>
    </row>
    <row r="138" spans="1:9">
      <c r="A138" s="267">
        <v>43313</v>
      </c>
      <c r="B138" s="171"/>
      <c r="C138" s="211"/>
      <c r="D138" s="211"/>
      <c r="E138" s="211"/>
      <c r="F138" s="195">
        <v>8350.4161343077067</v>
      </c>
      <c r="G138" s="195">
        <v>481.34017328471862</v>
      </c>
      <c r="H138" s="195">
        <v>0.18628563060002709</v>
      </c>
      <c r="I138" s="248">
        <v>15.051450887263139</v>
      </c>
    </row>
    <row r="139" spans="1:9">
      <c r="A139" s="267">
        <v>43344</v>
      </c>
      <c r="B139" s="171"/>
      <c r="C139" s="211"/>
      <c r="D139" s="211"/>
      <c r="E139" s="211"/>
      <c r="F139" s="195">
        <v>9290.8832679991465</v>
      </c>
      <c r="G139" s="195">
        <v>497.64089509196236</v>
      </c>
      <c r="H139" s="195">
        <v>0.18628563060002709</v>
      </c>
      <c r="I139" s="248">
        <v>23.772987504849791</v>
      </c>
    </row>
    <row r="140" spans="1:9">
      <c r="A140" s="267">
        <v>43374</v>
      </c>
      <c r="B140" s="171"/>
      <c r="C140" s="211"/>
      <c r="D140" s="211"/>
      <c r="E140" s="211"/>
      <c r="F140" s="195">
        <v>8471.4960877213562</v>
      </c>
      <c r="G140" s="195">
        <v>512.95253173092181</v>
      </c>
      <c r="H140" s="195">
        <v>0.18628563060071013</v>
      </c>
      <c r="I140" s="248">
        <v>20.634544415007067</v>
      </c>
    </row>
    <row r="141" spans="1:9">
      <c r="A141" s="267">
        <v>43405</v>
      </c>
      <c r="B141" s="171"/>
      <c r="C141" s="211"/>
      <c r="D141" s="211"/>
      <c r="E141" s="211"/>
      <c r="F141" s="195">
        <v>8355.3674480417503</v>
      </c>
      <c r="G141" s="195">
        <v>422.92425671658071</v>
      </c>
      <c r="H141" s="195">
        <v>0.18628563060071013</v>
      </c>
      <c r="I141" s="248">
        <v>17.023005430177047</v>
      </c>
    </row>
    <row r="142" spans="1:9">
      <c r="A142" s="267">
        <v>43435</v>
      </c>
      <c r="B142" s="171"/>
      <c r="C142" s="211"/>
      <c r="D142" s="211"/>
      <c r="E142" s="211"/>
      <c r="F142" s="195">
        <v>8252.9960968698251</v>
      </c>
      <c r="G142" s="195">
        <v>545.17580978877129</v>
      </c>
      <c r="H142" s="195">
        <v>0.18628563060055375</v>
      </c>
      <c r="I142" s="248">
        <v>13.849703636068304</v>
      </c>
    </row>
    <row r="143" spans="1:9">
      <c r="A143" s="267">
        <v>43466</v>
      </c>
      <c r="B143" s="171"/>
      <c r="C143" s="211"/>
      <c r="D143" s="211"/>
      <c r="E143" s="211"/>
      <c r="F143" s="195">
        <v>7017.5255942456806</v>
      </c>
      <c r="G143" s="195">
        <v>455.31394511765961</v>
      </c>
      <c r="H143" s="195">
        <v>0.18628563060055375</v>
      </c>
      <c r="I143" s="248">
        <v>27.335992172282985</v>
      </c>
    </row>
    <row r="144" spans="1:9">
      <c r="A144" s="267">
        <v>43497</v>
      </c>
      <c r="B144" s="171"/>
      <c r="C144" s="211"/>
      <c r="D144" s="211"/>
      <c r="E144" s="211"/>
      <c r="F144" s="195">
        <v>8159.56041726894</v>
      </c>
      <c r="G144" s="195">
        <v>435.55187778285989</v>
      </c>
      <c r="H144" s="195">
        <v>0.18628563060058956</v>
      </c>
      <c r="I144" s="248">
        <v>16.879752313102305</v>
      </c>
    </row>
    <row r="145" spans="1:9">
      <c r="A145" s="267">
        <v>43525</v>
      </c>
      <c r="B145" s="171"/>
      <c r="C145" s="211"/>
      <c r="D145" s="211"/>
      <c r="E145" s="211"/>
      <c r="F145" s="195">
        <v>8945.263047708173</v>
      </c>
      <c r="G145" s="195">
        <v>444.58005538861994</v>
      </c>
      <c r="H145" s="195">
        <v>0.18628563060058956</v>
      </c>
      <c r="I145" s="248">
        <v>14.357834003680804</v>
      </c>
    </row>
    <row r="146" spans="1:9">
      <c r="A146" s="267">
        <v>43556</v>
      </c>
      <c r="B146" s="171"/>
      <c r="C146" s="211"/>
      <c r="D146" s="211"/>
      <c r="E146" s="211"/>
      <c r="F146" s="195">
        <v>7246.2594053736912</v>
      </c>
      <c r="G146" s="195">
        <v>511.38787261559077</v>
      </c>
      <c r="H146" s="195">
        <v>0.18628563060058137</v>
      </c>
      <c r="I146" s="248">
        <v>15.615161803902557</v>
      </c>
    </row>
    <row r="147" spans="1:9">
      <c r="A147" s="267">
        <v>43586</v>
      </c>
      <c r="B147" s="171"/>
      <c r="C147" s="211"/>
      <c r="D147" s="211"/>
      <c r="E147" s="211"/>
      <c r="F147" s="195">
        <v>9152.4338173071883</v>
      </c>
      <c r="G147" s="195">
        <v>562.7437569717373</v>
      </c>
      <c r="H147" s="195">
        <v>0.18628563060058137</v>
      </c>
      <c r="I147" s="248">
        <v>17.886124473497485</v>
      </c>
    </row>
    <row r="148" spans="1:9">
      <c r="A148" s="267">
        <v>43617</v>
      </c>
      <c r="B148" s="171"/>
      <c r="C148" s="211"/>
      <c r="D148" s="211"/>
      <c r="E148" s="211"/>
      <c r="F148" s="195">
        <v>8491.7775109193371</v>
      </c>
      <c r="G148" s="195">
        <v>404.29986505825212</v>
      </c>
      <c r="H148" s="195">
        <v>0.18628563060058326</v>
      </c>
      <c r="I148" s="248">
        <v>19.545317377304222</v>
      </c>
    </row>
    <row r="149" spans="1:9">
      <c r="A149" s="267">
        <v>43647</v>
      </c>
      <c r="B149" s="171"/>
      <c r="C149" s="211"/>
      <c r="D149" s="211"/>
      <c r="E149" s="211"/>
      <c r="F149" s="195">
        <v>7875.1037219127356</v>
      </c>
      <c r="G149" s="195">
        <v>553.99377090212306</v>
      </c>
      <c r="H149" s="195">
        <v>0.18628563060058326</v>
      </c>
      <c r="I149" s="248">
        <v>19.342818583657873</v>
      </c>
    </row>
    <row r="150" spans="1:9">
      <c r="A150" s="267">
        <v>43678</v>
      </c>
      <c r="B150" s="171"/>
      <c r="C150" s="211"/>
      <c r="D150" s="211"/>
      <c r="E150" s="211"/>
      <c r="F150" s="195">
        <v>8351.850453114188</v>
      </c>
      <c r="G150" s="195">
        <v>481.34017328471862</v>
      </c>
      <c r="H150" s="195">
        <v>0.18628563060058284</v>
      </c>
      <c r="I150" s="248">
        <v>15.051450886770192</v>
      </c>
    </row>
    <row r="151" spans="1:9">
      <c r="A151" s="267">
        <v>43709</v>
      </c>
      <c r="B151" s="171"/>
      <c r="C151" s="211"/>
      <c r="D151" s="211"/>
      <c r="E151" s="211"/>
      <c r="F151" s="195">
        <v>9292.4696499912297</v>
      </c>
      <c r="G151" s="195">
        <v>497.64089509196236</v>
      </c>
      <c r="H151" s="195">
        <v>0.18628563060058284</v>
      </c>
      <c r="I151" s="248">
        <v>23.77298750888929</v>
      </c>
    </row>
    <row r="152" spans="1:9">
      <c r="A152" s="267">
        <v>43739</v>
      </c>
      <c r="B152" s="171"/>
      <c r="C152" s="211"/>
      <c r="D152" s="211"/>
      <c r="E152" s="211"/>
      <c r="F152" s="195">
        <v>8470.5953329502026</v>
      </c>
      <c r="G152" s="195">
        <v>512.95253173092181</v>
      </c>
      <c r="H152" s="195">
        <v>0.18628563060058295</v>
      </c>
      <c r="I152" s="248">
        <v>20.634544414856745</v>
      </c>
    </row>
    <row r="153" spans="1:9">
      <c r="A153" s="267">
        <v>43770</v>
      </c>
      <c r="B153" s="171"/>
      <c r="C153" s="211"/>
      <c r="D153" s="211"/>
      <c r="E153" s="211"/>
      <c r="F153" s="195">
        <v>8358.7568874432582</v>
      </c>
      <c r="G153" s="195">
        <v>422.92425671658071</v>
      </c>
      <c r="H153" s="195">
        <v>0.18628563060058295</v>
      </c>
      <c r="I153" s="248">
        <v>17.02300543140889</v>
      </c>
    </row>
    <row r="154" spans="1:9">
      <c r="A154" s="267">
        <v>43800</v>
      </c>
      <c r="B154" s="171"/>
      <c r="C154" s="211"/>
      <c r="D154" s="211"/>
      <c r="E154" s="211"/>
      <c r="F154" s="195">
        <v>8256.7715663481904</v>
      </c>
      <c r="G154" s="195">
        <v>545.17580978877129</v>
      </c>
      <c r="H154" s="195">
        <v>0.18628563060058292</v>
      </c>
      <c r="I154" s="248">
        <v>13.849703636022463</v>
      </c>
    </row>
    <row r="155" spans="1:9">
      <c r="A155" s="267">
        <v>43831</v>
      </c>
      <c r="B155" s="171"/>
      <c r="C155" s="211"/>
      <c r="D155" s="211"/>
      <c r="E155" s="211"/>
      <c r="F155" s="195">
        <v>7019.9716466545087</v>
      </c>
      <c r="G155" s="195">
        <v>455.31394511765961</v>
      </c>
      <c r="H155" s="195">
        <v>0.18628563060058292</v>
      </c>
      <c r="I155" s="248">
        <v>27.335992172658635</v>
      </c>
    </row>
    <row r="156" spans="1:9">
      <c r="A156" s="267">
        <v>43862</v>
      </c>
      <c r="B156" s="171"/>
      <c r="C156" s="211"/>
      <c r="D156" s="211"/>
      <c r="E156" s="211"/>
      <c r="F156" s="195">
        <v>8163.2597290340964</v>
      </c>
      <c r="G156" s="195">
        <v>435.55187778285989</v>
      </c>
      <c r="H156" s="195">
        <v>0.18628563060058292</v>
      </c>
      <c r="I156" s="248">
        <v>16.879752313088325</v>
      </c>
    </row>
    <row r="157" spans="1:9">
      <c r="A157" s="267">
        <v>43891</v>
      </c>
      <c r="B157" s="171"/>
      <c r="C157" s="211"/>
      <c r="D157" s="211"/>
      <c r="E157" s="211"/>
      <c r="F157" s="195">
        <v>8949.0543005606578</v>
      </c>
      <c r="G157" s="195">
        <v>444.58005538861994</v>
      </c>
      <c r="H157" s="195">
        <v>0.18628563060058292</v>
      </c>
      <c r="I157" s="248">
        <v>14.357834003795357</v>
      </c>
    </row>
    <row r="158" spans="1:9">
      <c r="A158" s="267">
        <v>43922</v>
      </c>
      <c r="B158" s="171"/>
      <c r="C158" s="211"/>
      <c r="D158" s="211"/>
      <c r="E158" s="211"/>
      <c r="F158" s="195">
        <v>7248.2358889946827</v>
      </c>
      <c r="G158" s="195">
        <v>511.38787261559077</v>
      </c>
      <c r="H158" s="195">
        <v>0.18628563060058292</v>
      </c>
      <c r="I158" s="248">
        <v>15.615161803898294</v>
      </c>
    </row>
    <row r="159" spans="1:9">
      <c r="A159" s="267">
        <v>43952</v>
      </c>
      <c r="B159" s="171"/>
      <c r="C159" s="211"/>
      <c r="D159" s="211"/>
      <c r="E159" s="211"/>
      <c r="F159" s="195">
        <v>9154.4787559560882</v>
      </c>
      <c r="G159" s="195">
        <v>562.7437569717373</v>
      </c>
      <c r="H159" s="195">
        <v>0.18628563060058292</v>
      </c>
      <c r="I159" s="248">
        <v>17.886124473532419</v>
      </c>
    </row>
    <row r="160" spans="1:9">
      <c r="A160" s="267">
        <v>43983</v>
      </c>
      <c r="B160" s="171"/>
      <c r="C160" s="211"/>
      <c r="D160" s="211"/>
      <c r="E160" s="211"/>
      <c r="F160" s="195">
        <v>8496.179751626194</v>
      </c>
      <c r="G160" s="195">
        <v>404.29986505825212</v>
      </c>
      <c r="H160" s="195">
        <v>0.18628563060058292</v>
      </c>
      <c r="I160" s="248">
        <v>19.545317377302922</v>
      </c>
    </row>
    <row r="161" spans="1:9">
      <c r="A161" s="267">
        <v>44013</v>
      </c>
      <c r="B161" s="171"/>
      <c r="C161" s="211"/>
      <c r="D161" s="211"/>
      <c r="E161" s="211"/>
      <c r="F161" s="195">
        <v>7881.6379300157696</v>
      </c>
      <c r="G161" s="195">
        <v>553.99377090212306</v>
      </c>
      <c r="H161" s="195">
        <v>0.18628563060058292</v>
      </c>
      <c r="I161" s="248">
        <v>19.342818583668524</v>
      </c>
    </row>
    <row r="162" spans="1:9">
      <c r="A162" s="267">
        <v>44044</v>
      </c>
      <c r="B162" s="171"/>
      <c r="C162" s="211"/>
      <c r="D162" s="211"/>
      <c r="E162" s="211"/>
      <c r="F162" s="195">
        <v>8356.7256707207234</v>
      </c>
      <c r="G162" s="195">
        <v>481.34017328471862</v>
      </c>
      <c r="H162" s="195">
        <v>0.18628563060058292</v>
      </c>
      <c r="I162" s="248">
        <v>15.051450886769796</v>
      </c>
    </row>
    <row r="163" spans="1:9">
      <c r="A163" s="267">
        <v>44075</v>
      </c>
      <c r="B163" s="171"/>
      <c r="C163" s="211"/>
      <c r="D163" s="211"/>
      <c r="E163" s="211"/>
      <c r="F163" s="195">
        <v>9296.7445816340351</v>
      </c>
      <c r="G163" s="195">
        <v>497.64089509196236</v>
      </c>
      <c r="H163" s="195">
        <v>0.18628563060058292</v>
      </c>
      <c r="I163" s="248">
        <v>23.772987508892538</v>
      </c>
    </row>
    <row r="164" spans="1:9">
      <c r="A164" s="267">
        <v>44105</v>
      </c>
      <c r="B164" s="171"/>
      <c r="C164" s="211"/>
      <c r="D164" s="211"/>
      <c r="E164" s="211"/>
      <c r="F164" s="195">
        <v>8474.4988243932676</v>
      </c>
      <c r="G164" s="195">
        <v>512.95253173092181</v>
      </c>
      <c r="H164" s="195">
        <v>0.18628563060058292</v>
      </c>
      <c r="I164" s="248">
        <v>20.634544414856624</v>
      </c>
    </row>
    <row r="165" spans="1:9">
      <c r="A165" s="267">
        <v>44136</v>
      </c>
      <c r="B165" s="171"/>
      <c r="C165" s="211"/>
      <c r="D165" s="211"/>
      <c r="E165" s="211"/>
      <c r="F165" s="195">
        <v>8358.4172042983428</v>
      </c>
      <c r="G165" s="195">
        <v>422.92425671658071</v>
      </c>
      <c r="H165" s="195">
        <v>0.18628563060058292</v>
      </c>
      <c r="I165" s="248">
        <v>17.023005431409882</v>
      </c>
    </row>
    <row r="166" spans="1:9">
      <c r="A166" s="267">
        <v>44166</v>
      </c>
      <c r="B166" s="171"/>
      <c r="C166" s="211"/>
      <c r="D166" s="211"/>
      <c r="E166" s="211"/>
      <c r="F166" s="195">
        <v>8255.7787649338643</v>
      </c>
      <c r="G166" s="195">
        <v>545.17580978877129</v>
      </c>
      <c r="H166" s="195">
        <v>0.18628563060058292</v>
      </c>
      <c r="I166" s="248">
        <v>13.849703636022426</v>
      </c>
    </row>
    <row r="167" spans="1:9">
      <c r="A167" s="267">
        <v>44197</v>
      </c>
      <c r="B167" s="171"/>
      <c r="C167" s="211"/>
      <c r="D167" s="211"/>
      <c r="E167" s="211"/>
      <c r="F167" s="195">
        <v>7020.2430490218558</v>
      </c>
      <c r="G167" s="195">
        <v>455.31394511765961</v>
      </c>
      <c r="H167" s="195">
        <v>0.18628563060058292</v>
      </c>
      <c r="I167" s="248">
        <v>27.335992172658937</v>
      </c>
    </row>
    <row r="168" spans="1:9">
      <c r="A168" s="267">
        <v>44228</v>
      </c>
      <c r="B168" s="171"/>
      <c r="C168" s="211"/>
      <c r="D168" s="211"/>
      <c r="E168" s="211"/>
      <c r="F168" s="195">
        <v>8162.8269549933666</v>
      </c>
      <c r="G168" s="195">
        <v>435.55187778285989</v>
      </c>
      <c r="H168" s="195">
        <v>0.18628563060058292</v>
      </c>
      <c r="I168" s="248">
        <v>16.879752313088314</v>
      </c>
    </row>
    <row r="169" spans="1:9">
      <c r="A169" s="267">
        <v>44256</v>
      </c>
      <c r="B169" s="171"/>
      <c r="C169" s="211"/>
      <c r="D169" s="211"/>
      <c r="E169" s="211"/>
      <c r="F169" s="195">
        <v>8949.2290204923829</v>
      </c>
      <c r="G169" s="195">
        <v>444.58005538861994</v>
      </c>
      <c r="H169" s="195">
        <v>0.18628563060058292</v>
      </c>
      <c r="I169" s="248">
        <v>14.35783400379545</v>
      </c>
    </row>
    <row r="170" spans="1:9">
      <c r="A170" s="267">
        <v>44287</v>
      </c>
      <c r="B170" s="171"/>
      <c r="C170" s="211"/>
      <c r="D170" s="211"/>
      <c r="E170" s="211"/>
      <c r="F170" s="195">
        <v>7249.9803017548638</v>
      </c>
      <c r="G170" s="195">
        <v>511.38787261559077</v>
      </c>
      <c r="H170" s="195">
        <v>0.18628563060058292</v>
      </c>
      <c r="I170" s="248">
        <v>15.615161803898291</v>
      </c>
    </row>
    <row r="171" spans="1:9">
      <c r="A171" s="267">
        <v>44317</v>
      </c>
      <c r="B171" s="171"/>
      <c r="C171" s="211"/>
      <c r="D171" s="211"/>
      <c r="E171" s="211"/>
      <c r="F171" s="195">
        <v>9155.8757312193156</v>
      </c>
      <c r="G171" s="195">
        <v>562.7437569717373</v>
      </c>
      <c r="H171" s="195">
        <v>0.18628563060058292</v>
      </c>
      <c r="I171" s="248">
        <v>17.886124473532448</v>
      </c>
    </row>
    <row r="172" spans="1:9">
      <c r="A172" s="267">
        <v>44348</v>
      </c>
      <c r="B172" s="171"/>
      <c r="C172" s="211"/>
      <c r="D172" s="211"/>
      <c r="E172" s="211"/>
      <c r="F172" s="195">
        <v>8495.8846486444381</v>
      </c>
      <c r="G172" s="195">
        <v>404.29986505825212</v>
      </c>
      <c r="H172" s="195">
        <v>0.18628563060058292</v>
      </c>
      <c r="I172" s="248">
        <v>19.545317377302922</v>
      </c>
    </row>
    <row r="173" spans="1:9">
      <c r="A173" s="267">
        <v>44378</v>
      </c>
      <c r="B173" s="171"/>
      <c r="C173" s="211"/>
      <c r="D173" s="211"/>
      <c r="E173" s="211"/>
      <c r="F173" s="195">
        <v>7879.9149570753925</v>
      </c>
      <c r="G173" s="195">
        <v>553.99377090212306</v>
      </c>
      <c r="H173" s="195">
        <v>0.18628563060058292</v>
      </c>
      <c r="I173" s="248">
        <v>19.342818583668532</v>
      </c>
    </row>
    <row r="174" spans="1:9">
      <c r="A174" s="267">
        <v>44409</v>
      </c>
      <c r="B174" s="171"/>
      <c r="C174" s="211"/>
      <c r="D174" s="211"/>
      <c r="E174" s="211"/>
      <c r="F174" s="195">
        <v>8355.7199565265782</v>
      </c>
      <c r="G174" s="195">
        <v>481.34017328471862</v>
      </c>
      <c r="H174" s="195">
        <v>0.18628563060058292</v>
      </c>
      <c r="I174" s="248">
        <v>15.051450886769796</v>
      </c>
    </row>
    <row r="175" spans="1:9">
      <c r="A175" s="267">
        <v>44440</v>
      </c>
      <c r="B175" s="171"/>
      <c r="C175" s="211"/>
      <c r="D175" s="211"/>
      <c r="E175" s="211"/>
      <c r="F175" s="195">
        <v>9296.5812125335888</v>
      </c>
      <c r="G175" s="195">
        <v>497.64089509196236</v>
      </c>
      <c r="H175" s="195">
        <v>0.18628563060058292</v>
      </c>
      <c r="I175" s="248">
        <v>23.772987508892541</v>
      </c>
    </row>
    <row r="176" spans="1:9">
      <c r="A176" s="267">
        <v>44470</v>
      </c>
      <c r="B176" s="171"/>
      <c r="C176" s="211"/>
      <c r="D176" s="211"/>
      <c r="E176" s="211"/>
      <c r="F176" s="195">
        <v>8475.6586222292353</v>
      </c>
      <c r="G176" s="195">
        <v>512.95253173092181</v>
      </c>
      <c r="H176" s="195">
        <v>0.18628563060058292</v>
      </c>
      <c r="I176" s="248">
        <v>20.634544414856624</v>
      </c>
    </row>
    <row r="177" spans="1:9">
      <c r="A177" s="267">
        <v>44501</v>
      </c>
      <c r="B177" s="171"/>
      <c r="C177" s="211"/>
      <c r="D177" s="211"/>
      <c r="E177" s="211"/>
      <c r="F177" s="195">
        <v>8363.0628423784674</v>
      </c>
      <c r="G177" s="195">
        <v>422.92425671658071</v>
      </c>
      <c r="H177" s="195">
        <v>0.18628563060058292</v>
      </c>
      <c r="I177" s="248">
        <v>17.023005431409882</v>
      </c>
    </row>
    <row r="178" spans="1:9">
      <c r="A178" s="267">
        <v>44531</v>
      </c>
      <c r="B178" s="171"/>
      <c r="C178" s="211"/>
      <c r="D178" s="211"/>
      <c r="E178" s="211"/>
      <c r="F178" s="195">
        <v>8261.2406228104173</v>
      </c>
      <c r="G178" s="195">
        <v>545.17580978877129</v>
      </c>
      <c r="H178" s="195">
        <v>0.18628563060058292</v>
      </c>
      <c r="I178" s="248">
        <v>13.849703636022426</v>
      </c>
    </row>
    <row r="179" spans="1:9">
      <c r="A179" s="267">
        <v>44562</v>
      </c>
      <c r="B179" s="171"/>
      <c r="C179" s="211"/>
      <c r="D179" s="211"/>
      <c r="E179" s="211"/>
      <c r="F179" s="195">
        <v>7024.9868166468705</v>
      </c>
      <c r="G179" s="195">
        <v>455.31394511765961</v>
      </c>
      <c r="H179" s="195">
        <v>0.18628563060058292</v>
      </c>
      <c r="I179" s="248">
        <v>27.335992172658937</v>
      </c>
    </row>
    <row r="180" spans="1:9">
      <c r="A180" s="267">
        <v>44593</v>
      </c>
      <c r="B180" s="171"/>
      <c r="C180" s="211"/>
      <c r="D180" s="211"/>
      <c r="E180" s="211"/>
      <c r="F180" s="195">
        <v>8168.1907562791257</v>
      </c>
      <c r="G180" s="195">
        <v>435.55187778285989</v>
      </c>
      <c r="H180" s="195">
        <v>0.18628563060058292</v>
      </c>
      <c r="I180" s="248">
        <v>16.879752313088314</v>
      </c>
    </row>
    <row r="181" spans="1:9">
      <c r="A181" s="267">
        <v>44621</v>
      </c>
      <c r="B181" s="171"/>
      <c r="C181" s="211"/>
      <c r="D181" s="211"/>
      <c r="E181" s="211"/>
      <c r="F181" s="195">
        <v>8954.1145911646781</v>
      </c>
      <c r="G181" s="195">
        <v>444.58005538861994</v>
      </c>
      <c r="H181" s="195">
        <v>0.18628563060058292</v>
      </c>
      <c r="I181" s="248">
        <v>14.35783400379545</v>
      </c>
    </row>
    <row r="182" spans="1:9">
      <c r="A182" s="267">
        <v>44652</v>
      </c>
      <c r="B182" s="171"/>
      <c r="C182" s="211"/>
      <c r="D182" s="211"/>
      <c r="E182" s="211"/>
      <c r="F182" s="195">
        <v>7253.7391469307158</v>
      </c>
      <c r="G182" s="195">
        <v>511.38787261559077</v>
      </c>
      <c r="H182" s="195">
        <v>0.18628563060058292</v>
      </c>
      <c r="I182" s="248">
        <v>15.615161803898291</v>
      </c>
    </row>
    <row r="183" spans="1:9">
      <c r="A183" s="267">
        <v>44682</v>
      </c>
      <c r="B183" s="171"/>
      <c r="C183" s="211"/>
      <c r="D183" s="211"/>
      <c r="E183" s="211"/>
      <c r="F183" s="195">
        <v>9159.7271644390603</v>
      </c>
      <c r="G183" s="195">
        <v>562.7437569717373</v>
      </c>
      <c r="H183" s="195">
        <v>0.18628563060058292</v>
      </c>
      <c r="I183" s="248">
        <v>17.886124473532448</v>
      </c>
    </row>
    <row r="184" spans="1:9">
      <c r="A184" s="267">
        <v>44713</v>
      </c>
      <c r="B184" s="171"/>
      <c r="C184" s="211"/>
      <c r="D184" s="211"/>
      <c r="E184" s="211"/>
      <c r="F184" s="195">
        <v>8500.0145975867799</v>
      </c>
      <c r="G184" s="195">
        <v>404.29986505825212</v>
      </c>
      <c r="H184" s="195">
        <v>0.18628563060058292</v>
      </c>
      <c r="I184" s="248">
        <v>19.545317377302922</v>
      </c>
    </row>
    <row r="185" spans="1:9">
      <c r="A185" s="267">
        <v>44743</v>
      </c>
      <c r="B185" s="171"/>
      <c r="C185" s="211"/>
      <c r="D185" s="211"/>
      <c r="E185" s="211"/>
      <c r="F185" s="195">
        <v>7884.0319515266274</v>
      </c>
      <c r="G185" s="195">
        <v>553.99377090212306</v>
      </c>
      <c r="H185" s="195">
        <v>0.18628563060058292</v>
      </c>
      <c r="I185" s="248">
        <v>19.342818583668532</v>
      </c>
    </row>
    <row r="186" spans="1:9">
      <c r="A186" s="267">
        <v>44774</v>
      </c>
      <c r="B186" s="171"/>
      <c r="C186" s="211"/>
      <c r="D186" s="211"/>
      <c r="E186" s="211"/>
      <c r="F186" s="195">
        <v>8359.3614967682388</v>
      </c>
      <c r="G186" s="195">
        <v>481.34017328471862</v>
      </c>
      <c r="H186" s="195">
        <v>0.18628563060058292</v>
      </c>
      <c r="I186" s="248">
        <v>15.051450886769796</v>
      </c>
    </row>
    <row r="187" spans="1:9">
      <c r="A187" s="267">
        <v>44805</v>
      </c>
      <c r="B187" s="171"/>
      <c r="C187" s="211"/>
      <c r="D187" s="211"/>
      <c r="E187" s="211"/>
      <c r="F187" s="195">
        <v>9300.2350501526016</v>
      </c>
      <c r="G187" s="195">
        <v>497.64089509196236</v>
      </c>
      <c r="H187" s="195">
        <v>0.18628563060058292</v>
      </c>
      <c r="I187" s="248">
        <v>23.772987508892541</v>
      </c>
    </row>
    <row r="188" spans="1:9">
      <c r="A188" s="267">
        <v>44835</v>
      </c>
      <c r="B188" s="171"/>
      <c r="C188" s="211"/>
      <c r="D188" s="211"/>
      <c r="E188" s="211"/>
      <c r="F188" s="195">
        <v>8479.342720029168</v>
      </c>
      <c r="G188" s="195">
        <v>512.95253173092181</v>
      </c>
      <c r="H188" s="195">
        <v>0.18628563060058292</v>
      </c>
      <c r="I188" s="248">
        <v>20.634544414856624</v>
      </c>
    </row>
    <row r="189" spans="1:9">
      <c r="A189" s="267">
        <v>44866</v>
      </c>
      <c r="B189" s="171"/>
      <c r="C189" s="211"/>
      <c r="D189" s="211"/>
      <c r="E189" s="211"/>
      <c r="F189" s="195">
        <v>8365.4738705661348</v>
      </c>
      <c r="G189" s="195">
        <v>422.92425671658071</v>
      </c>
      <c r="H189" s="195">
        <v>0.18628563060058292</v>
      </c>
      <c r="I189" s="248">
        <v>17.023005431409882</v>
      </c>
    </row>
    <row r="190" spans="1:9">
      <c r="A190" s="267">
        <v>44896</v>
      </c>
      <c r="B190" s="171"/>
      <c r="C190" s="211"/>
      <c r="D190" s="211"/>
      <c r="E190" s="211"/>
      <c r="F190" s="195">
        <v>8263.5080976110712</v>
      </c>
      <c r="G190" s="195">
        <v>545.17580978877129</v>
      </c>
      <c r="H190" s="195">
        <v>0.18628563060058292</v>
      </c>
      <c r="I190" s="248">
        <v>13.849703636022426</v>
      </c>
    </row>
    <row r="191" spans="1:9">
      <c r="A191" s="267">
        <v>44927</v>
      </c>
      <c r="B191" s="171"/>
      <c r="C191" s="211"/>
      <c r="D191" s="211"/>
      <c r="E191" s="211"/>
      <c r="F191" s="195">
        <v>7027.5835511617661</v>
      </c>
      <c r="G191" s="195">
        <v>455.31394511765961</v>
      </c>
      <c r="H191" s="195">
        <v>0.18628563060058292</v>
      </c>
      <c r="I191" s="248">
        <v>27.335992172658937</v>
      </c>
    </row>
    <row r="192" spans="1:9">
      <c r="A192" s="267">
        <v>44958</v>
      </c>
      <c r="B192" s="171"/>
      <c r="C192" s="211"/>
      <c r="D192" s="211"/>
      <c r="E192" s="211"/>
      <c r="F192" s="195">
        <v>8170.0370944622155</v>
      </c>
      <c r="G192" s="195">
        <v>435.55187778285989</v>
      </c>
      <c r="H192" s="195">
        <v>0.18628563060058292</v>
      </c>
      <c r="I192" s="248">
        <v>16.879752313088314</v>
      </c>
    </row>
    <row r="193" spans="1:9">
      <c r="A193" s="267">
        <v>44986</v>
      </c>
      <c r="B193" s="171"/>
      <c r="C193" s="211"/>
      <c r="D193" s="211"/>
      <c r="E193" s="211"/>
      <c r="F193" s="195">
        <v>8956.0407502244161</v>
      </c>
      <c r="G193" s="195">
        <v>444.58005538861994</v>
      </c>
      <c r="H193" s="195">
        <v>0.18628563060058292</v>
      </c>
      <c r="I193" s="248">
        <v>14.35783400379545</v>
      </c>
    </row>
    <row r="194" spans="1:9">
      <c r="A194" s="267">
        <v>45017</v>
      </c>
      <c r="B194" s="171"/>
      <c r="C194" s="211"/>
      <c r="D194" s="211"/>
      <c r="E194" s="211"/>
      <c r="F194" s="195">
        <v>7256.1996079757455</v>
      </c>
      <c r="G194" s="195">
        <v>511.38787261559077</v>
      </c>
      <c r="H194" s="195">
        <v>0.18628563060058292</v>
      </c>
      <c r="I194" s="248">
        <v>15.615161803898291</v>
      </c>
    </row>
    <row r="195" spans="1:9">
      <c r="A195" s="267">
        <v>45047</v>
      </c>
      <c r="B195" s="171"/>
      <c r="C195" s="211"/>
      <c r="D195" s="211"/>
      <c r="E195" s="211"/>
      <c r="F195" s="195">
        <v>9161.9250481007239</v>
      </c>
      <c r="G195" s="195">
        <v>562.7437569717373</v>
      </c>
      <c r="H195" s="195">
        <v>0.18628563060058292</v>
      </c>
      <c r="I195" s="248">
        <v>17.886124473532448</v>
      </c>
    </row>
    <row r="196" spans="1:9">
      <c r="A196" s="267">
        <v>45078</v>
      </c>
      <c r="B196" s="171"/>
      <c r="C196" s="211"/>
      <c r="D196" s="211"/>
      <c r="E196" s="211"/>
      <c r="F196" s="195">
        <v>8502.1583592064671</v>
      </c>
      <c r="G196" s="195">
        <v>404.29986505825212</v>
      </c>
      <c r="H196" s="195">
        <v>0.18628563060058292</v>
      </c>
      <c r="I196" s="248">
        <v>19.545317377302922</v>
      </c>
    </row>
    <row r="197" spans="1:9">
      <c r="A197" s="267">
        <v>45108</v>
      </c>
      <c r="B197" s="171"/>
      <c r="C197" s="211"/>
      <c r="D197" s="211"/>
      <c r="E197" s="211"/>
      <c r="F197" s="195">
        <v>7886.4127308408533</v>
      </c>
      <c r="G197" s="195">
        <v>553.99377090212306</v>
      </c>
      <c r="H197" s="195">
        <v>0.18628563060058292</v>
      </c>
      <c r="I197" s="248">
        <v>19.342818583668532</v>
      </c>
    </row>
    <row r="198" spans="1:9">
      <c r="A198" s="267">
        <v>45139</v>
      </c>
      <c r="B198" s="171"/>
      <c r="C198" s="211"/>
      <c r="D198" s="211"/>
      <c r="E198" s="211"/>
      <c r="F198" s="195">
        <v>8361.952922764187</v>
      </c>
      <c r="G198" s="195">
        <v>481.34017328471862</v>
      </c>
      <c r="H198" s="195">
        <v>0.18628563060058292</v>
      </c>
      <c r="I198" s="248">
        <v>15.051450886769796</v>
      </c>
    </row>
    <row r="199" spans="1:9">
      <c r="A199" s="267">
        <v>45170</v>
      </c>
      <c r="B199" s="171"/>
      <c r="C199" s="211"/>
      <c r="D199" s="211"/>
      <c r="E199" s="211"/>
      <c r="F199" s="195">
        <v>9302.6676360434321</v>
      </c>
      <c r="G199" s="195">
        <v>497.64089509196236</v>
      </c>
      <c r="H199" s="195">
        <v>0.18628563060058292</v>
      </c>
      <c r="I199" s="248">
        <v>23.772987508892541</v>
      </c>
    </row>
    <row r="200" spans="1:9">
      <c r="A200" s="267">
        <v>45200</v>
      </c>
      <c r="B200" s="171"/>
      <c r="C200" s="211"/>
      <c r="D200" s="211"/>
      <c r="E200" s="211"/>
      <c r="F200" s="195">
        <v>8481.5403944653808</v>
      </c>
      <c r="G200" s="195">
        <v>512.95253173092181</v>
      </c>
      <c r="H200" s="195">
        <v>0.18628563060058292</v>
      </c>
      <c r="I200" s="248">
        <v>20.634544414856624</v>
      </c>
    </row>
    <row r="201" spans="1:9">
      <c r="A201" s="267">
        <v>45231</v>
      </c>
      <c r="B201" s="171"/>
      <c r="C201" s="211"/>
      <c r="D201" s="211"/>
      <c r="E201" s="211"/>
      <c r="F201" s="195">
        <v>8368.1198588949301</v>
      </c>
      <c r="G201" s="195">
        <v>422.92425671658071</v>
      </c>
      <c r="H201" s="195">
        <v>0.18628563060058292</v>
      </c>
      <c r="I201" s="248">
        <v>17.023005431409882</v>
      </c>
    </row>
    <row r="202" spans="1:9">
      <c r="A202" s="267">
        <v>45261</v>
      </c>
      <c r="B202" s="171"/>
      <c r="C202" s="211"/>
      <c r="D202" s="211"/>
      <c r="E202" s="211"/>
      <c r="F202" s="195">
        <v>8266.0522868802873</v>
      </c>
      <c r="G202" s="195">
        <v>545.17580978877129</v>
      </c>
      <c r="H202" s="195">
        <v>0.18628563060058292</v>
      </c>
      <c r="I202" s="248">
        <v>13.849703636022426</v>
      </c>
    </row>
    <row r="203" spans="1:9">
      <c r="A203" s="267">
        <v>45292</v>
      </c>
      <c r="B203" s="171"/>
      <c r="C203" s="211"/>
      <c r="D203" s="211"/>
      <c r="E203" s="211"/>
      <c r="F203" s="195">
        <v>7029.8769742955319</v>
      </c>
      <c r="G203" s="195">
        <v>455.31394511765961</v>
      </c>
      <c r="H203" s="195">
        <v>0.18628563060058292</v>
      </c>
      <c r="I203" s="248">
        <v>27.335992172658937</v>
      </c>
    </row>
    <row r="204" spans="1:9">
      <c r="A204" s="267">
        <v>45323</v>
      </c>
      <c r="B204" s="171"/>
      <c r="C204" s="211"/>
      <c r="D204" s="211"/>
      <c r="E204" s="211"/>
      <c r="F204" s="195">
        <v>8172.880975161389</v>
      </c>
      <c r="G204" s="195">
        <v>435.55187778285989</v>
      </c>
      <c r="H204" s="195">
        <v>0.18628563060058292</v>
      </c>
      <c r="I204" s="248">
        <v>16.879752313088314</v>
      </c>
    </row>
    <row r="205" spans="1:9">
      <c r="A205" s="267">
        <v>45352</v>
      </c>
      <c r="B205" s="171"/>
      <c r="C205" s="211"/>
      <c r="D205" s="211"/>
      <c r="E205" s="211"/>
      <c r="F205" s="195">
        <v>8958.908594310662</v>
      </c>
      <c r="G205" s="195">
        <v>444.58005538861994</v>
      </c>
      <c r="H205" s="195">
        <v>0.18628563060058292</v>
      </c>
      <c r="I205" s="248">
        <v>14.35783400379545</v>
      </c>
    </row>
    <row r="206" spans="1:9">
      <c r="A206" s="267">
        <v>45383</v>
      </c>
      <c r="B206" s="171"/>
      <c r="C206" s="211"/>
      <c r="D206" s="211"/>
      <c r="E206" s="211"/>
      <c r="F206" s="195">
        <v>7258.7998518365439</v>
      </c>
      <c r="G206" s="195">
        <v>511.38787261559077</v>
      </c>
      <c r="H206" s="195">
        <v>0.18628563060058292</v>
      </c>
      <c r="I206" s="248">
        <v>15.615161803898291</v>
      </c>
    </row>
    <row r="207" spans="1:9">
      <c r="A207" s="267">
        <v>45413</v>
      </c>
      <c r="B207" s="171"/>
      <c r="C207" s="211"/>
      <c r="D207" s="211"/>
      <c r="E207" s="211"/>
      <c r="F207" s="195">
        <v>9164.8352299944108</v>
      </c>
      <c r="G207" s="195">
        <v>562.7437569717373</v>
      </c>
      <c r="H207" s="195">
        <v>0.18628563060058292</v>
      </c>
      <c r="I207" s="248">
        <v>17.886124473532448</v>
      </c>
    </row>
    <row r="208" spans="1:9">
      <c r="A208" s="267">
        <v>45444</v>
      </c>
      <c r="B208" s="171"/>
      <c r="C208" s="211"/>
      <c r="D208" s="211"/>
      <c r="E208" s="211"/>
      <c r="F208" s="195">
        <v>8505.1600122648761</v>
      </c>
      <c r="G208" s="195">
        <v>404.29986505825212</v>
      </c>
      <c r="H208" s="195">
        <v>0.18628563060058292</v>
      </c>
      <c r="I208" s="248">
        <v>19.545317377302922</v>
      </c>
    </row>
    <row r="209" spans="1:9">
      <c r="A209" s="267">
        <v>45474</v>
      </c>
      <c r="B209" s="171"/>
      <c r="C209" s="211"/>
      <c r="D209" s="211"/>
      <c r="E209" s="211"/>
      <c r="F209" s="195">
        <v>0</v>
      </c>
      <c r="G209" s="195">
        <v>553.99377090212306</v>
      </c>
      <c r="H209" s="195">
        <v>0.18628563060058292</v>
      </c>
      <c r="I209" s="248">
        <v>19.342818583668532</v>
      </c>
    </row>
    <row r="210" spans="1:9">
      <c r="A210" s="267">
        <v>45505</v>
      </c>
      <c r="B210" s="171"/>
      <c r="C210" s="211"/>
      <c r="D210" s="211"/>
      <c r="E210" s="211"/>
      <c r="F210" s="195">
        <v>0</v>
      </c>
      <c r="G210" s="195">
        <v>481.34017328471862</v>
      </c>
      <c r="H210" s="195">
        <v>0.18628563060058292</v>
      </c>
      <c r="I210" s="248">
        <v>15.051450886769796</v>
      </c>
    </row>
    <row r="211" spans="1:9">
      <c r="A211" s="267">
        <v>45536</v>
      </c>
      <c r="B211" s="171"/>
      <c r="C211" s="211"/>
      <c r="D211" s="211"/>
      <c r="E211" s="211"/>
      <c r="F211" s="195">
        <v>0</v>
      </c>
      <c r="G211" s="195">
        <v>497.64089509196236</v>
      </c>
      <c r="H211" s="195">
        <v>0.18628563060058292</v>
      </c>
      <c r="I211" s="248">
        <v>23.772987508892541</v>
      </c>
    </row>
    <row r="212" spans="1:9">
      <c r="A212" s="267">
        <v>45566</v>
      </c>
      <c r="B212" s="171"/>
      <c r="C212" s="211"/>
      <c r="D212" s="211"/>
      <c r="E212" s="211"/>
      <c r="F212" s="195">
        <v>0</v>
      </c>
      <c r="G212" s="195">
        <v>512.95253173092181</v>
      </c>
      <c r="H212" s="195">
        <v>0.18628563060058292</v>
      </c>
      <c r="I212" s="248">
        <v>20.634544414856624</v>
      </c>
    </row>
    <row r="213" spans="1:9">
      <c r="A213" s="267">
        <v>45597</v>
      </c>
      <c r="B213" s="171"/>
      <c r="C213" s="211"/>
      <c r="D213" s="211"/>
      <c r="E213" s="211"/>
      <c r="F213" s="195">
        <v>0</v>
      </c>
      <c r="G213" s="195">
        <v>422.92425671658071</v>
      </c>
      <c r="H213" s="195">
        <v>0.18628563060058292</v>
      </c>
      <c r="I213" s="248">
        <v>17.023005431409882</v>
      </c>
    </row>
    <row r="214" spans="1:9">
      <c r="A214" s="267">
        <v>45627</v>
      </c>
      <c r="B214" s="171"/>
      <c r="C214" s="211"/>
      <c r="D214" s="211"/>
      <c r="E214" s="211"/>
      <c r="F214" s="195">
        <v>0</v>
      </c>
      <c r="G214" s="195">
        <v>545.17580978877129</v>
      </c>
      <c r="H214" s="195">
        <v>0.18628563060058292</v>
      </c>
      <c r="I214" s="248">
        <v>13.849703636022426</v>
      </c>
    </row>
    <row r="215" spans="1:9">
      <c r="A215" s="267">
        <v>45658</v>
      </c>
      <c r="B215" s="171"/>
      <c r="C215" s="211"/>
      <c r="D215" s="211"/>
      <c r="E215" s="211"/>
      <c r="F215" s="195">
        <v>0</v>
      </c>
      <c r="G215" s="195">
        <v>455.31394511765961</v>
      </c>
      <c r="H215" s="195">
        <v>0.18628563060058292</v>
      </c>
      <c r="I215" s="248">
        <v>27.335992172658937</v>
      </c>
    </row>
    <row r="216" spans="1:9">
      <c r="A216" s="267">
        <v>45689</v>
      </c>
      <c r="B216" s="171"/>
      <c r="C216" s="211"/>
      <c r="D216" s="211"/>
      <c r="E216" s="211"/>
      <c r="F216" s="195">
        <v>0</v>
      </c>
      <c r="G216" s="195">
        <v>435.55187778285989</v>
      </c>
      <c r="H216" s="195">
        <v>0.18628563060058292</v>
      </c>
      <c r="I216" s="248">
        <v>16.879752313088314</v>
      </c>
    </row>
    <row r="217" spans="1:9">
      <c r="A217" s="267">
        <v>45717</v>
      </c>
      <c r="B217" s="171"/>
      <c r="C217" s="211"/>
      <c r="D217" s="211"/>
      <c r="E217" s="211"/>
      <c r="F217" s="195">
        <v>0</v>
      </c>
      <c r="G217" s="195">
        <v>444.58005538861994</v>
      </c>
      <c r="H217" s="195">
        <v>0.18628563060058292</v>
      </c>
      <c r="I217" s="248">
        <v>14.35783400379545</v>
      </c>
    </row>
    <row r="218" spans="1:9">
      <c r="A218" s="267">
        <v>45748</v>
      </c>
      <c r="B218" s="171"/>
      <c r="C218" s="211"/>
      <c r="D218" s="211"/>
      <c r="E218" s="211"/>
      <c r="F218" s="195">
        <v>0</v>
      </c>
      <c r="G218" s="195">
        <v>511.38787261559077</v>
      </c>
      <c r="H218" s="195">
        <v>0.18628563060058292</v>
      </c>
      <c r="I218" s="248">
        <v>15.615161803898291</v>
      </c>
    </row>
    <row r="219" spans="1:9">
      <c r="A219" s="267">
        <v>45778</v>
      </c>
      <c r="B219" s="171"/>
      <c r="C219" s="211"/>
      <c r="D219" s="211"/>
      <c r="E219" s="211"/>
      <c r="F219" s="195">
        <v>0</v>
      </c>
      <c r="G219" s="195">
        <v>562.7437569717373</v>
      </c>
      <c r="H219" s="195">
        <v>0.18628563060058292</v>
      </c>
      <c r="I219" s="248">
        <v>17.886124473532448</v>
      </c>
    </row>
    <row r="220" spans="1:9" ht="13.5" thickBot="1">
      <c r="A220" s="268">
        <v>45809</v>
      </c>
      <c r="B220" s="174"/>
      <c r="C220" s="176"/>
      <c r="D220" s="176"/>
      <c r="E220" s="176"/>
      <c r="F220" s="255">
        <v>0</v>
      </c>
      <c r="G220" s="255">
        <v>404.29986505825212</v>
      </c>
      <c r="H220" s="255">
        <v>0.18628563060058292</v>
      </c>
      <c r="I220" s="256">
        <v>19.545317377302922</v>
      </c>
    </row>
  </sheetData>
  <mergeCells count="2">
    <mergeCell ref="L2:M2"/>
    <mergeCell ref="B2:C2"/>
  </mergeCells>
  <conditionalFormatting sqref="L4:S77">
    <cfRule type="containsErrors" dxfId="4" priority="1">
      <formula>ISERROR(L4)</formula>
    </cfRule>
  </conditionalFormatting>
  <hyperlinks>
    <hyperlink ref="A1" location="TableOfContents!A1" display="Back to contents page"/>
  </hyperlinks>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sheetPr>
    <pageSetUpPr fitToPage="1"/>
  </sheetPr>
  <dimension ref="A1:AM305"/>
  <sheetViews>
    <sheetView workbookViewId="0">
      <pane xSplit="1" ySplit="4" topLeftCell="N35" activePane="bottomRight" state="frozen"/>
      <selection pane="topRight" activeCell="B1" sqref="B1"/>
      <selection pane="bottomLeft" activeCell="A2" sqref="A2"/>
      <selection pane="bottomRight" activeCell="O2" sqref="O2"/>
    </sheetView>
  </sheetViews>
  <sheetFormatPr defaultRowHeight="12.75"/>
  <cols>
    <col min="1" max="1" width="20" style="147" customWidth="1"/>
    <col min="2" max="4" width="12.7109375" style="147" hidden="1" customWidth="1"/>
    <col min="5" max="6" width="12.7109375" style="172" customWidth="1"/>
    <col min="7" max="7" width="12.7109375" style="276" customWidth="1"/>
    <col min="8" max="8" width="12.7109375" style="195" customWidth="1"/>
    <col min="9" max="19" width="12.7109375" style="146" customWidth="1"/>
    <col min="20" max="22" width="12.7109375" style="147" customWidth="1"/>
    <col min="23" max="38" width="12.7109375" style="146" customWidth="1"/>
    <col min="39" max="39" width="9.140625" style="100"/>
    <col min="40" max="16384" width="9.140625" style="87"/>
  </cols>
  <sheetData>
    <row r="1" spans="1:38">
      <c r="A1" s="96" t="s">
        <v>206</v>
      </c>
      <c r="B1" s="611"/>
      <c r="C1" s="611"/>
      <c r="D1" s="611"/>
      <c r="E1" s="211"/>
      <c r="F1" s="211"/>
      <c r="T1" s="611"/>
      <c r="U1" s="611"/>
      <c r="V1" s="611"/>
    </row>
    <row r="2" spans="1:38">
      <c r="A2" s="96"/>
      <c r="E2" s="692" t="s">
        <v>12</v>
      </c>
      <c r="F2" s="692"/>
      <c r="W2" s="705" t="s">
        <v>13</v>
      </c>
      <c r="X2" s="706"/>
    </row>
    <row r="3" spans="1:38" ht="13.5" customHeight="1" thickBot="1">
      <c r="E3" s="278" t="s">
        <v>69</v>
      </c>
      <c r="K3" s="154" t="s">
        <v>70</v>
      </c>
      <c r="W3" s="279" t="s">
        <v>69</v>
      </c>
      <c r="AC3" s="154" t="s">
        <v>70</v>
      </c>
    </row>
    <row r="4" spans="1:38" ht="39" thickBot="1">
      <c r="A4" s="245" t="s">
        <v>32</v>
      </c>
      <c r="B4" s="104" t="s">
        <v>8</v>
      </c>
      <c r="C4" s="150" t="s">
        <v>15</v>
      </c>
      <c r="D4" s="151" t="s">
        <v>14</v>
      </c>
      <c r="E4" s="280" t="s">
        <v>33</v>
      </c>
      <c r="F4" s="246" t="s">
        <v>36</v>
      </c>
      <c r="G4" s="246" t="s">
        <v>40</v>
      </c>
      <c r="H4" s="106" t="s">
        <v>42</v>
      </c>
      <c r="I4" s="106" t="s">
        <v>45</v>
      </c>
      <c r="J4" s="106" t="s">
        <v>49</v>
      </c>
      <c r="K4" s="280" t="s">
        <v>33</v>
      </c>
      <c r="L4" s="246" t="s">
        <v>36</v>
      </c>
      <c r="M4" s="246" t="s">
        <v>40</v>
      </c>
      <c r="N4" s="106" t="s">
        <v>67</v>
      </c>
      <c r="O4" s="245" t="s">
        <v>68</v>
      </c>
      <c r="P4" s="106" t="s">
        <v>42</v>
      </c>
      <c r="Q4" s="106" t="s">
        <v>45</v>
      </c>
      <c r="R4" s="106" t="s">
        <v>49</v>
      </c>
      <c r="S4" s="106" t="s">
        <v>67</v>
      </c>
      <c r="T4" s="281" t="s">
        <v>68</v>
      </c>
      <c r="V4" s="161" t="s">
        <v>14</v>
      </c>
      <c r="W4" s="282" t="s">
        <v>33</v>
      </c>
      <c r="X4" s="247" t="s">
        <v>36</v>
      </c>
      <c r="Y4" s="247" t="s">
        <v>40</v>
      </c>
      <c r="Z4" s="247" t="s">
        <v>42</v>
      </c>
      <c r="AA4" s="247" t="s">
        <v>45</v>
      </c>
      <c r="AB4" s="247" t="s">
        <v>49</v>
      </c>
      <c r="AC4" s="282" t="s">
        <v>33</v>
      </c>
      <c r="AD4" s="106" t="s">
        <v>36</v>
      </c>
      <c r="AE4" s="106" t="s">
        <v>40</v>
      </c>
      <c r="AF4" s="106" t="s">
        <v>67</v>
      </c>
      <c r="AG4" s="106" t="s">
        <v>68</v>
      </c>
      <c r="AH4" s="106" t="s">
        <v>42</v>
      </c>
      <c r="AI4" s="106" t="s">
        <v>45</v>
      </c>
      <c r="AJ4" s="106" t="s">
        <v>49</v>
      </c>
      <c r="AK4" s="106" t="s">
        <v>67</v>
      </c>
      <c r="AL4" s="107" t="s">
        <v>68</v>
      </c>
    </row>
    <row r="5" spans="1:38">
      <c r="A5" s="283">
        <v>36707</v>
      </c>
      <c r="B5" s="155">
        <f t="shared" ref="B5:B68" si="0">MONTH(MONTH(A5)&amp;0)</f>
        <v>2</v>
      </c>
      <c r="C5" s="129" t="str">
        <f t="shared" ref="C5:C68" si="1">IF(B5=4,"dec",IF(B5=1,"Mar", IF(B5=2,"June",IF(B5=3,"Sep",""))))&amp;YEAR(A5)</f>
        <v>June2000</v>
      </c>
      <c r="D5" s="129">
        <f t="shared" ref="D5:D68" si="2">DATEVALUE(C5)</f>
        <v>36678</v>
      </c>
      <c r="E5" s="171">
        <v>160</v>
      </c>
      <c r="I5" s="195"/>
      <c r="J5" s="195"/>
      <c r="K5" s="284"/>
      <c r="L5" s="195"/>
      <c r="M5" s="195"/>
      <c r="N5" s="195"/>
      <c r="O5" s="195"/>
      <c r="P5" s="195"/>
      <c r="Q5" s="195"/>
      <c r="R5" s="195"/>
      <c r="S5" s="195"/>
      <c r="T5" s="285"/>
      <c r="V5" s="410">
        <v>36678</v>
      </c>
      <c r="W5" s="164">
        <f>IF(SUMIF($D$5:$D$305,V5,$E$5:$E$305)=0,NA(),SUMIF($D$5:$D$305,V5,$E$5:$E$305))</f>
        <v>160</v>
      </c>
      <c r="X5" s="411" t="e">
        <f t="shared" ref="X5:X36" si="3">IF(SUMIF($D$5:$D$305,V5,$F$5:$F$305)=0,NA(),SUMIF($D$5:$D$305,V5,$F$5:$F$305))</f>
        <v>#N/A</v>
      </c>
      <c r="Y5" s="411" t="e">
        <f>IF(SUMIF($D$5:$D$305,V5,$G$5:$G$305)=0,NA(),SUMIF($D$5:$D$305,V5,$G$5:$G$305))</f>
        <v>#N/A</v>
      </c>
      <c r="Z5" s="411" t="e">
        <f>IF(SUMIF($D$5:$D$305,V5,$H$5:$H$305)=0,NA(),SUMIF($D$5:$D$305,V5,$H$5:$H$305))</f>
        <v>#N/A</v>
      </c>
      <c r="AA5" s="411" t="e">
        <f>IF(SUMIF($D$5:$D$305,V5,$I$5:$I$305)=0,NA(),SUMIF($D$5:$D$305,V5,$I$5:$I$305))</f>
        <v>#N/A</v>
      </c>
      <c r="AB5" s="411" t="e">
        <f t="shared" ref="AB5:AB36" si="4">IF(SUMIF($D$5:$D$305,V5,$J$5:$J$305)=0,NA(),SUMIF($D$5:$D$305,V5,$J$5:$JI$305))</f>
        <v>#N/A</v>
      </c>
      <c r="AC5" s="460" t="e">
        <f>IF(SUMIF($D$5:$D$305,V5,$K$5:$K$305)=0,NA(),SUMIF($D$5:$D$305,V5,$K$5:$K$305))</f>
        <v>#N/A</v>
      </c>
      <c r="AD5" s="411" t="e">
        <f>IF(SUMIF($D$5:$D$305,V5,$L$5:$L$305)=0,NA(),SUMIF($D$5:$D$305,V5,$L$5:$L$305))</f>
        <v>#N/A</v>
      </c>
      <c r="AE5" s="411" t="e">
        <f>IF(SUMIF($D$5:$D$305,V5,$M$5:$M$305)=0,NA(),SUMIF($D$5:$D$305,V5,$M$5:$M$305))</f>
        <v>#N/A</v>
      </c>
      <c r="AF5" s="411" t="e">
        <f>IF(SUMIF($D$5:$D$305,V5,$N$5:$N$305)=0,NA(),SUMIF($D$5:$D$305,V5,$N$5:$N$305))</f>
        <v>#N/A</v>
      </c>
      <c r="AG5" s="411" t="e">
        <f>IF(SUMIF($D$5:$D$305,V5,$O$5:$O$305)=0,NA(),SUMIF($D$5:$D$305,V5,$O$5:$O$305))</f>
        <v>#N/A</v>
      </c>
      <c r="AH5" s="411" t="e">
        <f>IF(SUMIF($D$5:$D$305,V5,$P$5:$P$305)=0,NA(),SUMIF($D$5:$D$305,V5,$P$5:$P$305))</f>
        <v>#N/A</v>
      </c>
      <c r="AI5" s="411" t="e">
        <f>IF(SUMIF($D$5:$D$305,V5,$Q$5:$Q$305)=0,NA(),SUMIF($D$5:$D$305,V5,$Q$5:$Q$305))</f>
        <v>#N/A</v>
      </c>
      <c r="AJ5" s="411" t="e">
        <f>IF(SUMIF($D$5:$D$305,V5,$R$5:$R$305)=0,NA(),SUMIF($D$5:$D$305,V5,$R$5:$R$305))</f>
        <v>#N/A</v>
      </c>
      <c r="AK5" s="411" t="e">
        <f>IF(SUMIF($D$5:$D$305,V5,$S$5:$S$305)=0,NA(),SUMIF($D$5:$D$305,V5,$S$5:$S$305))</f>
        <v>#N/A</v>
      </c>
      <c r="AL5" s="412" t="e">
        <f>IF(SUMIF($D$5:$D$305,V5,$T$5:$T$305)=0,NA(),SUMIF($D$5:$D$305,V5,$T$5:$T$305))</f>
        <v>#N/A</v>
      </c>
    </row>
    <row r="6" spans="1:38">
      <c r="A6" s="283">
        <v>36738</v>
      </c>
      <c r="B6" s="155">
        <f t="shared" si="0"/>
        <v>3</v>
      </c>
      <c r="C6" s="129" t="str">
        <f t="shared" si="1"/>
        <v>Sep2000</v>
      </c>
      <c r="D6" s="129">
        <f t="shared" si="2"/>
        <v>36770</v>
      </c>
      <c r="E6" s="171">
        <v>192</v>
      </c>
      <c r="I6" s="195"/>
      <c r="J6" s="195"/>
      <c r="K6" s="284"/>
      <c r="L6" s="195"/>
      <c r="M6" s="195"/>
      <c r="N6" s="195"/>
      <c r="O6" s="195"/>
      <c r="P6" s="195"/>
      <c r="Q6" s="195"/>
      <c r="R6" s="195"/>
      <c r="S6" s="195"/>
      <c r="T6" s="285"/>
      <c r="V6" s="167">
        <v>36770</v>
      </c>
      <c r="W6" s="168">
        <f>IF(SUMIF($D$5:$D$305,V6,$E$5:$E$305)=0,NA(),SUMIF($D$5:$D$305,V6,$E$5:$E$305))</f>
        <v>536</v>
      </c>
      <c r="X6" s="195" t="e">
        <f t="shared" si="3"/>
        <v>#N/A</v>
      </c>
      <c r="Y6" s="195" t="e">
        <f t="shared" ref="Y6:Y69" si="5">IF(SUMIF($D$5:$D$305,V6,$G$5:$G$305)=0,NA(),SUMIF($D$5:$D$305,V6,$G$5:$G$305))</f>
        <v>#N/A</v>
      </c>
      <c r="Z6" s="195" t="e">
        <f t="shared" ref="Z6:Z69" si="6">IF(SUMIF($D$5:$D$305,V6,$H$5:$H$305)=0,NA(),SUMIF($D$5:$D$305,V6,$H$5:$H$305))</f>
        <v>#N/A</v>
      </c>
      <c r="AA6" s="195" t="e">
        <f t="shared" ref="AA6:AA69" si="7">IF(SUMIF($D$5:$D$305,V6,$I$5:$I$305)=0,NA(),SUMIF($D$5:$D$305,V6,$I$5:$I$305))</f>
        <v>#N/A</v>
      </c>
      <c r="AB6" s="195" t="e">
        <f t="shared" si="4"/>
        <v>#N/A</v>
      </c>
      <c r="AC6" s="284" t="e">
        <f t="shared" ref="AC6:AC69" si="8">IF(SUMIF($D$5:$D$305,V6,$K$5:$K$305)=0,NA(),SUMIF($D$5:$D$305,V6,$K$5:$K$305))</f>
        <v>#N/A</v>
      </c>
      <c r="AD6" s="195" t="e">
        <f t="shared" ref="AD6:AD69" si="9">IF(SUMIF($D$5:$D$305,V6,$L$5:$L$305)=0,NA(),SUMIF($D$5:$D$305,V6,$L$5:$L$305))</f>
        <v>#N/A</v>
      </c>
      <c r="AE6" s="195" t="e">
        <f t="shared" ref="AE6:AE69" si="10">IF(SUMIF($D$5:$D$305,V6,$M$5:$M$305)=0,NA(),SUMIF($D$5:$D$305,V6,$M$5:$M$305))</f>
        <v>#N/A</v>
      </c>
      <c r="AF6" s="195" t="e">
        <f t="shared" ref="AF6:AF69" si="11">IF(SUMIF($D$5:$D$305,V6,$N$5:$N$305)=0,NA(),SUMIF($D$5:$D$305,V6,$N$5:$N$305))</f>
        <v>#N/A</v>
      </c>
      <c r="AG6" s="195" t="e">
        <f t="shared" ref="AG6:AG69" si="12">IF(SUMIF($D$5:$D$305,V6,$O$5:$O$305)=0,NA(),SUMIF($D$5:$D$305,V6,$O$5:$O$305))</f>
        <v>#N/A</v>
      </c>
      <c r="AH6" s="195" t="e">
        <f t="shared" ref="AH6:AH69" si="13">IF(SUMIF($D$5:$D$305,V6,$P$5:$P$305)=0,NA(),SUMIF($D$5:$D$305,V6,$P$5:$P$305))</f>
        <v>#N/A</v>
      </c>
      <c r="AI6" s="195" t="e">
        <f t="shared" ref="AI6:AI69" si="14">IF(SUMIF($D$5:$D$305,V6,$Q$5:$Q$305)=0,NA(),SUMIF($D$5:$D$305,V6,$Q$5:$Q$305))</f>
        <v>#N/A</v>
      </c>
      <c r="AJ6" s="195" t="e">
        <f t="shared" ref="AJ6:AJ69" si="15">IF(SUMIF($D$5:$D$305,V6,$R$5:$R$305)=0,NA(),SUMIF($D$5:$D$305,V6,$R$5:$R$305))</f>
        <v>#N/A</v>
      </c>
      <c r="AK6" s="195" t="e">
        <f t="shared" ref="AK6:AK69" si="16">IF(SUMIF($D$5:$D$305,V6,$S$5:$S$305)=0,NA(),SUMIF($D$5:$D$305,V6,$S$5:$S$305))</f>
        <v>#N/A</v>
      </c>
      <c r="AL6" s="248" t="e">
        <f t="shared" ref="AL6:AL69" si="17">IF(SUMIF($D$5:$D$305,V6,$T$5:$T$305)=0,NA(),SUMIF($D$5:$D$305,V6,$T$5:$T$305))</f>
        <v>#N/A</v>
      </c>
    </row>
    <row r="7" spans="1:38">
      <c r="A7" s="283">
        <v>36769</v>
      </c>
      <c r="B7" s="155">
        <f t="shared" si="0"/>
        <v>3</v>
      </c>
      <c r="C7" s="129" t="str">
        <f t="shared" si="1"/>
        <v>Sep2000</v>
      </c>
      <c r="D7" s="129">
        <f t="shared" si="2"/>
        <v>36770</v>
      </c>
      <c r="E7" s="171">
        <v>170</v>
      </c>
      <c r="I7" s="195"/>
      <c r="J7" s="195"/>
      <c r="K7" s="284"/>
      <c r="L7" s="195"/>
      <c r="M7" s="195"/>
      <c r="N7" s="195"/>
      <c r="O7" s="195"/>
      <c r="P7" s="195"/>
      <c r="Q7" s="195"/>
      <c r="R7" s="195"/>
      <c r="S7" s="195"/>
      <c r="T7" s="285"/>
      <c r="V7" s="167">
        <v>36861</v>
      </c>
      <c r="W7" s="168">
        <f t="shared" ref="W7:W70" si="18">IF(SUMIF($D$5:$D$305,V7,$E$5:$E$305)=0,NA(),SUMIF($D$5:$D$305,V7,$E$5:$E$305))</f>
        <v>552</v>
      </c>
      <c r="X7" s="195" t="e">
        <f t="shared" si="3"/>
        <v>#N/A</v>
      </c>
      <c r="Y7" s="195" t="e">
        <f t="shared" si="5"/>
        <v>#N/A</v>
      </c>
      <c r="Z7" s="195" t="e">
        <f t="shared" si="6"/>
        <v>#N/A</v>
      </c>
      <c r="AA7" s="195" t="e">
        <f t="shared" si="7"/>
        <v>#N/A</v>
      </c>
      <c r="AB7" s="195" t="e">
        <f t="shared" si="4"/>
        <v>#N/A</v>
      </c>
      <c r="AC7" s="284" t="e">
        <f t="shared" si="8"/>
        <v>#N/A</v>
      </c>
      <c r="AD7" s="195" t="e">
        <f t="shared" si="9"/>
        <v>#N/A</v>
      </c>
      <c r="AE7" s="195" t="e">
        <f t="shared" si="10"/>
        <v>#N/A</v>
      </c>
      <c r="AF7" s="195" t="e">
        <f t="shared" si="11"/>
        <v>#N/A</v>
      </c>
      <c r="AG7" s="195" t="e">
        <f t="shared" si="12"/>
        <v>#N/A</v>
      </c>
      <c r="AH7" s="195" t="e">
        <f t="shared" si="13"/>
        <v>#N/A</v>
      </c>
      <c r="AI7" s="195" t="e">
        <f t="shared" si="14"/>
        <v>#N/A</v>
      </c>
      <c r="AJ7" s="195" t="e">
        <f t="shared" si="15"/>
        <v>#N/A</v>
      </c>
      <c r="AK7" s="195" t="e">
        <f t="shared" si="16"/>
        <v>#N/A</v>
      </c>
      <c r="AL7" s="248" t="e">
        <f t="shared" si="17"/>
        <v>#N/A</v>
      </c>
    </row>
    <row r="8" spans="1:38">
      <c r="A8" s="283">
        <v>36799</v>
      </c>
      <c r="B8" s="155">
        <f t="shared" si="0"/>
        <v>3</v>
      </c>
      <c r="C8" s="129" t="str">
        <f t="shared" si="1"/>
        <v>Sep2000</v>
      </c>
      <c r="D8" s="129">
        <f t="shared" si="2"/>
        <v>36770</v>
      </c>
      <c r="E8" s="171">
        <v>174</v>
      </c>
      <c r="I8" s="195"/>
      <c r="J8" s="195"/>
      <c r="K8" s="284"/>
      <c r="L8" s="195"/>
      <c r="M8" s="195"/>
      <c r="N8" s="195"/>
      <c r="O8" s="195"/>
      <c r="P8" s="195"/>
      <c r="Q8" s="195"/>
      <c r="R8" s="195"/>
      <c r="S8" s="195"/>
      <c r="T8" s="285"/>
      <c r="V8" s="167">
        <v>36951</v>
      </c>
      <c r="W8" s="168">
        <f t="shared" si="18"/>
        <v>646</v>
      </c>
      <c r="X8" s="195" t="e">
        <f t="shared" si="3"/>
        <v>#N/A</v>
      </c>
      <c r="Y8" s="195" t="e">
        <f t="shared" si="5"/>
        <v>#N/A</v>
      </c>
      <c r="Z8" s="195" t="e">
        <f t="shared" si="6"/>
        <v>#N/A</v>
      </c>
      <c r="AA8" s="195" t="e">
        <f t="shared" si="7"/>
        <v>#N/A</v>
      </c>
      <c r="AB8" s="195" t="e">
        <f t="shared" si="4"/>
        <v>#N/A</v>
      </c>
      <c r="AC8" s="284" t="e">
        <f t="shared" si="8"/>
        <v>#N/A</v>
      </c>
      <c r="AD8" s="195" t="e">
        <f t="shared" si="9"/>
        <v>#N/A</v>
      </c>
      <c r="AE8" s="195" t="e">
        <f t="shared" si="10"/>
        <v>#N/A</v>
      </c>
      <c r="AF8" s="195" t="e">
        <f t="shared" si="11"/>
        <v>#N/A</v>
      </c>
      <c r="AG8" s="195" t="e">
        <f t="shared" si="12"/>
        <v>#N/A</v>
      </c>
      <c r="AH8" s="195" t="e">
        <f t="shared" si="13"/>
        <v>#N/A</v>
      </c>
      <c r="AI8" s="195" t="e">
        <f t="shared" si="14"/>
        <v>#N/A</v>
      </c>
      <c r="AJ8" s="195" t="e">
        <f t="shared" si="15"/>
        <v>#N/A</v>
      </c>
      <c r="AK8" s="195" t="e">
        <f t="shared" si="16"/>
        <v>#N/A</v>
      </c>
      <c r="AL8" s="248" t="e">
        <f t="shared" si="17"/>
        <v>#N/A</v>
      </c>
    </row>
    <row r="9" spans="1:38">
      <c r="A9" s="283">
        <v>36830</v>
      </c>
      <c r="B9" s="155">
        <f t="shared" si="0"/>
        <v>4</v>
      </c>
      <c r="C9" s="129" t="str">
        <f t="shared" si="1"/>
        <v>dec2000</v>
      </c>
      <c r="D9" s="129">
        <f t="shared" si="2"/>
        <v>36861</v>
      </c>
      <c r="E9" s="171">
        <v>171</v>
      </c>
      <c r="I9" s="195"/>
      <c r="J9" s="195"/>
      <c r="K9" s="284"/>
      <c r="L9" s="195"/>
      <c r="M9" s="195"/>
      <c r="N9" s="195"/>
      <c r="O9" s="195"/>
      <c r="P9" s="195"/>
      <c r="Q9" s="195"/>
      <c r="R9" s="195"/>
      <c r="S9" s="195"/>
      <c r="T9" s="285"/>
      <c r="V9" s="167">
        <v>37043</v>
      </c>
      <c r="W9" s="168">
        <f t="shared" si="18"/>
        <v>644</v>
      </c>
      <c r="X9" s="195" t="e">
        <f t="shared" si="3"/>
        <v>#N/A</v>
      </c>
      <c r="Y9" s="195" t="e">
        <f t="shared" si="5"/>
        <v>#N/A</v>
      </c>
      <c r="Z9" s="195" t="e">
        <f t="shared" si="6"/>
        <v>#N/A</v>
      </c>
      <c r="AA9" s="195" t="e">
        <f t="shared" si="7"/>
        <v>#N/A</v>
      </c>
      <c r="AB9" s="195" t="e">
        <f t="shared" si="4"/>
        <v>#N/A</v>
      </c>
      <c r="AC9" s="284" t="e">
        <f t="shared" si="8"/>
        <v>#N/A</v>
      </c>
      <c r="AD9" s="195" t="e">
        <f t="shared" si="9"/>
        <v>#N/A</v>
      </c>
      <c r="AE9" s="195" t="e">
        <f t="shared" si="10"/>
        <v>#N/A</v>
      </c>
      <c r="AF9" s="195" t="e">
        <f t="shared" si="11"/>
        <v>#N/A</v>
      </c>
      <c r="AG9" s="195" t="e">
        <f t="shared" si="12"/>
        <v>#N/A</v>
      </c>
      <c r="AH9" s="195" t="e">
        <f t="shared" si="13"/>
        <v>#N/A</v>
      </c>
      <c r="AI9" s="195" t="e">
        <f t="shared" si="14"/>
        <v>#N/A</v>
      </c>
      <c r="AJ9" s="195" t="e">
        <f t="shared" si="15"/>
        <v>#N/A</v>
      </c>
      <c r="AK9" s="195" t="e">
        <f t="shared" si="16"/>
        <v>#N/A</v>
      </c>
      <c r="AL9" s="248" t="e">
        <f t="shared" si="17"/>
        <v>#N/A</v>
      </c>
    </row>
    <row r="10" spans="1:38">
      <c r="A10" s="283">
        <v>36860</v>
      </c>
      <c r="B10" s="155">
        <f t="shared" si="0"/>
        <v>4</v>
      </c>
      <c r="C10" s="129" t="str">
        <f t="shared" si="1"/>
        <v>dec2000</v>
      </c>
      <c r="D10" s="129">
        <f t="shared" si="2"/>
        <v>36861</v>
      </c>
      <c r="E10" s="171">
        <v>188</v>
      </c>
      <c r="I10" s="195"/>
      <c r="J10" s="195"/>
      <c r="K10" s="284"/>
      <c r="L10" s="195"/>
      <c r="M10" s="195"/>
      <c r="N10" s="195"/>
      <c r="O10" s="195"/>
      <c r="P10" s="195"/>
      <c r="Q10" s="195"/>
      <c r="R10" s="195"/>
      <c r="S10" s="195"/>
      <c r="T10" s="285"/>
      <c r="V10" s="167">
        <v>37135</v>
      </c>
      <c r="W10" s="168">
        <f t="shared" si="18"/>
        <v>700</v>
      </c>
      <c r="X10" s="195" t="e">
        <f t="shared" si="3"/>
        <v>#N/A</v>
      </c>
      <c r="Y10" s="195" t="e">
        <f t="shared" si="5"/>
        <v>#N/A</v>
      </c>
      <c r="Z10" s="195" t="e">
        <f t="shared" si="6"/>
        <v>#N/A</v>
      </c>
      <c r="AA10" s="195" t="e">
        <f t="shared" si="7"/>
        <v>#N/A</v>
      </c>
      <c r="AB10" s="195" t="e">
        <f t="shared" si="4"/>
        <v>#N/A</v>
      </c>
      <c r="AC10" s="284" t="e">
        <f t="shared" si="8"/>
        <v>#N/A</v>
      </c>
      <c r="AD10" s="195" t="e">
        <f t="shared" si="9"/>
        <v>#N/A</v>
      </c>
      <c r="AE10" s="195" t="e">
        <f t="shared" si="10"/>
        <v>#N/A</v>
      </c>
      <c r="AF10" s="195" t="e">
        <f t="shared" si="11"/>
        <v>#N/A</v>
      </c>
      <c r="AG10" s="195" t="e">
        <f t="shared" si="12"/>
        <v>#N/A</v>
      </c>
      <c r="AH10" s="195" t="e">
        <f t="shared" si="13"/>
        <v>#N/A</v>
      </c>
      <c r="AI10" s="195" t="e">
        <f t="shared" si="14"/>
        <v>#N/A</v>
      </c>
      <c r="AJ10" s="195" t="e">
        <f t="shared" si="15"/>
        <v>#N/A</v>
      </c>
      <c r="AK10" s="195" t="e">
        <f t="shared" si="16"/>
        <v>#N/A</v>
      </c>
      <c r="AL10" s="248" t="e">
        <f t="shared" si="17"/>
        <v>#N/A</v>
      </c>
    </row>
    <row r="11" spans="1:38">
      <c r="A11" s="283">
        <v>36891</v>
      </c>
      <c r="B11" s="155">
        <f t="shared" si="0"/>
        <v>4</v>
      </c>
      <c r="C11" s="129" t="str">
        <f t="shared" si="1"/>
        <v>dec2000</v>
      </c>
      <c r="D11" s="129">
        <f t="shared" si="2"/>
        <v>36861</v>
      </c>
      <c r="E11" s="171">
        <v>193</v>
      </c>
      <c r="I11" s="195"/>
      <c r="J11" s="195"/>
      <c r="K11" s="284"/>
      <c r="L11" s="195"/>
      <c r="M11" s="195"/>
      <c r="N11" s="195"/>
      <c r="O11" s="195"/>
      <c r="P11" s="195"/>
      <c r="Q11" s="195"/>
      <c r="R11" s="195"/>
      <c r="S11" s="195"/>
      <c r="T11" s="285"/>
      <c r="V11" s="167">
        <v>37226</v>
      </c>
      <c r="W11" s="168">
        <f t="shared" si="18"/>
        <v>658</v>
      </c>
      <c r="X11" s="195" t="e">
        <f t="shared" si="3"/>
        <v>#N/A</v>
      </c>
      <c r="Y11" s="195" t="e">
        <f t="shared" si="5"/>
        <v>#N/A</v>
      </c>
      <c r="Z11" s="195" t="e">
        <f t="shared" si="6"/>
        <v>#N/A</v>
      </c>
      <c r="AA11" s="195" t="e">
        <f t="shared" si="7"/>
        <v>#N/A</v>
      </c>
      <c r="AB11" s="195" t="e">
        <f t="shared" si="4"/>
        <v>#N/A</v>
      </c>
      <c r="AC11" s="284" t="e">
        <f t="shared" si="8"/>
        <v>#N/A</v>
      </c>
      <c r="AD11" s="195" t="e">
        <f t="shared" si="9"/>
        <v>#N/A</v>
      </c>
      <c r="AE11" s="195" t="e">
        <f t="shared" si="10"/>
        <v>#N/A</v>
      </c>
      <c r="AF11" s="195" t="e">
        <f t="shared" si="11"/>
        <v>#N/A</v>
      </c>
      <c r="AG11" s="195" t="e">
        <f t="shared" si="12"/>
        <v>#N/A</v>
      </c>
      <c r="AH11" s="195" t="e">
        <f t="shared" si="13"/>
        <v>#N/A</v>
      </c>
      <c r="AI11" s="195" t="e">
        <f t="shared" si="14"/>
        <v>#N/A</v>
      </c>
      <c r="AJ11" s="195" t="e">
        <f t="shared" si="15"/>
        <v>#N/A</v>
      </c>
      <c r="AK11" s="195" t="e">
        <f t="shared" si="16"/>
        <v>#N/A</v>
      </c>
      <c r="AL11" s="248" t="e">
        <f t="shared" si="17"/>
        <v>#N/A</v>
      </c>
    </row>
    <row r="12" spans="1:38">
      <c r="A12" s="283">
        <v>36922</v>
      </c>
      <c r="B12" s="155">
        <f t="shared" si="0"/>
        <v>1</v>
      </c>
      <c r="C12" s="129" t="str">
        <f t="shared" si="1"/>
        <v>Mar2001</v>
      </c>
      <c r="D12" s="129">
        <f t="shared" si="2"/>
        <v>36951</v>
      </c>
      <c r="E12" s="171">
        <v>208</v>
      </c>
      <c r="I12" s="195"/>
      <c r="J12" s="195"/>
      <c r="K12" s="284"/>
      <c r="L12" s="195"/>
      <c r="M12" s="195"/>
      <c r="N12" s="195"/>
      <c r="O12" s="195"/>
      <c r="P12" s="195"/>
      <c r="Q12" s="195"/>
      <c r="R12" s="195"/>
      <c r="S12" s="195"/>
      <c r="T12" s="285"/>
      <c r="V12" s="167">
        <v>37316</v>
      </c>
      <c r="W12" s="168">
        <f t="shared" si="18"/>
        <v>683</v>
      </c>
      <c r="X12" s="195">
        <f t="shared" si="3"/>
        <v>1</v>
      </c>
      <c r="Y12" s="195" t="e">
        <f t="shared" si="5"/>
        <v>#N/A</v>
      </c>
      <c r="Z12" s="195" t="e">
        <f t="shared" si="6"/>
        <v>#N/A</v>
      </c>
      <c r="AA12" s="195" t="e">
        <f t="shared" si="7"/>
        <v>#N/A</v>
      </c>
      <c r="AB12" s="195" t="e">
        <f t="shared" si="4"/>
        <v>#N/A</v>
      </c>
      <c r="AC12" s="284" t="e">
        <f t="shared" si="8"/>
        <v>#N/A</v>
      </c>
      <c r="AD12" s="195" t="e">
        <f t="shared" si="9"/>
        <v>#N/A</v>
      </c>
      <c r="AE12" s="195" t="e">
        <f t="shared" si="10"/>
        <v>#N/A</v>
      </c>
      <c r="AF12" s="195" t="e">
        <f t="shared" si="11"/>
        <v>#N/A</v>
      </c>
      <c r="AG12" s="195" t="e">
        <f t="shared" si="12"/>
        <v>#N/A</v>
      </c>
      <c r="AH12" s="195" t="e">
        <f t="shared" si="13"/>
        <v>#N/A</v>
      </c>
      <c r="AI12" s="195" t="e">
        <f t="shared" si="14"/>
        <v>#N/A</v>
      </c>
      <c r="AJ12" s="195" t="e">
        <f t="shared" si="15"/>
        <v>#N/A</v>
      </c>
      <c r="AK12" s="195" t="e">
        <f t="shared" si="16"/>
        <v>#N/A</v>
      </c>
      <c r="AL12" s="248" t="e">
        <f t="shared" si="17"/>
        <v>#N/A</v>
      </c>
    </row>
    <row r="13" spans="1:38">
      <c r="A13" s="283">
        <v>36950</v>
      </c>
      <c r="B13" s="155">
        <f t="shared" si="0"/>
        <v>1</v>
      </c>
      <c r="C13" s="129" t="str">
        <f t="shared" si="1"/>
        <v>Mar2001</v>
      </c>
      <c r="D13" s="129">
        <f t="shared" si="2"/>
        <v>36951</v>
      </c>
      <c r="E13" s="171">
        <v>200</v>
      </c>
      <c r="I13" s="195"/>
      <c r="J13" s="195"/>
      <c r="K13" s="284"/>
      <c r="L13" s="195"/>
      <c r="M13" s="195"/>
      <c r="N13" s="195"/>
      <c r="O13" s="195"/>
      <c r="P13" s="195"/>
      <c r="Q13" s="195"/>
      <c r="R13" s="195"/>
      <c r="S13" s="195"/>
      <c r="T13" s="285"/>
      <c r="V13" s="167">
        <v>37408</v>
      </c>
      <c r="W13" s="168">
        <f t="shared" si="18"/>
        <v>592</v>
      </c>
      <c r="X13" s="195">
        <f t="shared" si="3"/>
        <v>2</v>
      </c>
      <c r="Y13" s="195" t="e">
        <f t="shared" si="5"/>
        <v>#N/A</v>
      </c>
      <c r="Z13" s="195" t="e">
        <f t="shared" si="6"/>
        <v>#N/A</v>
      </c>
      <c r="AA13" s="195" t="e">
        <f t="shared" si="7"/>
        <v>#N/A</v>
      </c>
      <c r="AB13" s="195" t="e">
        <f t="shared" si="4"/>
        <v>#N/A</v>
      </c>
      <c r="AC13" s="284" t="e">
        <f t="shared" si="8"/>
        <v>#N/A</v>
      </c>
      <c r="AD13" s="195" t="e">
        <f t="shared" si="9"/>
        <v>#N/A</v>
      </c>
      <c r="AE13" s="195" t="e">
        <f t="shared" si="10"/>
        <v>#N/A</v>
      </c>
      <c r="AF13" s="195" t="e">
        <f t="shared" si="11"/>
        <v>#N/A</v>
      </c>
      <c r="AG13" s="195" t="e">
        <f t="shared" si="12"/>
        <v>#N/A</v>
      </c>
      <c r="AH13" s="195" t="e">
        <f t="shared" si="13"/>
        <v>#N/A</v>
      </c>
      <c r="AI13" s="195" t="e">
        <f t="shared" si="14"/>
        <v>#N/A</v>
      </c>
      <c r="AJ13" s="195" t="e">
        <f t="shared" si="15"/>
        <v>#N/A</v>
      </c>
      <c r="AK13" s="195" t="e">
        <f t="shared" si="16"/>
        <v>#N/A</v>
      </c>
      <c r="AL13" s="248" t="e">
        <f t="shared" si="17"/>
        <v>#N/A</v>
      </c>
    </row>
    <row r="14" spans="1:38">
      <c r="A14" s="283">
        <v>36981</v>
      </c>
      <c r="B14" s="155">
        <f t="shared" si="0"/>
        <v>1</v>
      </c>
      <c r="C14" s="129" t="str">
        <f t="shared" si="1"/>
        <v>Mar2001</v>
      </c>
      <c r="D14" s="129">
        <f t="shared" si="2"/>
        <v>36951</v>
      </c>
      <c r="E14" s="171">
        <v>238</v>
      </c>
      <c r="H14" s="278"/>
      <c r="I14" s="278"/>
      <c r="J14" s="278"/>
      <c r="K14" s="286"/>
      <c r="L14" s="287"/>
      <c r="M14" s="287"/>
      <c r="N14" s="287"/>
      <c r="O14" s="287"/>
      <c r="P14" s="195"/>
      <c r="Q14" s="195"/>
      <c r="R14" s="195"/>
      <c r="S14" s="195"/>
      <c r="T14" s="285"/>
      <c r="V14" s="167">
        <v>37500</v>
      </c>
      <c r="W14" s="168">
        <f t="shared" si="18"/>
        <v>590</v>
      </c>
      <c r="X14" s="195">
        <f t="shared" si="3"/>
        <v>85</v>
      </c>
      <c r="Y14" s="195" t="e">
        <f t="shared" si="5"/>
        <v>#N/A</v>
      </c>
      <c r="Z14" s="195" t="e">
        <f t="shared" si="6"/>
        <v>#N/A</v>
      </c>
      <c r="AA14" s="195" t="e">
        <f t="shared" si="7"/>
        <v>#N/A</v>
      </c>
      <c r="AB14" s="195" t="e">
        <f t="shared" si="4"/>
        <v>#N/A</v>
      </c>
      <c r="AC14" s="284" t="e">
        <f t="shared" si="8"/>
        <v>#N/A</v>
      </c>
      <c r="AD14" s="195" t="e">
        <f t="shared" si="9"/>
        <v>#N/A</v>
      </c>
      <c r="AE14" s="195" t="e">
        <f t="shared" si="10"/>
        <v>#N/A</v>
      </c>
      <c r="AF14" s="195" t="e">
        <f t="shared" si="11"/>
        <v>#N/A</v>
      </c>
      <c r="AG14" s="195" t="e">
        <f t="shared" si="12"/>
        <v>#N/A</v>
      </c>
      <c r="AH14" s="195" t="e">
        <f t="shared" si="13"/>
        <v>#N/A</v>
      </c>
      <c r="AI14" s="195" t="e">
        <f t="shared" si="14"/>
        <v>#N/A</v>
      </c>
      <c r="AJ14" s="195" t="e">
        <f t="shared" si="15"/>
        <v>#N/A</v>
      </c>
      <c r="AK14" s="195" t="e">
        <f t="shared" si="16"/>
        <v>#N/A</v>
      </c>
      <c r="AL14" s="248" t="e">
        <f t="shared" si="17"/>
        <v>#N/A</v>
      </c>
    </row>
    <row r="15" spans="1:38">
      <c r="A15" s="283">
        <v>37011</v>
      </c>
      <c r="B15" s="155">
        <f t="shared" si="0"/>
        <v>2</v>
      </c>
      <c r="C15" s="129" t="str">
        <f t="shared" si="1"/>
        <v>June2001</v>
      </c>
      <c r="D15" s="129">
        <f t="shared" si="2"/>
        <v>37043</v>
      </c>
      <c r="E15" s="171">
        <v>212</v>
      </c>
      <c r="I15" s="195"/>
      <c r="J15" s="195"/>
      <c r="K15" s="284"/>
      <c r="L15" s="195"/>
      <c r="M15" s="195"/>
      <c r="N15" s="195"/>
      <c r="O15" s="195"/>
      <c r="P15" s="195"/>
      <c r="Q15" s="195"/>
      <c r="R15" s="195"/>
      <c r="S15" s="195"/>
      <c r="T15" s="285"/>
      <c r="V15" s="167">
        <v>37591</v>
      </c>
      <c r="W15" s="168">
        <f t="shared" si="18"/>
        <v>551</v>
      </c>
      <c r="X15" s="195">
        <f t="shared" si="3"/>
        <v>345</v>
      </c>
      <c r="Y15" s="195" t="e">
        <f t="shared" si="5"/>
        <v>#N/A</v>
      </c>
      <c r="Z15" s="195" t="e">
        <f t="shared" si="6"/>
        <v>#N/A</v>
      </c>
      <c r="AA15" s="195" t="e">
        <f t="shared" si="7"/>
        <v>#N/A</v>
      </c>
      <c r="AB15" s="195" t="e">
        <f t="shared" si="4"/>
        <v>#N/A</v>
      </c>
      <c r="AC15" s="284" t="e">
        <f t="shared" si="8"/>
        <v>#N/A</v>
      </c>
      <c r="AD15" s="195" t="e">
        <f t="shared" si="9"/>
        <v>#N/A</v>
      </c>
      <c r="AE15" s="195" t="e">
        <f t="shared" si="10"/>
        <v>#N/A</v>
      </c>
      <c r="AF15" s="195" t="e">
        <f t="shared" si="11"/>
        <v>#N/A</v>
      </c>
      <c r="AG15" s="195" t="e">
        <f t="shared" si="12"/>
        <v>#N/A</v>
      </c>
      <c r="AH15" s="195" t="e">
        <f t="shared" si="13"/>
        <v>#N/A</v>
      </c>
      <c r="AI15" s="195" t="e">
        <f t="shared" si="14"/>
        <v>#N/A</v>
      </c>
      <c r="AJ15" s="195" t="e">
        <f t="shared" si="15"/>
        <v>#N/A</v>
      </c>
      <c r="AK15" s="195" t="e">
        <f t="shared" si="16"/>
        <v>#N/A</v>
      </c>
      <c r="AL15" s="248" t="e">
        <f t="shared" si="17"/>
        <v>#N/A</v>
      </c>
    </row>
    <row r="16" spans="1:38">
      <c r="A16" s="283">
        <v>37042</v>
      </c>
      <c r="B16" s="155">
        <f t="shared" si="0"/>
        <v>2</v>
      </c>
      <c r="C16" s="129" t="str">
        <f t="shared" si="1"/>
        <v>June2001</v>
      </c>
      <c r="D16" s="129">
        <f t="shared" si="2"/>
        <v>37043</v>
      </c>
      <c r="E16" s="171">
        <v>231</v>
      </c>
      <c r="I16" s="195"/>
      <c r="J16" s="195"/>
      <c r="K16" s="284"/>
      <c r="L16" s="195"/>
      <c r="M16" s="195"/>
      <c r="N16" s="195"/>
      <c r="O16" s="195"/>
      <c r="P16" s="195"/>
      <c r="Q16" s="195"/>
      <c r="R16" s="195"/>
      <c r="S16" s="195"/>
      <c r="T16" s="285"/>
      <c r="V16" s="167">
        <v>37681</v>
      </c>
      <c r="W16" s="168">
        <f t="shared" si="18"/>
        <v>487</v>
      </c>
      <c r="X16" s="195">
        <f t="shared" si="3"/>
        <v>470</v>
      </c>
      <c r="Y16" s="195" t="e">
        <f t="shared" si="5"/>
        <v>#N/A</v>
      </c>
      <c r="Z16" s="195" t="e">
        <f t="shared" si="6"/>
        <v>#N/A</v>
      </c>
      <c r="AA16" s="195" t="e">
        <f t="shared" si="7"/>
        <v>#N/A</v>
      </c>
      <c r="AB16" s="195" t="e">
        <f t="shared" si="4"/>
        <v>#N/A</v>
      </c>
      <c r="AC16" s="284" t="e">
        <f t="shared" si="8"/>
        <v>#N/A</v>
      </c>
      <c r="AD16" s="195" t="e">
        <f t="shared" si="9"/>
        <v>#N/A</v>
      </c>
      <c r="AE16" s="195" t="e">
        <f t="shared" si="10"/>
        <v>#N/A</v>
      </c>
      <c r="AF16" s="195" t="e">
        <f t="shared" si="11"/>
        <v>#N/A</v>
      </c>
      <c r="AG16" s="195" t="e">
        <f t="shared" si="12"/>
        <v>#N/A</v>
      </c>
      <c r="AH16" s="195" t="e">
        <f t="shared" si="13"/>
        <v>#N/A</v>
      </c>
      <c r="AI16" s="195" t="e">
        <f t="shared" si="14"/>
        <v>#N/A</v>
      </c>
      <c r="AJ16" s="195" t="e">
        <f t="shared" si="15"/>
        <v>#N/A</v>
      </c>
      <c r="AK16" s="195" t="e">
        <f t="shared" si="16"/>
        <v>#N/A</v>
      </c>
      <c r="AL16" s="248" t="e">
        <f t="shared" si="17"/>
        <v>#N/A</v>
      </c>
    </row>
    <row r="17" spans="1:38">
      <c r="A17" s="283">
        <v>37072</v>
      </c>
      <c r="B17" s="155">
        <f t="shared" si="0"/>
        <v>2</v>
      </c>
      <c r="C17" s="129" t="str">
        <f t="shared" si="1"/>
        <v>June2001</v>
      </c>
      <c r="D17" s="129">
        <f t="shared" si="2"/>
        <v>37043</v>
      </c>
      <c r="E17" s="171">
        <v>201</v>
      </c>
      <c r="I17" s="195"/>
      <c r="J17" s="195"/>
      <c r="K17" s="284"/>
      <c r="L17" s="195"/>
      <c r="M17" s="195"/>
      <c r="N17" s="195"/>
      <c r="O17" s="195"/>
      <c r="P17" s="195"/>
      <c r="Q17" s="195"/>
      <c r="R17" s="195"/>
      <c r="S17" s="195"/>
      <c r="T17" s="285"/>
      <c r="V17" s="167">
        <v>37773</v>
      </c>
      <c r="W17" s="168">
        <f t="shared" si="18"/>
        <v>389</v>
      </c>
      <c r="X17" s="195">
        <f t="shared" si="3"/>
        <v>578</v>
      </c>
      <c r="Y17" s="195" t="e">
        <f t="shared" si="5"/>
        <v>#N/A</v>
      </c>
      <c r="Z17" s="195" t="e">
        <f t="shared" si="6"/>
        <v>#N/A</v>
      </c>
      <c r="AA17" s="195" t="e">
        <f t="shared" si="7"/>
        <v>#N/A</v>
      </c>
      <c r="AB17" s="195" t="e">
        <f t="shared" si="4"/>
        <v>#N/A</v>
      </c>
      <c r="AC17" s="284" t="e">
        <f t="shared" si="8"/>
        <v>#N/A</v>
      </c>
      <c r="AD17" s="195" t="e">
        <f t="shared" si="9"/>
        <v>#N/A</v>
      </c>
      <c r="AE17" s="195" t="e">
        <f t="shared" si="10"/>
        <v>#N/A</v>
      </c>
      <c r="AF17" s="195" t="e">
        <f t="shared" si="11"/>
        <v>#N/A</v>
      </c>
      <c r="AG17" s="195" t="e">
        <f t="shared" si="12"/>
        <v>#N/A</v>
      </c>
      <c r="AH17" s="195" t="e">
        <f t="shared" si="13"/>
        <v>#N/A</v>
      </c>
      <c r="AI17" s="195" t="e">
        <f t="shared" si="14"/>
        <v>#N/A</v>
      </c>
      <c r="AJ17" s="195" t="e">
        <f t="shared" si="15"/>
        <v>#N/A</v>
      </c>
      <c r="AK17" s="195" t="e">
        <f t="shared" si="16"/>
        <v>#N/A</v>
      </c>
      <c r="AL17" s="248" t="e">
        <f t="shared" si="17"/>
        <v>#N/A</v>
      </c>
    </row>
    <row r="18" spans="1:38">
      <c r="A18" s="283">
        <v>37103</v>
      </c>
      <c r="B18" s="155">
        <f t="shared" si="0"/>
        <v>3</v>
      </c>
      <c r="C18" s="129" t="str">
        <f t="shared" si="1"/>
        <v>Sep2001</v>
      </c>
      <c r="D18" s="129">
        <f t="shared" si="2"/>
        <v>37135</v>
      </c>
      <c r="E18" s="171">
        <v>247</v>
      </c>
      <c r="I18" s="195"/>
      <c r="J18" s="195"/>
      <c r="K18" s="284"/>
      <c r="L18" s="195"/>
      <c r="M18" s="195"/>
      <c r="N18" s="195"/>
      <c r="O18" s="195"/>
      <c r="P18" s="195"/>
      <c r="Q18" s="195"/>
      <c r="R18" s="195"/>
      <c r="S18" s="195"/>
      <c r="T18" s="285"/>
      <c r="V18" s="167">
        <v>37865</v>
      </c>
      <c r="W18" s="168">
        <f t="shared" si="18"/>
        <v>356</v>
      </c>
      <c r="X18" s="195">
        <f t="shared" si="3"/>
        <v>764</v>
      </c>
      <c r="Y18" s="195" t="e">
        <f t="shared" si="5"/>
        <v>#N/A</v>
      </c>
      <c r="Z18" s="195" t="e">
        <f t="shared" si="6"/>
        <v>#N/A</v>
      </c>
      <c r="AA18" s="195" t="e">
        <f t="shared" si="7"/>
        <v>#N/A</v>
      </c>
      <c r="AB18" s="195" t="e">
        <f t="shared" si="4"/>
        <v>#N/A</v>
      </c>
      <c r="AC18" s="284" t="e">
        <f t="shared" si="8"/>
        <v>#N/A</v>
      </c>
      <c r="AD18" s="195" t="e">
        <f t="shared" si="9"/>
        <v>#N/A</v>
      </c>
      <c r="AE18" s="195" t="e">
        <f t="shared" si="10"/>
        <v>#N/A</v>
      </c>
      <c r="AF18" s="195" t="e">
        <f t="shared" si="11"/>
        <v>#N/A</v>
      </c>
      <c r="AG18" s="195" t="e">
        <f t="shared" si="12"/>
        <v>#N/A</v>
      </c>
      <c r="AH18" s="195" t="e">
        <f t="shared" si="13"/>
        <v>#N/A</v>
      </c>
      <c r="AI18" s="195" t="e">
        <f t="shared" si="14"/>
        <v>#N/A</v>
      </c>
      <c r="AJ18" s="195" t="e">
        <f t="shared" si="15"/>
        <v>#N/A</v>
      </c>
      <c r="AK18" s="195" t="e">
        <f t="shared" si="16"/>
        <v>#N/A</v>
      </c>
      <c r="AL18" s="248" t="e">
        <f t="shared" si="17"/>
        <v>#N/A</v>
      </c>
    </row>
    <row r="19" spans="1:38" s="100" customFormat="1">
      <c r="A19" s="283">
        <v>37134</v>
      </c>
      <c r="B19" s="155">
        <f t="shared" si="0"/>
        <v>3</v>
      </c>
      <c r="C19" s="129" t="str">
        <f t="shared" si="1"/>
        <v>Sep2001</v>
      </c>
      <c r="D19" s="129">
        <f t="shared" si="2"/>
        <v>37135</v>
      </c>
      <c r="E19" s="171">
        <v>224</v>
      </c>
      <c r="F19" s="172"/>
      <c r="G19" s="276"/>
      <c r="H19" s="195"/>
      <c r="I19" s="195"/>
      <c r="J19" s="195"/>
      <c r="K19" s="284"/>
      <c r="L19" s="195"/>
      <c r="M19" s="195"/>
      <c r="N19" s="195"/>
      <c r="O19" s="195"/>
      <c r="P19" s="195"/>
      <c r="Q19" s="195"/>
      <c r="R19" s="195"/>
      <c r="S19" s="195"/>
      <c r="T19" s="285"/>
      <c r="U19" s="147"/>
      <c r="V19" s="167">
        <v>37956</v>
      </c>
      <c r="W19" s="168">
        <f t="shared" si="18"/>
        <v>338</v>
      </c>
      <c r="X19" s="195">
        <f t="shared" si="3"/>
        <v>924</v>
      </c>
      <c r="Y19" s="195" t="e">
        <f t="shared" si="5"/>
        <v>#N/A</v>
      </c>
      <c r="Z19" s="195" t="e">
        <f t="shared" si="6"/>
        <v>#N/A</v>
      </c>
      <c r="AA19" s="195" t="e">
        <f t="shared" si="7"/>
        <v>#N/A</v>
      </c>
      <c r="AB19" s="195" t="e">
        <f t="shared" si="4"/>
        <v>#N/A</v>
      </c>
      <c r="AC19" s="284" t="e">
        <f t="shared" si="8"/>
        <v>#N/A</v>
      </c>
      <c r="AD19" s="195" t="e">
        <f t="shared" si="9"/>
        <v>#N/A</v>
      </c>
      <c r="AE19" s="195" t="e">
        <f t="shared" si="10"/>
        <v>#N/A</v>
      </c>
      <c r="AF19" s="195" t="e">
        <f t="shared" si="11"/>
        <v>#N/A</v>
      </c>
      <c r="AG19" s="195" t="e">
        <f t="shared" si="12"/>
        <v>#N/A</v>
      </c>
      <c r="AH19" s="195" t="e">
        <f t="shared" si="13"/>
        <v>#N/A</v>
      </c>
      <c r="AI19" s="195" t="e">
        <f t="shared" si="14"/>
        <v>#N/A</v>
      </c>
      <c r="AJ19" s="195" t="e">
        <f t="shared" si="15"/>
        <v>#N/A</v>
      </c>
      <c r="AK19" s="195" t="e">
        <f t="shared" si="16"/>
        <v>#N/A</v>
      </c>
      <c r="AL19" s="248" t="e">
        <f t="shared" si="17"/>
        <v>#N/A</v>
      </c>
    </row>
    <row r="20" spans="1:38" s="100" customFormat="1">
      <c r="A20" s="283">
        <v>37164</v>
      </c>
      <c r="B20" s="155">
        <f t="shared" si="0"/>
        <v>3</v>
      </c>
      <c r="C20" s="129" t="str">
        <f t="shared" si="1"/>
        <v>Sep2001</v>
      </c>
      <c r="D20" s="129">
        <f t="shared" si="2"/>
        <v>37135</v>
      </c>
      <c r="E20" s="171">
        <v>229</v>
      </c>
      <c r="F20" s="172"/>
      <c r="G20" s="276"/>
      <c r="H20" s="195"/>
      <c r="I20" s="195"/>
      <c r="J20" s="195"/>
      <c r="K20" s="284"/>
      <c r="L20" s="195"/>
      <c r="M20" s="195"/>
      <c r="N20" s="195"/>
      <c r="O20" s="195"/>
      <c r="P20" s="195"/>
      <c r="Q20" s="195"/>
      <c r="R20" s="195"/>
      <c r="S20" s="195"/>
      <c r="T20" s="285"/>
      <c r="U20" s="147"/>
      <c r="V20" s="167">
        <v>38047</v>
      </c>
      <c r="W20" s="168">
        <f t="shared" si="18"/>
        <v>340</v>
      </c>
      <c r="X20" s="195">
        <f t="shared" si="3"/>
        <v>925</v>
      </c>
      <c r="Y20" s="195" t="e">
        <f t="shared" si="5"/>
        <v>#N/A</v>
      </c>
      <c r="Z20" s="195" t="e">
        <f t="shared" si="6"/>
        <v>#N/A</v>
      </c>
      <c r="AA20" s="195" t="e">
        <f t="shared" si="7"/>
        <v>#N/A</v>
      </c>
      <c r="AB20" s="195" t="e">
        <f t="shared" si="4"/>
        <v>#N/A</v>
      </c>
      <c r="AC20" s="284" t="e">
        <f t="shared" si="8"/>
        <v>#N/A</v>
      </c>
      <c r="AD20" s="195" t="e">
        <f t="shared" si="9"/>
        <v>#N/A</v>
      </c>
      <c r="AE20" s="195" t="e">
        <f t="shared" si="10"/>
        <v>#N/A</v>
      </c>
      <c r="AF20" s="195" t="e">
        <f t="shared" si="11"/>
        <v>#N/A</v>
      </c>
      <c r="AG20" s="195" t="e">
        <f t="shared" si="12"/>
        <v>#N/A</v>
      </c>
      <c r="AH20" s="195" t="e">
        <f t="shared" si="13"/>
        <v>#N/A</v>
      </c>
      <c r="AI20" s="195" t="e">
        <f t="shared" si="14"/>
        <v>#N/A</v>
      </c>
      <c r="AJ20" s="195" t="e">
        <f t="shared" si="15"/>
        <v>#N/A</v>
      </c>
      <c r="AK20" s="195" t="e">
        <f t="shared" si="16"/>
        <v>#N/A</v>
      </c>
      <c r="AL20" s="248" t="e">
        <f t="shared" si="17"/>
        <v>#N/A</v>
      </c>
    </row>
    <row r="21" spans="1:38" s="100" customFormat="1">
      <c r="A21" s="283">
        <v>37195</v>
      </c>
      <c r="B21" s="155">
        <f t="shared" si="0"/>
        <v>4</v>
      </c>
      <c r="C21" s="129" t="str">
        <f t="shared" si="1"/>
        <v>dec2001</v>
      </c>
      <c r="D21" s="129">
        <f t="shared" si="2"/>
        <v>37226</v>
      </c>
      <c r="E21" s="171">
        <v>247</v>
      </c>
      <c r="F21" s="172"/>
      <c r="G21" s="276"/>
      <c r="H21" s="195"/>
      <c r="I21" s="195"/>
      <c r="J21" s="195"/>
      <c r="K21" s="284"/>
      <c r="L21" s="195"/>
      <c r="M21" s="195"/>
      <c r="N21" s="195"/>
      <c r="O21" s="195"/>
      <c r="P21" s="195"/>
      <c r="Q21" s="195"/>
      <c r="R21" s="195"/>
      <c r="S21" s="195"/>
      <c r="T21" s="285"/>
      <c r="U21" s="147"/>
      <c r="V21" s="167">
        <v>38139</v>
      </c>
      <c r="W21" s="168">
        <f t="shared" si="18"/>
        <v>319</v>
      </c>
      <c r="X21" s="195">
        <f t="shared" si="3"/>
        <v>900</v>
      </c>
      <c r="Y21" s="195" t="e">
        <f t="shared" si="5"/>
        <v>#N/A</v>
      </c>
      <c r="Z21" s="195" t="e">
        <f t="shared" si="6"/>
        <v>#N/A</v>
      </c>
      <c r="AA21" s="195" t="e">
        <f t="shared" si="7"/>
        <v>#N/A</v>
      </c>
      <c r="AB21" s="195" t="e">
        <f t="shared" si="4"/>
        <v>#N/A</v>
      </c>
      <c r="AC21" s="284" t="e">
        <f t="shared" si="8"/>
        <v>#N/A</v>
      </c>
      <c r="AD21" s="195" t="e">
        <f t="shared" si="9"/>
        <v>#N/A</v>
      </c>
      <c r="AE21" s="195" t="e">
        <f t="shared" si="10"/>
        <v>#N/A</v>
      </c>
      <c r="AF21" s="195" t="e">
        <f t="shared" si="11"/>
        <v>#N/A</v>
      </c>
      <c r="AG21" s="195" t="e">
        <f t="shared" si="12"/>
        <v>#N/A</v>
      </c>
      <c r="AH21" s="195" t="e">
        <f t="shared" si="13"/>
        <v>#N/A</v>
      </c>
      <c r="AI21" s="195" t="e">
        <f t="shared" si="14"/>
        <v>#N/A</v>
      </c>
      <c r="AJ21" s="195" t="e">
        <f t="shared" si="15"/>
        <v>#N/A</v>
      </c>
      <c r="AK21" s="195" t="e">
        <f t="shared" si="16"/>
        <v>#N/A</v>
      </c>
      <c r="AL21" s="248" t="e">
        <f t="shared" si="17"/>
        <v>#N/A</v>
      </c>
    </row>
    <row r="22" spans="1:38" s="100" customFormat="1">
      <c r="A22" s="283">
        <v>37225</v>
      </c>
      <c r="B22" s="155">
        <f t="shared" si="0"/>
        <v>4</v>
      </c>
      <c r="C22" s="129" t="str">
        <f t="shared" si="1"/>
        <v>dec2001</v>
      </c>
      <c r="D22" s="129">
        <f t="shared" si="2"/>
        <v>37226</v>
      </c>
      <c r="E22" s="171">
        <v>215</v>
      </c>
      <c r="F22" s="172"/>
      <c r="G22" s="276"/>
      <c r="H22" s="195"/>
      <c r="I22" s="195"/>
      <c r="J22" s="195"/>
      <c r="K22" s="284"/>
      <c r="L22" s="195"/>
      <c r="M22" s="195"/>
      <c r="N22" s="195"/>
      <c r="O22" s="195"/>
      <c r="P22" s="195"/>
      <c r="Q22" s="195"/>
      <c r="R22" s="195"/>
      <c r="S22" s="195"/>
      <c r="T22" s="285"/>
      <c r="U22" s="147"/>
      <c r="V22" s="167">
        <v>38231</v>
      </c>
      <c r="W22" s="168">
        <f t="shared" si="18"/>
        <v>305</v>
      </c>
      <c r="X22" s="195">
        <f t="shared" si="3"/>
        <v>1107</v>
      </c>
      <c r="Y22" s="195" t="e">
        <f t="shared" si="5"/>
        <v>#N/A</v>
      </c>
      <c r="Z22" s="195" t="e">
        <f t="shared" si="6"/>
        <v>#N/A</v>
      </c>
      <c r="AA22" s="195" t="e">
        <f t="shared" si="7"/>
        <v>#N/A</v>
      </c>
      <c r="AB22" s="195" t="e">
        <f t="shared" si="4"/>
        <v>#N/A</v>
      </c>
      <c r="AC22" s="284" t="e">
        <f t="shared" si="8"/>
        <v>#N/A</v>
      </c>
      <c r="AD22" s="195" t="e">
        <f t="shared" si="9"/>
        <v>#N/A</v>
      </c>
      <c r="AE22" s="195" t="e">
        <f t="shared" si="10"/>
        <v>#N/A</v>
      </c>
      <c r="AF22" s="195" t="e">
        <f t="shared" si="11"/>
        <v>#N/A</v>
      </c>
      <c r="AG22" s="195" t="e">
        <f t="shared" si="12"/>
        <v>#N/A</v>
      </c>
      <c r="AH22" s="195" t="e">
        <f t="shared" si="13"/>
        <v>#N/A</v>
      </c>
      <c r="AI22" s="195" t="e">
        <f t="shared" si="14"/>
        <v>#N/A</v>
      </c>
      <c r="AJ22" s="195" t="e">
        <f t="shared" si="15"/>
        <v>#N/A</v>
      </c>
      <c r="AK22" s="195" t="e">
        <f t="shared" si="16"/>
        <v>#N/A</v>
      </c>
      <c r="AL22" s="248" t="e">
        <f t="shared" si="17"/>
        <v>#N/A</v>
      </c>
    </row>
    <row r="23" spans="1:38" s="100" customFormat="1">
      <c r="A23" s="283">
        <v>37256</v>
      </c>
      <c r="B23" s="155">
        <f t="shared" si="0"/>
        <v>4</v>
      </c>
      <c r="C23" s="129" t="str">
        <f t="shared" si="1"/>
        <v>dec2001</v>
      </c>
      <c r="D23" s="129">
        <f t="shared" si="2"/>
        <v>37226</v>
      </c>
      <c r="E23" s="171">
        <v>196</v>
      </c>
      <c r="F23" s="172"/>
      <c r="G23" s="276"/>
      <c r="H23" s="195"/>
      <c r="I23" s="195"/>
      <c r="J23" s="195"/>
      <c r="K23" s="284"/>
      <c r="L23" s="195"/>
      <c r="M23" s="195"/>
      <c r="N23" s="195"/>
      <c r="O23" s="195"/>
      <c r="P23" s="195"/>
      <c r="Q23" s="195"/>
      <c r="R23" s="195"/>
      <c r="S23" s="195"/>
      <c r="T23" s="285"/>
      <c r="U23" s="147"/>
      <c r="V23" s="167">
        <v>38322</v>
      </c>
      <c r="W23" s="168">
        <f t="shared" si="18"/>
        <v>291</v>
      </c>
      <c r="X23" s="195">
        <f t="shared" si="3"/>
        <v>1237</v>
      </c>
      <c r="Y23" s="195" t="e">
        <f t="shared" si="5"/>
        <v>#N/A</v>
      </c>
      <c r="Z23" s="195" t="e">
        <f t="shared" si="6"/>
        <v>#N/A</v>
      </c>
      <c r="AA23" s="195" t="e">
        <f t="shared" si="7"/>
        <v>#N/A</v>
      </c>
      <c r="AB23" s="195" t="e">
        <f t="shared" si="4"/>
        <v>#N/A</v>
      </c>
      <c r="AC23" s="284" t="e">
        <f t="shared" si="8"/>
        <v>#N/A</v>
      </c>
      <c r="AD23" s="195" t="e">
        <f t="shared" si="9"/>
        <v>#N/A</v>
      </c>
      <c r="AE23" s="195" t="e">
        <f t="shared" si="10"/>
        <v>#N/A</v>
      </c>
      <c r="AF23" s="195" t="e">
        <f t="shared" si="11"/>
        <v>#N/A</v>
      </c>
      <c r="AG23" s="195" t="e">
        <f t="shared" si="12"/>
        <v>#N/A</v>
      </c>
      <c r="AH23" s="195" t="e">
        <f t="shared" si="13"/>
        <v>#N/A</v>
      </c>
      <c r="AI23" s="195" t="e">
        <f t="shared" si="14"/>
        <v>#N/A</v>
      </c>
      <c r="AJ23" s="195" t="e">
        <f t="shared" si="15"/>
        <v>#N/A</v>
      </c>
      <c r="AK23" s="195" t="e">
        <f t="shared" si="16"/>
        <v>#N/A</v>
      </c>
      <c r="AL23" s="248" t="e">
        <f t="shared" si="17"/>
        <v>#N/A</v>
      </c>
    </row>
    <row r="24" spans="1:38" s="100" customFormat="1">
      <c r="A24" s="283">
        <v>37287</v>
      </c>
      <c r="B24" s="155">
        <f t="shared" si="0"/>
        <v>1</v>
      </c>
      <c r="C24" s="129" t="str">
        <f t="shared" si="1"/>
        <v>Mar2002</v>
      </c>
      <c r="D24" s="129">
        <f t="shared" si="2"/>
        <v>37316</v>
      </c>
      <c r="E24" s="171">
        <v>253</v>
      </c>
      <c r="F24" s="172"/>
      <c r="G24" s="276"/>
      <c r="H24" s="195"/>
      <c r="I24" s="195"/>
      <c r="J24" s="195"/>
      <c r="K24" s="284"/>
      <c r="L24" s="195"/>
      <c r="M24" s="195"/>
      <c r="N24" s="195"/>
      <c r="O24" s="195"/>
      <c r="P24" s="195"/>
      <c r="Q24" s="195"/>
      <c r="R24" s="195"/>
      <c r="S24" s="195"/>
      <c r="T24" s="285"/>
      <c r="U24" s="147"/>
      <c r="V24" s="167">
        <v>38412</v>
      </c>
      <c r="W24" s="168">
        <f t="shared" si="18"/>
        <v>287</v>
      </c>
      <c r="X24" s="195">
        <f t="shared" si="3"/>
        <v>1150</v>
      </c>
      <c r="Y24" s="195" t="e">
        <f t="shared" si="5"/>
        <v>#N/A</v>
      </c>
      <c r="Z24" s="195" t="e">
        <f t="shared" si="6"/>
        <v>#N/A</v>
      </c>
      <c r="AA24" s="195" t="e">
        <f t="shared" si="7"/>
        <v>#N/A</v>
      </c>
      <c r="AB24" s="195" t="e">
        <f t="shared" si="4"/>
        <v>#N/A</v>
      </c>
      <c r="AC24" s="284" t="e">
        <f t="shared" si="8"/>
        <v>#N/A</v>
      </c>
      <c r="AD24" s="195" t="e">
        <f t="shared" si="9"/>
        <v>#N/A</v>
      </c>
      <c r="AE24" s="195" t="e">
        <f t="shared" si="10"/>
        <v>#N/A</v>
      </c>
      <c r="AF24" s="195" t="e">
        <f t="shared" si="11"/>
        <v>#N/A</v>
      </c>
      <c r="AG24" s="195" t="e">
        <f t="shared" si="12"/>
        <v>#N/A</v>
      </c>
      <c r="AH24" s="195" t="e">
        <f t="shared" si="13"/>
        <v>#N/A</v>
      </c>
      <c r="AI24" s="195" t="e">
        <f t="shared" si="14"/>
        <v>#N/A</v>
      </c>
      <c r="AJ24" s="195" t="e">
        <f t="shared" si="15"/>
        <v>#N/A</v>
      </c>
      <c r="AK24" s="195" t="e">
        <f t="shared" si="16"/>
        <v>#N/A</v>
      </c>
      <c r="AL24" s="248" t="e">
        <f t="shared" si="17"/>
        <v>#N/A</v>
      </c>
    </row>
    <row r="25" spans="1:38" s="100" customFormat="1">
      <c r="A25" s="283">
        <v>37315</v>
      </c>
      <c r="B25" s="155">
        <f t="shared" si="0"/>
        <v>1</v>
      </c>
      <c r="C25" s="129" t="str">
        <f t="shared" si="1"/>
        <v>Mar2002</v>
      </c>
      <c r="D25" s="129">
        <f t="shared" si="2"/>
        <v>37316</v>
      </c>
      <c r="E25" s="171">
        <v>218</v>
      </c>
      <c r="F25" s="172">
        <v>1</v>
      </c>
      <c r="G25" s="276"/>
      <c r="H25" s="195"/>
      <c r="I25" s="195"/>
      <c r="J25" s="195"/>
      <c r="K25" s="284"/>
      <c r="L25" s="195"/>
      <c r="M25" s="195"/>
      <c r="N25" s="195"/>
      <c r="O25" s="195"/>
      <c r="P25" s="195"/>
      <c r="Q25" s="195"/>
      <c r="R25" s="195"/>
      <c r="S25" s="195"/>
      <c r="T25" s="285"/>
      <c r="U25" s="147"/>
      <c r="V25" s="167">
        <v>38504</v>
      </c>
      <c r="W25" s="168">
        <f t="shared" si="18"/>
        <v>285</v>
      </c>
      <c r="X25" s="195">
        <f t="shared" si="3"/>
        <v>1213</v>
      </c>
      <c r="Y25" s="195" t="e">
        <f t="shared" si="5"/>
        <v>#N/A</v>
      </c>
      <c r="Z25" s="195" t="e">
        <f t="shared" si="6"/>
        <v>#N/A</v>
      </c>
      <c r="AA25" s="195" t="e">
        <f t="shared" si="7"/>
        <v>#N/A</v>
      </c>
      <c r="AB25" s="195" t="e">
        <f t="shared" si="4"/>
        <v>#N/A</v>
      </c>
      <c r="AC25" s="284" t="e">
        <f t="shared" si="8"/>
        <v>#N/A</v>
      </c>
      <c r="AD25" s="195" t="e">
        <f t="shared" si="9"/>
        <v>#N/A</v>
      </c>
      <c r="AE25" s="195" t="e">
        <f t="shared" si="10"/>
        <v>#N/A</v>
      </c>
      <c r="AF25" s="195" t="e">
        <f t="shared" si="11"/>
        <v>#N/A</v>
      </c>
      <c r="AG25" s="195" t="e">
        <f t="shared" si="12"/>
        <v>#N/A</v>
      </c>
      <c r="AH25" s="195" t="e">
        <f t="shared" si="13"/>
        <v>#N/A</v>
      </c>
      <c r="AI25" s="195" t="e">
        <f t="shared" si="14"/>
        <v>#N/A</v>
      </c>
      <c r="AJ25" s="195" t="e">
        <f t="shared" si="15"/>
        <v>#N/A</v>
      </c>
      <c r="AK25" s="195" t="e">
        <f t="shared" si="16"/>
        <v>#N/A</v>
      </c>
      <c r="AL25" s="248" t="e">
        <f t="shared" si="17"/>
        <v>#N/A</v>
      </c>
    </row>
    <row r="26" spans="1:38" s="100" customFormat="1">
      <c r="A26" s="283">
        <v>37346</v>
      </c>
      <c r="B26" s="155">
        <f t="shared" si="0"/>
        <v>1</v>
      </c>
      <c r="C26" s="129" t="str">
        <f t="shared" si="1"/>
        <v>Mar2002</v>
      </c>
      <c r="D26" s="129">
        <f t="shared" si="2"/>
        <v>37316</v>
      </c>
      <c r="E26" s="171">
        <v>212</v>
      </c>
      <c r="F26" s="172"/>
      <c r="G26" s="276"/>
      <c r="H26" s="195"/>
      <c r="I26" s="195"/>
      <c r="J26" s="195"/>
      <c r="K26" s="284"/>
      <c r="L26" s="195"/>
      <c r="M26" s="195"/>
      <c r="N26" s="195"/>
      <c r="O26" s="195"/>
      <c r="P26" s="195"/>
      <c r="Q26" s="195"/>
      <c r="R26" s="195"/>
      <c r="S26" s="195"/>
      <c r="T26" s="285"/>
      <c r="U26" s="147"/>
      <c r="V26" s="167">
        <v>38596</v>
      </c>
      <c r="W26" s="168">
        <f t="shared" si="18"/>
        <v>303</v>
      </c>
      <c r="X26" s="195">
        <f t="shared" si="3"/>
        <v>1188</v>
      </c>
      <c r="Y26" s="195" t="e">
        <f t="shared" si="5"/>
        <v>#N/A</v>
      </c>
      <c r="Z26" s="195" t="e">
        <f t="shared" si="6"/>
        <v>#N/A</v>
      </c>
      <c r="AA26" s="195" t="e">
        <f t="shared" si="7"/>
        <v>#N/A</v>
      </c>
      <c r="AB26" s="195" t="e">
        <f t="shared" si="4"/>
        <v>#N/A</v>
      </c>
      <c r="AC26" s="284" t="e">
        <f t="shared" si="8"/>
        <v>#N/A</v>
      </c>
      <c r="AD26" s="195" t="e">
        <f t="shared" si="9"/>
        <v>#N/A</v>
      </c>
      <c r="AE26" s="195" t="e">
        <f t="shared" si="10"/>
        <v>#N/A</v>
      </c>
      <c r="AF26" s="195" t="e">
        <f t="shared" si="11"/>
        <v>#N/A</v>
      </c>
      <c r="AG26" s="195" t="e">
        <f t="shared" si="12"/>
        <v>#N/A</v>
      </c>
      <c r="AH26" s="195" t="e">
        <f t="shared" si="13"/>
        <v>#N/A</v>
      </c>
      <c r="AI26" s="195" t="e">
        <f t="shared" si="14"/>
        <v>#N/A</v>
      </c>
      <c r="AJ26" s="195" t="e">
        <f t="shared" si="15"/>
        <v>#N/A</v>
      </c>
      <c r="AK26" s="195" t="e">
        <f t="shared" si="16"/>
        <v>#N/A</v>
      </c>
      <c r="AL26" s="248" t="e">
        <f t="shared" si="17"/>
        <v>#N/A</v>
      </c>
    </row>
    <row r="27" spans="1:38" s="100" customFormat="1">
      <c r="A27" s="283">
        <v>37376</v>
      </c>
      <c r="B27" s="155">
        <f t="shared" si="0"/>
        <v>2</v>
      </c>
      <c r="C27" s="129" t="str">
        <f t="shared" si="1"/>
        <v>June2002</v>
      </c>
      <c r="D27" s="129">
        <f t="shared" si="2"/>
        <v>37408</v>
      </c>
      <c r="E27" s="171">
        <v>208</v>
      </c>
      <c r="F27" s="172">
        <v>1</v>
      </c>
      <c r="G27" s="276"/>
      <c r="H27" s="195"/>
      <c r="I27" s="195"/>
      <c r="J27" s="195"/>
      <c r="K27" s="284"/>
      <c r="L27" s="195"/>
      <c r="M27" s="195"/>
      <c r="N27" s="195"/>
      <c r="O27" s="195"/>
      <c r="P27" s="195"/>
      <c r="Q27" s="195"/>
      <c r="R27" s="195"/>
      <c r="S27" s="195"/>
      <c r="T27" s="285"/>
      <c r="U27" s="147"/>
      <c r="V27" s="167">
        <v>38687</v>
      </c>
      <c r="W27" s="168">
        <f t="shared" si="18"/>
        <v>301</v>
      </c>
      <c r="X27" s="195">
        <f t="shared" si="3"/>
        <v>1262</v>
      </c>
      <c r="Y27" s="195" t="e">
        <f t="shared" si="5"/>
        <v>#N/A</v>
      </c>
      <c r="Z27" s="195" t="e">
        <f t="shared" si="6"/>
        <v>#N/A</v>
      </c>
      <c r="AA27" s="195" t="e">
        <f t="shared" si="7"/>
        <v>#N/A</v>
      </c>
      <c r="AB27" s="195" t="e">
        <f t="shared" si="4"/>
        <v>#N/A</v>
      </c>
      <c r="AC27" s="284" t="e">
        <f t="shared" si="8"/>
        <v>#N/A</v>
      </c>
      <c r="AD27" s="195" t="e">
        <f t="shared" si="9"/>
        <v>#N/A</v>
      </c>
      <c r="AE27" s="195" t="e">
        <f t="shared" si="10"/>
        <v>#N/A</v>
      </c>
      <c r="AF27" s="195" t="e">
        <f t="shared" si="11"/>
        <v>#N/A</v>
      </c>
      <c r="AG27" s="195" t="e">
        <f t="shared" si="12"/>
        <v>#N/A</v>
      </c>
      <c r="AH27" s="195" t="e">
        <f t="shared" si="13"/>
        <v>#N/A</v>
      </c>
      <c r="AI27" s="195" t="e">
        <f t="shared" si="14"/>
        <v>#N/A</v>
      </c>
      <c r="AJ27" s="195" t="e">
        <f t="shared" si="15"/>
        <v>#N/A</v>
      </c>
      <c r="AK27" s="195" t="e">
        <f t="shared" si="16"/>
        <v>#N/A</v>
      </c>
      <c r="AL27" s="248" t="e">
        <f t="shared" si="17"/>
        <v>#N/A</v>
      </c>
    </row>
    <row r="28" spans="1:38" s="100" customFormat="1">
      <c r="A28" s="283">
        <v>37407</v>
      </c>
      <c r="B28" s="155">
        <f t="shared" si="0"/>
        <v>2</v>
      </c>
      <c r="C28" s="129" t="str">
        <f t="shared" si="1"/>
        <v>June2002</v>
      </c>
      <c r="D28" s="129">
        <f t="shared" si="2"/>
        <v>37408</v>
      </c>
      <c r="E28" s="171">
        <v>226</v>
      </c>
      <c r="F28" s="172"/>
      <c r="G28" s="276"/>
      <c r="H28" s="195"/>
      <c r="I28" s="195"/>
      <c r="J28" s="195"/>
      <c r="K28" s="284"/>
      <c r="L28" s="195"/>
      <c r="M28" s="195"/>
      <c r="N28" s="195"/>
      <c r="O28" s="195"/>
      <c r="P28" s="195"/>
      <c r="Q28" s="195"/>
      <c r="R28" s="195"/>
      <c r="S28" s="195"/>
      <c r="T28" s="285"/>
      <c r="U28" s="147"/>
      <c r="V28" s="167">
        <v>38777</v>
      </c>
      <c r="W28" s="168">
        <f t="shared" si="18"/>
        <v>320</v>
      </c>
      <c r="X28" s="195">
        <f t="shared" si="3"/>
        <v>1167</v>
      </c>
      <c r="Y28" s="195" t="e">
        <f t="shared" si="5"/>
        <v>#N/A</v>
      </c>
      <c r="Z28" s="195" t="e">
        <f t="shared" si="6"/>
        <v>#N/A</v>
      </c>
      <c r="AA28" s="195" t="e">
        <f t="shared" si="7"/>
        <v>#N/A</v>
      </c>
      <c r="AB28" s="195" t="e">
        <f t="shared" si="4"/>
        <v>#N/A</v>
      </c>
      <c r="AC28" s="284" t="e">
        <f t="shared" si="8"/>
        <v>#N/A</v>
      </c>
      <c r="AD28" s="195" t="e">
        <f t="shared" si="9"/>
        <v>#N/A</v>
      </c>
      <c r="AE28" s="195" t="e">
        <f t="shared" si="10"/>
        <v>#N/A</v>
      </c>
      <c r="AF28" s="195" t="e">
        <f t="shared" si="11"/>
        <v>#N/A</v>
      </c>
      <c r="AG28" s="195" t="e">
        <f t="shared" si="12"/>
        <v>#N/A</v>
      </c>
      <c r="AH28" s="195" t="e">
        <f t="shared" si="13"/>
        <v>#N/A</v>
      </c>
      <c r="AI28" s="195" t="e">
        <f t="shared" si="14"/>
        <v>#N/A</v>
      </c>
      <c r="AJ28" s="195" t="e">
        <f t="shared" si="15"/>
        <v>#N/A</v>
      </c>
      <c r="AK28" s="195" t="e">
        <f t="shared" si="16"/>
        <v>#N/A</v>
      </c>
      <c r="AL28" s="248" t="e">
        <f t="shared" si="17"/>
        <v>#N/A</v>
      </c>
    </row>
    <row r="29" spans="1:38" s="100" customFormat="1">
      <c r="A29" s="283">
        <v>37437</v>
      </c>
      <c r="B29" s="155">
        <f t="shared" si="0"/>
        <v>2</v>
      </c>
      <c r="C29" s="129" t="str">
        <f t="shared" si="1"/>
        <v>June2002</v>
      </c>
      <c r="D29" s="129">
        <f t="shared" si="2"/>
        <v>37408</v>
      </c>
      <c r="E29" s="171">
        <v>158</v>
      </c>
      <c r="F29" s="172">
        <v>1</v>
      </c>
      <c r="G29" s="276"/>
      <c r="H29" s="195"/>
      <c r="I29" s="195"/>
      <c r="J29" s="195"/>
      <c r="K29" s="284"/>
      <c r="L29" s="195"/>
      <c r="M29" s="195"/>
      <c r="N29" s="195"/>
      <c r="O29" s="195"/>
      <c r="P29" s="195"/>
      <c r="Q29" s="195"/>
      <c r="R29" s="195"/>
      <c r="S29" s="195"/>
      <c r="T29" s="285"/>
      <c r="U29" s="147"/>
      <c r="V29" s="167">
        <v>38869</v>
      </c>
      <c r="W29" s="168">
        <f t="shared" si="18"/>
        <v>328</v>
      </c>
      <c r="X29" s="195">
        <f t="shared" si="3"/>
        <v>1222</v>
      </c>
      <c r="Y29" s="195" t="e">
        <f t="shared" si="5"/>
        <v>#N/A</v>
      </c>
      <c r="Z29" s="195" t="e">
        <f t="shared" si="6"/>
        <v>#N/A</v>
      </c>
      <c r="AA29" s="195" t="e">
        <f t="shared" si="7"/>
        <v>#N/A</v>
      </c>
      <c r="AB29" s="195" t="e">
        <f t="shared" si="4"/>
        <v>#N/A</v>
      </c>
      <c r="AC29" s="284" t="e">
        <f t="shared" si="8"/>
        <v>#N/A</v>
      </c>
      <c r="AD29" s="195" t="e">
        <f t="shared" si="9"/>
        <v>#N/A</v>
      </c>
      <c r="AE29" s="195" t="e">
        <f t="shared" si="10"/>
        <v>#N/A</v>
      </c>
      <c r="AF29" s="195" t="e">
        <f t="shared" si="11"/>
        <v>#N/A</v>
      </c>
      <c r="AG29" s="195" t="e">
        <f t="shared" si="12"/>
        <v>#N/A</v>
      </c>
      <c r="AH29" s="195" t="e">
        <f t="shared" si="13"/>
        <v>#N/A</v>
      </c>
      <c r="AI29" s="195" t="e">
        <f t="shared" si="14"/>
        <v>#N/A</v>
      </c>
      <c r="AJ29" s="195" t="e">
        <f t="shared" si="15"/>
        <v>#N/A</v>
      </c>
      <c r="AK29" s="195" t="e">
        <f t="shared" si="16"/>
        <v>#N/A</v>
      </c>
      <c r="AL29" s="248" t="e">
        <f t="shared" si="17"/>
        <v>#N/A</v>
      </c>
    </row>
    <row r="30" spans="1:38" s="100" customFormat="1">
      <c r="A30" s="283">
        <v>37468</v>
      </c>
      <c r="B30" s="155">
        <f t="shared" si="0"/>
        <v>3</v>
      </c>
      <c r="C30" s="129" t="str">
        <f t="shared" si="1"/>
        <v>Sep2002</v>
      </c>
      <c r="D30" s="129">
        <f t="shared" si="2"/>
        <v>37500</v>
      </c>
      <c r="E30" s="171">
        <v>241</v>
      </c>
      <c r="F30" s="172">
        <v>4</v>
      </c>
      <c r="G30" s="276"/>
      <c r="H30" s="195"/>
      <c r="I30" s="195"/>
      <c r="J30" s="195"/>
      <c r="K30" s="284"/>
      <c r="L30" s="195"/>
      <c r="M30" s="195"/>
      <c r="N30" s="195"/>
      <c r="O30" s="195"/>
      <c r="P30" s="195"/>
      <c r="Q30" s="195"/>
      <c r="R30" s="195"/>
      <c r="S30" s="195"/>
      <c r="T30" s="285"/>
      <c r="U30" s="147"/>
      <c r="V30" s="167">
        <v>38961</v>
      </c>
      <c r="W30" s="168">
        <f t="shared" si="18"/>
        <v>416</v>
      </c>
      <c r="X30" s="195">
        <f t="shared" si="3"/>
        <v>1208</v>
      </c>
      <c r="Y30" s="195" t="e">
        <f t="shared" si="5"/>
        <v>#N/A</v>
      </c>
      <c r="Z30" s="195" t="e">
        <f t="shared" si="6"/>
        <v>#N/A</v>
      </c>
      <c r="AA30" s="195" t="e">
        <f t="shared" si="7"/>
        <v>#N/A</v>
      </c>
      <c r="AB30" s="195" t="e">
        <f t="shared" si="4"/>
        <v>#N/A</v>
      </c>
      <c r="AC30" s="284" t="e">
        <f t="shared" si="8"/>
        <v>#N/A</v>
      </c>
      <c r="AD30" s="195" t="e">
        <f t="shared" si="9"/>
        <v>#N/A</v>
      </c>
      <c r="AE30" s="195" t="e">
        <f t="shared" si="10"/>
        <v>#N/A</v>
      </c>
      <c r="AF30" s="195" t="e">
        <f t="shared" si="11"/>
        <v>#N/A</v>
      </c>
      <c r="AG30" s="195" t="e">
        <f t="shared" si="12"/>
        <v>#N/A</v>
      </c>
      <c r="AH30" s="195" t="e">
        <f t="shared" si="13"/>
        <v>#N/A</v>
      </c>
      <c r="AI30" s="195" t="e">
        <f t="shared" si="14"/>
        <v>#N/A</v>
      </c>
      <c r="AJ30" s="195" t="e">
        <f t="shared" si="15"/>
        <v>#N/A</v>
      </c>
      <c r="AK30" s="195" t="e">
        <f t="shared" si="16"/>
        <v>#N/A</v>
      </c>
      <c r="AL30" s="248" t="e">
        <f t="shared" si="17"/>
        <v>#N/A</v>
      </c>
    </row>
    <row r="31" spans="1:38" s="100" customFormat="1">
      <c r="A31" s="283">
        <v>37499</v>
      </c>
      <c r="B31" s="155">
        <f t="shared" si="0"/>
        <v>3</v>
      </c>
      <c r="C31" s="129" t="str">
        <f t="shared" si="1"/>
        <v>Sep2002</v>
      </c>
      <c r="D31" s="129">
        <f t="shared" si="2"/>
        <v>37500</v>
      </c>
      <c r="E31" s="171">
        <v>142</v>
      </c>
      <c r="F31" s="172">
        <v>30</v>
      </c>
      <c r="G31" s="276"/>
      <c r="H31" s="195"/>
      <c r="I31" s="195"/>
      <c r="J31" s="195"/>
      <c r="K31" s="284"/>
      <c r="L31" s="195"/>
      <c r="M31" s="195"/>
      <c r="N31" s="195"/>
      <c r="O31" s="195"/>
      <c r="P31" s="195"/>
      <c r="Q31" s="195"/>
      <c r="R31" s="195"/>
      <c r="S31" s="195"/>
      <c r="T31" s="285"/>
      <c r="U31" s="147"/>
      <c r="V31" s="167">
        <v>39052</v>
      </c>
      <c r="W31" s="168">
        <f t="shared" si="18"/>
        <v>356</v>
      </c>
      <c r="X31" s="195">
        <f t="shared" si="3"/>
        <v>1284</v>
      </c>
      <c r="Y31" s="195" t="e">
        <f t="shared" si="5"/>
        <v>#N/A</v>
      </c>
      <c r="Z31" s="195" t="e">
        <f t="shared" si="6"/>
        <v>#N/A</v>
      </c>
      <c r="AA31" s="195" t="e">
        <f t="shared" si="7"/>
        <v>#N/A</v>
      </c>
      <c r="AB31" s="195" t="e">
        <f t="shared" si="4"/>
        <v>#N/A</v>
      </c>
      <c r="AC31" s="284" t="e">
        <f t="shared" si="8"/>
        <v>#N/A</v>
      </c>
      <c r="AD31" s="195" t="e">
        <f t="shared" si="9"/>
        <v>#N/A</v>
      </c>
      <c r="AE31" s="195" t="e">
        <f t="shared" si="10"/>
        <v>#N/A</v>
      </c>
      <c r="AF31" s="195" t="e">
        <f t="shared" si="11"/>
        <v>#N/A</v>
      </c>
      <c r="AG31" s="195" t="e">
        <f t="shared" si="12"/>
        <v>#N/A</v>
      </c>
      <c r="AH31" s="195" t="e">
        <f t="shared" si="13"/>
        <v>#N/A</v>
      </c>
      <c r="AI31" s="195" t="e">
        <f t="shared" si="14"/>
        <v>#N/A</v>
      </c>
      <c r="AJ31" s="195" t="e">
        <f t="shared" si="15"/>
        <v>#N/A</v>
      </c>
      <c r="AK31" s="195" t="e">
        <f t="shared" si="16"/>
        <v>#N/A</v>
      </c>
      <c r="AL31" s="248" t="e">
        <f t="shared" si="17"/>
        <v>#N/A</v>
      </c>
    </row>
    <row r="32" spans="1:38" s="100" customFormat="1">
      <c r="A32" s="283">
        <v>37529</v>
      </c>
      <c r="B32" s="155">
        <f t="shared" si="0"/>
        <v>3</v>
      </c>
      <c r="C32" s="129" t="str">
        <f t="shared" si="1"/>
        <v>Sep2002</v>
      </c>
      <c r="D32" s="129">
        <f t="shared" si="2"/>
        <v>37500</v>
      </c>
      <c r="E32" s="171">
        <v>207</v>
      </c>
      <c r="F32" s="172">
        <v>51</v>
      </c>
      <c r="G32" s="276"/>
      <c r="H32" s="195"/>
      <c r="I32" s="195"/>
      <c r="J32" s="195"/>
      <c r="K32" s="284"/>
      <c r="L32" s="195"/>
      <c r="M32" s="195"/>
      <c r="N32" s="195"/>
      <c r="O32" s="195"/>
      <c r="P32" s="195"/>
      <c r="Q32" s="195"/>
      <c r="R32" s="195"/>
      <c r="S32" s="195"/>
      <c r="T32" s="285"/>
      <c r="U32" s="147"/>
      <c r="V32" s="167">
        <v>39142</v>
      </c>
      <c r="W32" s="168">
        <f t="shared" si="18"/>
        <v>340</v>
      </c>
      <c r="X32" s="195">
        <f t="shared" si="3"/>
        <v>1109</v>
      </c>
      <c r="Y32" s="195" t="e">
        <f t="shared" si="5"/>
        <v>#N/A</v>
      </c>
      <c r="Z32" s="195" t="e">
        <f t="shared" si="6"/>
        <v>#N/A</v>
      </c>
      <c r="AA32" s="195" t="e">
        <f t="shared" si="7"/>
        <v>#N/A</v>
      </c>
      <c r="AB32" s="195" t="e">
        <f t="shared" si="4"/>
        <v>#N/A</v>
      </c>
      <c r="AC32" s="284" t="e">
        <f t="shared" si="8"/>
        <v>#N/A</v>
      </c>
      <c r="AD32" s="195" t="e">
        <f t="shared" si="9"/>
        <v>#N/A</v>
      </c>
      <c r="AE32" s="195" t="e">
        <f t="shared" si="10"/>
        <v>#N/A</v>
      </c>
      <c r="AF32" s="195" t="e">
        <f t="shared" si="11"/>
        <v>#N/A</v>
      </c>
      <c r="AG32" s="195" t="e">
        <f t="shared" si="12"/>
        <v>#N/A</v>
      </c>
      <c r="AH32" s="195" t="e">
        <f t="shared" si="13"/>
        <v>#N/A</v>
      </c>
      <c r="AI32" s="195" t="e">
        <f t="shared" si="14"/>
        <v>#N/A</v>
      </c>
      <c r="AJ32" s="195" t="e">
        <f t="shared" si="15"/>
        <v>#N/A</v>
      </c>
      <c r="AK32" s="195" t="e">
        <f t="shared" si="16"/>
        <v>#N/A</v>
      </c>
      <c r="AL32" s="248" t="e">
        <f t="shared" si="17"/>
        <v>#N/A</v>
      </c>
    </row>
    <row r="33" spans="1:38" s="100" customFormat="1">
      <c r="A33" s="283">
        <v>37560</v>
      </c>
      <c r="B33" s="155">
        <f t="shared" si="0"/>
        <v>4</v>
      </c>
      <c r="C33" s="129" t="str">
        <f t="shared" si="1"/>
        <v>dec2002</v>
      </c>
      <c r="D33" s="129">
        <f t="shared" si="2"/>
        <v>37591</v>
      </c>
      <c r="E33" s="171">
        <v>206</v>
      </c>
      <c r="F33" s="172">
        <v>96</v>
      </c>
      <c r="G33" s="276"/>
      <c r="H33" s="195"/>
      <c r="I33" s="195"/>
      <c r="J33" s="195"/>
      <c r="K33" s="284"/>
      <c r="L33" s="195"/>
      <c r="M33" s="195"/>
      <c r="N33" s="195"/>
      <c r="O33" s="195"/>
      <c r="P33" s="195"/>
      <c r="Q33" s="195"/>
      <c r="R33" s="195"/>
      <c r="S33" s="195"/>
      <c r="T33" s="285"/>
      <c r="U33" s="147"/>
      <c r="V33" s="167">
        <v>39234</v>
      </c>
      <c r="W33" s="168">
        <f t="shared" si="18"/>
        <v>326</v>
      </c>
      <c r="X33" s="195">
        <f t="shared" si="3"/>
        <v>1285</v>
      </c>
      <c r="Y33" s="195" t="e">
        <f t="shared" si="5"/>
        <v>#N/A</v>
      </c>
      <c r="Z33" s="195" t="e">
        <f t="shared" si="6"/>
        <v>#N/A</v>
      </c>
      <c r="AA33" s="195" t="e">
        <f t="shared" si="7"/>
        <v>#N/A</v>
      </c>
      <c r="AB33" s="195" t="e">
        <f t="shared" si="4"/>
        <v>#N/A</v>
      </c>
      <c r="AC33" s="284" t="e">
        <f t="shared" si="8"/>
        <v>#N/A</v>
      </c>
      <c r="AD33" s="195" t="e">
        <f t="shared" si="9"/>
        <v>#N/A</v>
      </c>
      <c r="AE33" s="195" t="e">
        <f t="shared" si="10"/>
        <v>#N/A</v>
      </c>
      <c r="AF33" s="195" t="e">
        <f t="shared" si="11"/>
        <v>#N/A</v>
      </c>
      <c r="AG33" s="195" t="e">
        <f t="shared" si="12"/>
        <v>#N/A</v>
      </c>
      <c r="AH33" s="195" t="e">
        <f t="shared" si="13"/>
        <v>#N/A</v>
      </c>
      <c r="AI33" s="195" t="e">
        <f t="shared" si="14"/>
        <v>#N/A</v>
      </c>
      <c r="AJ33" s="195" t="e">
        <f t="shared" si="15"/>
        <v>#N/A</v>
      </c>
      <c r="AK33" s="195" t="e">
        <f t="shared" si="16"/>
        <v>#N/A</v>
      </c>
      <c r="AL33" s="248" t="e">
        <f t="shared" si="17"/>
        <v>#N/A</v>
      </c>
    </row>
    <row r="34" spans="1:38" s="100" customFormat="1">
      <c r="A34" s="283">
        <v>37590</v>
      </c>
      <c r="B34" s="155">
        <f t="shared" si="0"/>
        <v>4</v>
      </c>
      <c r="C34" s="129" t="str">
        <f t="shared" si="1"/>
        <v>dec2002</v>
      </c>
      <c r="D34" s="129">
        <f t="shared" si="2"/>
        <v>37591</v>
      </c>
      <c r="E34" s="171">
        <v>166</v>
      </c>
      <c r="F34" s="172">
        <v>96</v>
      </c>
      <c r="G34" s="276"/>
      <c r="H34" s="195"/>
      <c r="I34" s="195"/>
      <c r="J34" s="195"/>
      <c r="K34" s="284"/>
      <c r="L34" s="195"/>
      <c r="M34" s="195"/>
      <c r="N34" s="195"/>
      <c r="O34" s="195"/>
      <c r="P34" s="195"/>
      <c r="Q34" s="195"/>
      <c r="R34" s="195"/>
      <c r="S34" s="195"/>
      <c r="T34" s="285"/>
      <c r="U34" s="147"/>
      <c r="V34" s="167">
        <v>39326</v>
      </c>
      <c r="W34" s="168">
        <f t="shared" si="18"/>
        <v>334</v>
      </c>
      <c r="X34" s="195">
        <f t="shared" si="3"/>
        <v>1316</v>
      </c>
      <c r="Y34" s="195" t="e">
        <f t="shared" si="5"/>
        <v>#N/A</v>
      </c>
      <c r="Z34" s="195" t="e">
        <f t="shared" si="6"/>
        <v>#N/A</v>
      </c>
      <c r="AA34" s="195" t="e">
        <f t="shared" si="7"/>
        <v>#N/A</v>
      </c>
      <c r="AB34" s="195" t="e">
        <f t="shared" si="4"/>
        <v>#N/A</v>
      </c>
      <c r="AC34" s="284">
        <f t="shared" si="8"/>
        <v>4756</v>
      </c>
      <c r="AD34" s="195">
        <f t="shared" si="9"/>
        <v>11178</v>
      </c>
      <c r="AE34" s="195" t="e">
        <f t="shared" si="10"/>
        <v>#N/A</v>
      </c>
      <c r="AF34" s="195">
        <f t="shared" si="11"/>
        <v>289</v>
      </c>
      <c r="AG34" s="195" t="e">
        <f t="shared" si="12"/>
        <v>#N/A</v>
      </c>
      <c r="AH34" s="195" t="e">
        <f t="shared" si="13"/>
        <v>#N/A</v>
      </c>
      <c r="AI34" s="195" t="e">
        <f t="shared" si="14"/>
        <v>#N/A</v>
      </c>
      <c r="AJ34" s="195" t="e">
        <f t="shared" si="15"/>
        <v>#N/A</v>
      </c>
      <c r="AK34" s="195" t="e">
        <f t="shared" si="16"/>
        <v>#N/A</v>
      </c>
      <c r="AL34" s="248" t="e">
        <f t="shared" si="17"/>
        <v>#N/A</v>
      </c>
    </row>
    <row r="35" spans="1:38" s="100" customFormat="1">
      <c r="A35" s="283">
        <v>37621</v>
      </c>
      <c r="B35" s="155">
        <f t="shared" si="0"/>
        <v>4</v>
      </c>
      <c r="C35" s="129" t="str">
        <f t="shared" si="1"/>
        <v>dec2002</v>
      </c>
      <c r="D35" s="129">
        <f t="shared" si="2"/>
        <v>37591</v>
      </c>
      <c r="E35" s="171">
        <v>179</v>
      </c>
      <c r="F35" s="172">
        <v>153</v>
      </c>
      <c r="G35" s="276"/>
      <c r="H35" s="195"/>
      <c r="I35" s="195"/>
      <c r="J35" s="195"/>
      <c r="K35" s="284"/>
      <c r="L35" s="195"/>
      <c r="M35" s="195"/>
      <c r="N35" s="195"/>
      <c r="O35" s="195"/>
      <c r="P35" s="195"/>
      <c r="Q35" s="195"/>
      <c r="R35" s="195"/>
      <c r="S35" s="195"/>
      <c r="T35" s="285"/>
      <c r="U35" s="147"/>
      <c r="V35" s="167">
        <v>39417</v>
      </c>
      <c r="W35" s="168">
        <f t="shared" si="18"/>
        <v>372</v>
      </c>
      <c r="X35" s="195">
        <f t="shared" si="3"/>
        <v>1331</v>
      </c>
      <c r="Y35" s="195" t="e">
        <f t="shared" si="5"/>
        <v>#N/A</v>
      </c>
      <c r="Z35" s="195" t="e">
        <f t="shared" si="6"/>
        <v>#N/A</v>
      </c>
      <c r="AA35" s="195" t="e">
        <f t="shared" si="7"/>
        <v>#N/A</v>
      </c>
      <c r="AB35" s="195" t="e">
        <f t="shared" si="4"/>
        <v>#N/A</v>
      </c>
      <c r="AC35" s="284">
        <f t="shared" si="8"/>
        <v>4837</v>
      </c>
      <c r="AD35" s="195">
        <f t="shared" si="9"/>
        <v>11460</v>
      </c>
      <c r="AE35" s="195" t="e">
        <f t="shared" si="10"/>
        <v>#N/A</v>
      </c>
      <c r="AF35" s="195">
        <f t="shared" si="11"/>
        <v>311</v>
      </c>
      <c r="AG35" s="195" t="e">
        <f t="shared" si="12"/>
        <v>#N/A</v>
      </c>
      <c r="AH35" s="195" t="e">
        <f t="shared" si="13"/>
        <v>#N/A</v>
      </c>
      <c r="AI35" s="195" t="e">
        <f t="shared" si="14"/>
        <v>#N/A</v>
      </c>
      <c r="AJ35" s="195" t="e">
        <f t="shared" si="15"/>
        <v>#N/A</v>
      </c>
      <c r="AK35" s="195" t="e">
        <f t="shared" si="16"/>
        <v>#N/A</v>
      </c>
      <c r="AL35" s="248" t="e">
        <f t="shared" si="17"/>
        <v>#N/A</v>
      </c>
    </row>
    <row r="36" spans="1:38" s="100" customFormat="1">
      <c r="A36" s="283">
        <v>37652</v>
      </c>
      <c r="B36" s="155">
        <f t="shared" si="0"/>
        <v>1</v>
      </c>
      <c r="C36" s="129" t="str">
        <f t="shared" si="1"/>
        <v>Mar2003</v>
      </c>
      <c r="D36" s="129">
        <f t="shared" si="2"/>
        <v>37681</v>
      </c>
      <c r="E36" s="171">
        <v>167</v>
      </c>
      <c r="F36" s="172">
        <v>141</v>
      </c>
      <c r="G36" s="276"/>
      <c r="H36" s="195"/>
      <c r="I36" s="195"/>
      <c r="J36" s="195"/>
      <c r="K36" s="284"/>
      <c r="L36" s="195"/>
      <c r="M36" s="195"/>
      <c r="N36" s="195"/>
      <c r="O36" s="195"/>
      <c r="P36" s="195"/>
      <c r="Q36" s="195"/>
      <c r="R36" s="195"/>
      <c r="S36" s="195"/>
      <c r="T36" s="285"/>
      <c r="U36" s="147"/>
      <c r="V36" s="167">
        <v>39508</v>
      </c>
      <c r="W36" s="168">
        <f t="shared" si="18"/>
        <v>447</v>
      </c>
      <c r="X36" s="195">
        <f t="shared" si="3"/>
        <v>960</v>
      </c>
      <c r="Y36" s="195">
        <f t="shared" si="5"/>
        <v>59</v>
      </c>
      <c r="Z36" s="195" t="e">
        <f t="shared" si="6"/>
        <v>#N/A</v>
      </c>
      <c r="AA36" s="195" t="e">
        <f t="shared" si="7"/>
        <v>#N/A</v>
      </c>
      <c r="AB36" s="195" t="e">
        <f t="shared" si="4"/>
        <v>#N/A</v>
      </c>
      <c r="AC36" s="284">
        <f t="shared" si="8"/>
        <v>5039</v>
      </c>
      <c r="AD36" s="195">
        <f t="shared" si="9"/>
        <v>10982</v>
      </c>
      <c r="AE36" s="195">
        <f t="shared" si="10"/>
        <v>59</v>
      </c>
      <c r="AF36" s="195">
        <f t="shared" si="11"/>
        <v>333</v>
      </c>
      <c r="AG36" s="195" t="e">
        <f t="shared" si="12"/>
        <v>#N/A</v>
      </c>
      <c r="AH36" s="195" t="e">
        <f t="shared" si="13"/>
        <v>#N/A</v>
      </c>
      <c r="AI36" s="195" t="e">
        <f t="shared" si="14"/>
        <v>#N/A</v>
      </c>
      <c r="AJ36" s="195" t="e">
        <f t="shared" si="15"/>
        <v>#N/A</v>
      </c>
      <c r="AK36" s="195" t="e">
        <f t="shared" si="16"/>
        <v>#N/A</v>
      </c>
      <c r="AL36" s="248" t="e">
        <f t="shared" si="17"/>
        <v>#N/A</v>
      </c>
    </row>
    <row r="37" spans="1:38" s="100" customFormat="1">
      <c r="A37" s="283">
        <v>37680</v>
      </c>
      <c r="B37" s="155">
        <f t="shared" si="0"/>
        <v>1</v>
      </c>
      <c r="C37" s="129" t="str">
        <f t="shared" si="1"/>
        <v>Mar2003</v>
      </c>
      <c r="D37" s="129">
        <f t="shared" si="2"/>
        <v>37681</v>
      </c>
      <c r="E37" s="171">
        <v>163</v>
      </c>
      <c r="F37" s="172">
        <v>168</v>
      </c>
      <c r="G37" s="276"/>
      <c r="H37" s="195"/>
      <c r="I37" s="195"/>
      <c r="J37" s="195"/>
      <c r="K37" s="284"/>
      <c r="L37" s="195"/>
      <c r="M37" s="195"/>
      <c r="N37" s="195"/>
      <c r="O37" s="195"/>
      <c r="P37" s="195"/>
      <c r="Q37" s="195"/>
      <c r="R37" s="195"/>
      <c r="S37" s="195"/>
      <c r="T37" s="285"/>
      <c r="U37" s="147"/>
      <c r="V37" s="167">
        <v>39600</v>
      </c>
      <c r="W37" s="168">
        <f t="shared" si="18"/>
        <v>469</v>
      </c>
      <c r="X37" s="195">
        <f t="shared" ref="X37:X68" si="19">IF(SUMIF($D$5:$D$305,V37,$F$5:$F$305)=0,NA(),SUMIF($D$5:$D$305,V37,$F$5:$F$305))</f>
        <v>1009</v>
      </c>
      <c r="Y37" s="195">
        <f t="shared" si="5"/>
        <v>198</v>
      </c>
      <c r="Z37" s="195" t="e">
        <f t="shared" si="6"/>
        <v>#N/A</v>
      </c>
      <c r="AA37" s="195" t="e">
        <f t="shared" si="7"/>
        <v>#N/A</v>
      </c>
      <c r="AB37" s="195" t="e">
        <f t="shared" ref="AB37:AB68" si="20">IF(SUMIF($D$5:$D$305,V37,$J$5:$J$305)=0,NA(),SUMIF($D$5:$D$305,V37,$J$5:$JI$305))</f>
        <v>#N/A</v>
      </c>
      <c r="AC37" s="284">
        <f t="shared" si="8"/>
        <v>5250</v>
      </c>
      <c r="AD37" s="195">
        <f t="shared" si="9"/>
        <v>10344</v>
      </c>
      <c r="AE37" s="195">
        <f t="shared" si="10"/>
        <v>377</v>
      </c>
      <c r="AF37" s="195">
        <f t="shared" si="11"/>
        <v>365</v>
      </c>
      <c r="AG37" s="195" t="e">
        <f t="shared" si="12"/>
        <v>#N/A</v>
      </c>
      <c r="AH37" s="195" t="e">
        <f t="shared" si="13"/>
        <v>#N/A</v>
      </c>
      <c r="AI37" s="195" t="e">
        <f t="shared" si="14"/>
        <v>#N/A</v>
      </c>
      <c r="AJ37" s="195" t="e">
        <f t="shared" si="15"/>
        <v>#N/A</v>
      </c>
      <c r="AK37" s="195" t="e">
        <f t="shared" si="16"/>
        <v>#N/A</v>
      </c>
      <c r="AL37" s="248" t="e">
        <f t="shared" si="17"/>
        <v>#N/A</v>
      </c>
    </row>
    <row r="38" spans="1:38" s="100" customFormat="1">
      <c r="A38" s="283">
        <v>37711</v>
      </c>
      <c r="B38" s="155">
        <f t="shared" si="0"/>
        <v>1</v>
      </c>
      <c r="C38" s="129" t="str">
        <f t="shared" si="1"/>
        <v>Mar2003</v>
      </c>
      <c r="D38" s="129">
        <f t="shared" si="2"/>
        <v>37681</v>
      </c>
      <c r="E38" s="171">
        <v>157</v>
      </c>
      <c r="F38" s="172">
        <v>161</v>
      </c>
      <c r="G38" s="276"/>
      <c r="H38" s="195"/>
      <c r="I38" s="195"/>
      <c r="J38" s="195"/>
      <c r="K38" s="284"/>
      <c r="L38" s="195"/>
      <c r="M38" s="195"/>
      <c r="N38" s="195"/>
      <c r="O38" s="195"/>
      <c r="P38" s="195"/>
      <c r="Q38" s="195"/>
      <c r="R38" s="195"/>
      <c r="S38" s="195"/>
      <c r="T38" s="285"/>
      <c r="U38" s="147"/>
      <c r="V38" s="167">
        <v>39692</v>
      </c>
      <c r="W38" s="168">
        <f t="shared" si="18"/>
        <v>499</v>
      </c>
      <c r="X38" s="195">
        <f t="shared" si="19"/>
        <v>1035</v>
      </c>
      <c r="Y38" s="195">
        <f t="shared" si="5"/>
        <v>374</v>
      </c>
      <c r="Z38" s="195" t="e">
        <f t="shared" si="6"/>
        <v>#N/A</v>
      </c>
      <c r="AA38" s="195" t="e">
        <f t="shared" si="7"/>
        <v>#N/A</v>
      </c>
      <c r="AB38" s="195" t="e">
        <f t="shared" si="20"/>
        <v>#N/A</v>
      </c>
      <c r="AC38" s="284">
        <f t="shared" si="8"/>
        <v>5450</v>
      </c>
      <c r="AD38" s="195">
        <f t="shared" si="9"/>
        <v>9857</v>
      </c>
      <c r="AE38" s="195">
        <f t="shared" si="10"/>
        <v>1042</v>
      </c>
      <c r="AF38" s="195">
        <f t="shared" si="11"/>
        <v>369</v>
      </c>
      <c r="AG38" s="195" t="e">
        <f t="shared" si="12"/>
        <v>#N/A</v>
      </c>
      <c r="AH38" s="195" t="e">
        <f t="shared" si="13"/>
        <v>#N/A</v>
      </c>
      <c r="AI38" s="195" t="e">
        <f t="shared" si="14"/>
        <v>#N/A</v>
      </c>
      <c r="AJ38" s="195" t="e">
        <f t="shared" si="15"/>
        <v>#N/A</v>
      </c>
      <c r="AK38" s="195" t="e">
        <f t="shared" si="16"/>
        <v>#N/A</v>
      </c>
      <c r="AL38" s="248" t="e">
        <f t="shared" si="17"/>
        <v>#N/A</v>
      </c>
    </row>
    <row r="39" spans="1:38" s="100" customFormat="1">
      <c r="A39" s="283">
        <v>37741</v>
      </c>
      <c r="B39" s="155">
        <f t="shared" si="0"/>
        <v>2</v>
      </c>
      <c r="C39" s="129" t="str">
        <f t="shared" si="1"/>
        <v>June2003</v>
      </c>
      <c r="D39" s="129">
        <f t="shared" si="2"/>
        <v>37773</v>
      </c>
      <c r="E39" s="171">
        <v>147</v>
      </c>
      <c r="F39" s="172">
        <v>200</v>
      </c>
      <c r="G39" s="276"/>
      <c r="H39" s="195"/>
      <c r="I39" s="195"/>
      <c r="J39" s="195"/>
      <c r="K39" s="284"/>
      <c r="L39" s="195"/>
      <c r="M39" s="195"/>
      <c r="N39" s="195"/>
      <c r="O39" s="195"/>
      <c r="P39" s="195"/>
      <c r="Q39" s="195"/>
      <c r="R39" s="195"/>
      <c r="S39" s="195"/>
      <c r="T39" s="285"/>
      <c r="U39" s="147"/>
      <c r="V39" s="167">
        <v>39783</v>
      </c>
      <c r="W39" s="168">
        <f t="shared" si="18"/>
        <v>429</v>
      </c>
      <c r="X39" s="195">
        <f t="shared" si="19"/>
        <v>1059</v>
      </c>
      <c r="Y39" s="195">
        <f t="shared" si="5"/>
        <v>524</v>
      </c>
      <c r="Z39" s="195" t="e">
        <f t="shared" si="6"/>
        <v>#N/A</v>
      </c>
      <c r="AA39" s="195" t="e">
        <f t="shared" si="7"/>
        <v>#N/A</v>
      </c>
      <c r="AB39" s="195" t="e">
        <f t="shared" si="20"/>
        <v>#N/A</v>
      </c>
      <c r="AC39" s="284">
        <f t="shared" si="8"/>
        <v>5513</v>
      </c>
      <c r="AD39" s="195">
        <f t="shared" si="9"/>
        <v>9726</v>
      </c>
      <c r="AE39" s="195">
        <f t="shared" si="10"/>
        <v>1898</v>
      </c>
      <c r="AF39" s="195">
        <f t="shared" si="11"/>
        <v>388</v>
      </c>
      <c r="AG39" s="195" t="e">
        <f t="shared" si="12"/>
        <v>#N/A</v>
      </c>
      <c r="AH39" s="195" t="e">
        <f t="shared" si="13"/>
        <v>#N/A</v>
      </c>
      <c r="AI39" s="195" t="e">
        <f t="shared" si="14"/>
        <v>#N/A</v>
      </c>
      <c r="AJ39" s="195" t="e">
        <f t="shared" si="15"/>
        <v>#N/A</v>
      </c>
      <c r="AK39" s="195" t="e">
        <f t="shared" si="16"/>
        <v>#N/A</v>
      </c>
      <c r="AL39" s="248" t="e">
        <f t="shared" si="17"/>
        <v>#N/A</v>
      </c>
    </row>
    <row r="40" spans="1:38" s="100" customFormat="1">
      <c r="A40" s="283">
        <v>37772</v>
      </c>
      <c r="B40" s="155">
        <f t="shared" si="0"/>
        <v>2</v>
      </c>
      <c r="C40" s="129" t="str">
        <f t="shared" si="1"/>
        <v>June2003</v>
      </c>
      <c r="D40" s="129">
        <f t="shared" si="2"/>
        <v>37773</v>
      </c>
      <c r="E40" s="171">
        <v>118</v>
      </c>
      <c r="F40" s="172">
        <v>188</v>
      </c>
      <c r="G40" s="276"/>
      <c r="H40" s="195"/>
      <c r="I40" s="195"/>
      <c r="J40" s="195"/>
      <c r="K40" s="284"/>
      <c r="L40" s="195"/>
      <c r="M40" s="195"/>
      <c r="N40" s="195"/>
      <c r="O40" s="195"/>
      <c r="P40" s="195"/>
      <c r="Q40" s="195"/>
      <c r="R40" s="195"/>
      <c r="S40" s="195"/>
      <c r="T40" s="285"/>
      <c r="U40" s="147"/>
      <c r="V40" s="167">
        <v>39873</v>
      </c>
      <c r="W40" s="168">
        <f t="shared" si="18"/>
        <v>429</v>
      </c>
      <c r="X40" s="195">
        <f t="shared" si="19"/>
        <v>906</v>
      </c>
      <c r="Y40" s="195">
        <f t="shared" si="5"/>
        <v>515</v>
      </c>
      <c r="Z40" s="195" t="e">
        <f t="shared" si="6"/>
        <v>#N/A</v>
      </c>
      <c r="AA40" s="195" t="e">
        <f t="shared" si="7"/>
        <v>#N/A</v>
      </c>
      <c r="AB40" s="195" t="e">
        <f t="shared" si="20"/>
        <v>#N/A</v>
      </c>
      <c r="AC40" s="284">
        <f t="shared" si="8"/>
        <v>5363</v>
      </c>
      <c r="AD40" s="195">
        <f t="shared" si="9"/>
        <v>9610</v>
      </c>
      <c r="AE40" s="195">
        <f t="shared" si="10"/>
        <v>2591</v>
      </c>
      <c r="AF40" s="195">
        <f t="shared" si="11"/>
        <v>395</v>
      </c>
      <c r="AG40" s="195" t="e">
        <f t="shared" si="12"/>
        <v>#N/A</v>
      </c>
      <c r="AH40" s="195" t="e">
        <f t="shared" si="13"/>
        <v>#N/A</v>
      </c>
      <c r="AI40" s="195" t="e">
        <f t="shared" si="14"/>
        <v>#N/A</v>
      </c>
      <c r="AJ40" s="195" t="e">
        <f t="shared" si="15"/>
        <v>#N/A</v>
      </c>
      <c r="AK40" s="195" t="e">
        <f t="shared" si="16"/>
        <v>#N/A</v>
      </c>
      <c r="AL40" s="248" t="e">
        <f t="shared" si="17"/>
        <v>#N/A</v>
      </c>
    </row>
    <row r="41" spans="1:38" s="100" customFormat="1">
      <c r="A41" s="283">
        <v>37802</v>
      </c>
      <c r="B41" s="155">
        <f t="shared" si="0"/>
        <v>2</v>
      </c>
      <c r="C41" s="129" t="str">
        <f t="shared" si="1"/>
        <v>June2003</v>
      </c>
      <c r="D41" s="129">
        <f t="shared" si="2"/>
        <v>37773</v>
      </c>
      <c r="E41" s="171">
        <v>124</v>
      </c>
      <c r="F41" s="172">
        <v>190</v>
      </c>
      <c r="G41" s="276"/>
      <c r="H41" s="195"/>
      <c r="I41" s="195"/>
      <c r="J41" s="195"/>
      <c r="K41" s="284"/>
      <c r="L41" s="195"/>
      <c r="M41" s="195"/>
      <c r="N41" s="195"/>
      <c r="O41" s="195"/>
      <c r="P41" s="195"/>
      <c r="Q41" s="195"/>
      <c r="R41" s="195"/>
      <c r="S41" s="195"/>
      <c r="T41" s="285"/>
      <c r="U41" s="147"/>
      <c r="V41" s="167">
        <v>39965</v>
      </c>
      <c r="W41" s="168">
        <f t="shared" si="18"/>
        <v>411</v>
      </c>
      <c r="X41" s="195">
        <f t="shared" si="19"/>
        <v>1139</v>
      </c>
      <c r="Y41" s="195">
        <f t="shared" si="5"/>
        <v>540</v>
      </c>
      <c r="Z41" s="195" t="e">
        <f t="shared" si="6"/>
        <v>#N/A</v>
      </c>
      <c r="AA41" s="195" t="e">
        <f t="shared" si="7"/>
        <v>#N/A</v>
      </c>
      <c r="AB41" s="195" t="e">
        <f t="shared" si="20"/>
        <v>#N/A</v>
      </c>
      <c r="AC41" s="284">
        <f t="shared" si="8"/>
        <v>5166</v>
      </c>
      <c r="AD41" s="195">
        <f t="shared" si="9"/>
        <v>9812</v>
      </c>
      <c r="AE41" s="195">
        <f t="shared" si="10"/>
        <v>3037</v>
      </c>
      <c r="AF41" s="195">
        <f t="shared" si="11"/>
        <v>400</v>
      </c>
      <c r="AG41" s="195" t="e">
        <f t="shared" si="12"/>
        <v>#N/A</v>
      </c>
      <c r="AH41" s="195" t="e">
        <f t="shared" si="13"/>
        <v>#N/A</v>
      </c>
      <c r="AI41" s="195" t="e">
        <f t="shared" si="14"/>
        <v>#N/A</v>
      </c>
      <c r="AJ41" s="195" t="e">
        <f t="shared" si="15"/>
        <v>#N/A</v>
      </c>
      <c r="AK41" s="195" t="e">
        <f t="shared" si="16"/>
        <v>#N/A</v>
      </c>
      <c r="AL41" s="248" t="e">
        <f t="shared" si="17"/>
        <v>#N/A</v>
      </c>
    </row>
    <row r="42" spans="1:38" s="100" customFormat="1">
      <c r="A42" s="283">
        <v>37833</v>
      </c>
      <c r="B42" s="155">
        <f t="shared" si="0"/>
        <v>3</v>
      </c>
      <c r="C42" s="129" t="str">
        <f t="shared" si="1"/>
        <v>Sep2003</v>
      </c>
      <c r="D42" s="129">
        <f t="shared" si="2"/>
        <v>37865</v>
      </c>
      <c r="E42" s="171">
        <v>144</v>
      </c>
      <c r="F42" s="172">
        <v>284</v>
      </c>
      <c r="G42" s="276"/>
      <c r="H42" s="195"/>
      <c r="I42" s="195"/>
      <c r="J42" s="195"/>
      <c r="K42" s="284"/>
      <c r="L42" s="195"/>
      <c r="M42" s="195"/>
      <c r="N42" s="195"/>
      <c r="O42" s="195"/>
      <c r="P42" s="195"/>
      <c r="Q42" s="195"/>
      <c r="R42" s="195"/>
      <c r="S42" s="195"/>
      <c r="T42" s="285"/>
      <c r="U42" s="147"/>
      <c r="V42" s="167">
        <v>40057</v>
      </c>
      <c r="W42" s="168">
        <f t="shared" si="18"/>
        <v>469</v>
      </c>
      <c r="X42" s="195">
        <f t="shared" si="19"/>
        <v>1260</v>
      </c>
      <c r="Y42" s="195">
        <f t="shared" si="5"/>
        <v>573</v>
      </c>
      <c r="Z42" s="195" t="e">
        <f t="shared" si="6"/>
        <v>#N/A</v>
      </c>
      <c r="AA42" s="195" t="e">
        <f t="shared" si="7"/>
        <v>#N/A</v>
      </c>
      <c r="AB42" s="195" t="e">
        <f t="shared" si="20"/>
        <v>#N/A</v>
      </c>
      <c r="AC42" s="284">
        <f t="shared" si="8"/>
        <v>5140</v>
      </c>
      <c r="AD42" s="195">
        <f t="shared" si="9"/>
        <v>10061</v>
      </c>
      <c r="AE42" s="195">
        <f t="shared" si="10"/>
        <v>3124</v>
      </c>
      <c r="AF42" s="195">
        <f t="shared" si="11"/>
        <v>412</v>
      </c>
      <c r="AG42" s="195" t="e">
        <f t="shared" si="12"/>
        <v>#N/A</v>
      </c>
      <c r="AH42" s="195" t="e">
        <f t="shared" si="13"/>
        <v>#N/A</v>
      </c>
      <c r="AI42" s="195" t="e">
        <f t="shared" si="14"/>
        <v>#N/A</v>
      </c>
      <c r="AJ42" s="195" t="e">
        <f t="shared" si="15"/>
        <v>#N/A</v>
      </c>
      <c r="AK42" s="195" t="e">
        <f t="shared" si="16"/>
        <v>#N/A</v>
      </c>
      <c r="AL42" s="248" t="e">
        <f t="shared" si="17"/>
        <v>#N/A</v>
      </c>
    </row>
    <row r="43" spans="1:38" s="100" customFormat="1">
      <c r="A43" s="283">
        <v>37864</v>
      </c>
      <c r="B43" s="155">
        <f t="shared" si="0"/>
        <v>3</v>
      </c>
      <c r="C43" s="129" t="str">
        <f t="shared" si="1"/>
        <v>Sep2003</v>
      </c>
      <c r="D43" s="129">
        <f t="shared" si="2"/>
        <v>37865</v>
      </c>
      <c r="E43" s="171">
        <v>112</v>
      </c>
      <c r="F43" s="172">
        <v>226</v>
      </c>
      <c r="G43" s="276"/>
      <c r="H43" s="195"/>
      <c r="I43" s="195"/>
      <c r="J43" s="195"/>
      <c r="K43" s="284"/>
      <c r="L43" s="195"/>
      <c r="M43" s="195"/>
      <c r="N43" s="195"/>
      <c r="O43" s="195"/>
      <c r="P43" s="195"/>
      <c r="Q43" s="195"/>
      <c r="R43" s="195"/>
      <c r="S43" s="195"/>
      <c r="T43" s="285"/>
      <c r="U43" s="147"/>
      <c r="V43" s="167">
        <v>40148</v>
      </c>
      <c r="W43" s="168">
        <f t="shared" si="18"/>
        <v>471</v>
      </c>
      <c r="X43" s="195">
        <f t="shared" si="19"/>
        <v>1257</v>
      </c>
      <c r="Y43" s="195">
        <f t="shared" si="5"/>
        <v>585</v>
      </c>
      <c r="Z43" s="195" t="e">
        <f t="shared" si="6"/>
        <v>#N/A</v>
      </c>
      <c r="AA43" s="195" t="e">
        <f t="shared" si="7"/>
        <v>#N/A</v>
      </c>
      <c r="AB43" s="195" t="e">
        <f t="shared" si="20"/>
        <v>#N/A</v>
      </c>
      <c r="AC43" s="284">
        <f t="shared" si="8"/>
        <v>5093</v>
      </c>
      <c r="AD43" s="195">
        <f t="shared" si="9"/>
        <v>10664</v>
      </c>
      <c r="AE43" s="195">
        <f t="shared" si="10"/>
        <v>3159</v>
      </c>
      <c r="AF43" s="195">
        <f t="shared" si="11"/>
        <v>450</v>
      </c>
      <c r="AG43" s="195" t="e">
        <f t="shared" si="12"/>
        <v>#N/A</v>
      </c>
      <c r="AH43" s="195" t="e">
        <f t="shared" si="13"/>
        <v>#N/A</v>
      </c>
      <c r="AI43" s="195" t="e">
        <f t="shared" si="14"/>
        <v>#N/A</v>
      </c>
      <c r="AJ43" s="195" t="e">
        <f t="shared" si="15"/>
        <v>#N/A</v>
      </c>
      <c r="AK43" s="195" t="e">
        <f t="shared" si="16"/>
        <v>#N/A</v>
      </c>
      <c r="AL43" s="248" t="e">
        <f t="shared" si="17"/>
        <v>#N/A</v>
      </c>
    </row>
    <row r="44" spans="1:38" s="100" customFormat="1">
      <c r="A44" s="283">
        <v>37894</v>
      </c>
      <c r="B44" s="155">
        <f t="shared" si="0"/>
        <v>3</v>
      </c>
      <c r="C44" s="129" t="str">
        <f t="shared" si="1"/>
        <v>Sep2003</v>
      </c>
      <c r="D44" s="129">
        <f t="shared" si="2"/>
        <v>37865</v>
      </c>
      <c r="E44" s="171">
        <v>100</v>
      </c>
      <c r="F44" s="172">
        <v>254</v>
      </c>
      <c r="G44" s="276"/>
      <c r="H44" s="195"/>
      <c r="I44" s="195"/>
      <c r="J44" s="195"/>
      <c r="K44" s="284"/>
      <c r="L44" s="195"/>
      <c r="M44" s="195"/>
      <c r="N44" s="195"/>
      <c r="O44" s="195"/>
      <c r="P44" s="195"/>
      <c r="Q44" s="195"/>
      <c r="R44" s="195"/>
      <c r="S44" s="195"/>
      <c r="T44" s="285"/>
      <c r="U44" s="147"/>
      <c r="V44" s="167">
        <v>40238</v>
      </c>
      <c r="W44" s="168">
        <f t="shared" si="18"/>
        <v>427</v>
      </c>
      <c r="X44" s="195">
        <f t="shared" si="19"/>
        <v>1018</v>
      </c>
      <c r="Y44" s="195">
        <f t="shared" si="5"/>
        <v>605</v>
      </c>
      <c r="Z44" s="195" t="e">
        <f t="shared" si="6"/>
        <v>#N/A</v>
      </c>
      <c r="AA44" s="195" t="e">
        <f t="shared" si="7"/>
        <v>#N/A</v>
      </c>
      <c r="AB44" s="195" t="e">
        <f t="shared" si="20"/>
        <v>#N/A</v>
      </c>
      <c r="AC44" s="284">
        <f t="shared" si="8"/>
        <v>5105</v>
      </c>
      <c r="AD44" s="195">
        <f t="shared" si="9"/>
        <v>10891</v>
      </c>
      <c r="AE44" s="195">
        <f t="shared" si="10"/>
        <v>3256</v>
      </c>
      <c r="AF44" s="195">
        <f t="shared" si="11"/>
        <v>463</v>
      </c>
      <c r="AG44" s="195" t="e">
        <f t="shared" si="12"/>
        <v>#N/A</v>
      </c>
      <c r="AH44" s="195" t="e">
        <f t="shared" si="13"/>
        <v>#N/A</v>
      </c>
      <c r="AI44" s="195" t="e">
        <f t="shared" si="14"/>
        <v>#N/A</v>
      </c>
      <c r="AJ44" s="195" t="e">
        <f t="shared" si="15"/>
        <v>#N/A</v>
      </c>
      <c r="AK44" s="195" t="e">
        <f t="shared" si="16"/>
        <v>#N/A</v>
      </c>
      <c r="AL44" s="248" t="e">
        <f t="shared" si="17"/>
        <v>#N/A</v>
      </c>
    </row>
    <row r="45" spans="1:38" s="100" customFormat="1">
      <c r="A45" s="283">
        <v>37925</v>
      </c>
      <c r="B45" s="155">
        <f t="shared" si="0"/>
        <v>4</v>
      </c>
      <c r="C45" s="129" t="str">
        <f t="shared" si="1"/>
        <v>dec2003</v>
      </c>
      <c r="D45" s="129">
        <f t="shared" si="2"/>
        <v>37956</v>
      </c>
      <c r="E45" s="171">
        <v>123</v>
      </c>
      <c r="F45" s="172">
        <v>299</v>
      </c>
      <c r="G45" s="276"/>
      <c r="H45" s="195"/>
      <c r="I45" s="195"/>
      <c r="J45" s="195"/>
      <c r="K45" s="284"/>
      <c r="L45" s="195"/>
      <c r="M45" s="195"/>
      <c r="N45" s="195"/>
      <c r="O45" s="195"/>
      <c r="P45" s="195"/>
      <c r="Q45" s="195"/>
      <c r="R45" s="195"/>
      <c r="S45" s="195"/>
      <c r="T45" s="285"/>
      <c r="U45" s="147"/>
      <c r="V45" s="167">
        <v>40330</v>
      </c>
      <c r="W45" s="168">
        <f t="shared" si="18"/>
        <v>451</v>
      </c>
      <c r="X45" s="195">
        <f t="shared" si="19"/>
        <v>1038</v>
      </c>
      <c r="Y45" s="195">
        <f t="shared" si="5"/>
        <v>611</v>
      </c>
      <c r="Z45" s="195" t="e">
        <f t="shared" si="6"/>
        <v>#N/A</v>
      </c>
      <c r="AA45" s="195" t="e">
        <f t="shared" si="7"/>
        <v>#N/A</v>
      </c>
      <c r="AB45" s="195" t="e">
        <f t="shared" si="20"/>
        <v>#N/A</v>
      </c>
      <c r="AC45" s="284">
        <f t="shared" si="8"/>
        <v>5069</v>
      </c>
      <c r="AD45" s="195">
        <f t="shared" si="9"/>
        <v>10768</v>
      </c>
      <c r="AE45" s="195">
        <f t="shared" si="10"/>
        <v>3347</v>
      </c>
      <c r="AF45" s="195">
        <f t="shared" si="11"/>
        <v>492</v>
      </c>
      <c r="AG45" s="195" t="e">
        <f t="shared" si="12"/>
        <v>#N/A</v>
      </c>
      <c r="AH45" s="195" t="e">
        <f t="shared" si="13"/>
        <v>#N/A</v>
      </c>
      <c r="AI45" s="195" t="e">
        <f t="shared" si="14"/>
        <v>#N/A</v>
      </c>
      <c r="AJ45" s="195" t="e">
        <f t="shared" si="15"/>
        <v>#N/A</v>
      </c>
      <c r="AK45" s="195" t="e">
        <f t="shared" si="16"/>
        <v>#N/A</v>
      </c>
      <c r="AL45" s="248" t="e">
        <f t="shared" si="17"/>
        <v>#N/A</v>
      </c>
    </row>
    <row r="46" spans="1:38" s="100" customFormat="1">
      <c r="A46" s="283">
        <v>37955</v>
      </c>
      <c r="B46" s="155">
        <f t="shared" si="0"/>
        <v>4</v>
      </c>
      <c r="C46" s="129" t="str">
        <f t="shared" si="1"/>
        <v>dec2003</v>
      </c>
      <c r="D46" s="129">
        <f t="shared" si="2"/>
        <v>37956</v>
      </c>
      <c r="E46" s="171">
        <v>102</v>
      </c>
      <c r="F46" s="172">
        <v>271</v>
      </c>
      <c r="G46" s="276"/>
      <c r="H46" s="195"/>
      <c r="I46" s="195"/>
      <c r="J46" s="195"/>
      <c r="K46" s="284"/>
      <c r="L46" s="195"/>
      <c r="M46" s="195"/>
      <c r="N46" s="195"/>
      <c r="O46" s="195"/>
      <c r="P46" s="195"/>
      <c r="Q46" s="195"/>
      <c r="R46" s="195"/>
      <c r="S46" s="195"/>
      <c r="T46" s="285"/>
      <c r="U46" s="147"/>
      <c r="V46" s="167">
        <v>40422</v>
      </c>
      <c r="W46" s="168">
        <f t="shared" si="18"/>
        <v>504</v>
      </c>
      <c r="X46" s="195">
        <f t="shared" si="19"/>
        <v>1130</v>
      </c>
      <c r="Y46" s="195">
        <f t="shared" si="5"/>
        <v>703</v>
      </c>
      <c r="Z46" s="195" t="e">
        <f t="shared" si="6"/>
        <v>#N/A</v>
      </c>
      <c r="AA46" s="195" t="e">
        <f t="shared" si="7"/>
        <v>#N/A</v>
      </c>
      <c r="AB46" s="195" t="e">
        <f t="shared" si="20"/>
        <v>#N/A</v>
      </c>
      <c r="AC46" s="284">
        <f t="shared" si="8"/>
        <v>5209</v>
      </c>
      <c r="AD46" s="195">
        <f t="shared" si="9"/>
        <v>10736</v>
      </c>
      <c r="AE46" s="195">
        <f t="shared" si="10"/>
        <v>3448</v>
      </c>
      <c r="AF46" s="195">
        <f t="shared" si="11"/>
        <v>502</v>
      </c>
      <c r="AG46" s="195">
        <f t="shared" si="12"/>
        <v>706</v>
      </c>
      <c r="AH46" s="195" t="e">
        <f t="shared" si="13"/>
        <v>#N/A</v>
      </c>
      <c r="AI46" s="195" t="e">
        <f t="shared" si="14"/>
        <v>#N/A</v>
      </c>
      <c r="AJ46" s="195" t="e">
        <f t="shared" si="15"/>
        <v>#N/A</v>
      </c>
      <c r="AK46" s="195" t="e">
        <f t="shared" si="16"/>
        <v>#N/A</v>
      </c>
      <c r="AL46" s="248" t="e">
        <f t="shared" si="17"/>
        <v>#N/A</v>
      </c>
    </row>
    <row r="47" spans="1:38" s="100" customFormat="1">
      <c r="A47" s="283">
        <v>37986</v>
      </c>
      <c r="B47" s="155">
        <f t="shared" si="0"/>
        <v>4</v>
      </c>
      <c r="C47" s="129" t="str">
        <f t="shared" si="1"/>
        <v>dec2003</v>
      </c>
      <c r="D47" s="129">
        <f t="shared" si="2"/>
        <v>37956</v>
      </c>
      <c r="E47" s="171">
        <v>113</v>
      </c>
      <c r="F47" s="172">
        <v>354</v>
      </c>
      <c r="G47" s="276"/>
      <c r="H47" s="195"/>
      <c r="I47" s="195"/>
      <c r="J47" s="195"/>
      <c r="K47" s="284"/>
      <c r="L47" s="195"/>
      <c r="M47" s="195"/>
      <c r="N47" s="195"/>
      <c r="O47" s="195"/>
      <c r="P47" s="195"/>
      <c r="Q47" s="195"/>
      <c r="R47" s="195"/>
      <c r="S47" s="195"/>
      <c r="T47" s="285"/>
      <c r="U47" s="147"/>
      <c r="V47" s="167">
        <v>40513</v>
      </c>
      <c r="W47" s="168">
        <f t="shared" si="18"/>
        <v>501</v>
      </c>
      <c r="X47" s="195">
        <f t="shared" si="19"/>
        <v>1122</v>
      </c>
      <c r="Y47" s="195">
        <f t="shared" si="5"/>
        <v>794</v>
      </c>
      <c r="Z47" s="195" t="e">
        <f t="shared" si="6"/>
        <v>#N/A</v>
      </c>
      <c r="AA47" s="195" t="e">
        <f t="shared" si="7"/>
        <v>#N/A</v>
      </c>
      <c r="AB47" s="195" t="e">
        <f t="shared" si="20"/>
        <v>#N/A</v>
      </c>
      <c r="AC47" s="284">
        <f t="shared" si="8"/>
        <v>5420</v>
      </c>
      <c r="AD47" s="195">
        <f t="shared" si="9"/>
        <v>10697</v>
      </c>
      <c r="AE47" s="195">
        <f t="shared" si="10"/>
        <v>3812</v>
      </c>
      <c r="AF47" s="195">
        <f t="shared" si="11"/>
        <v>518</v>
      </c>
      <c r="AG47" s="195">
        <f t="shared" si="12"/>
        <v>711</v>
      </c>
      <c r="AH47" s="195" t="e">
        <f t="shared" si="13"/>
        <v>#N/A</v>
      </c>
      <c r="AI47" s="195" t="e">
        <f t="shared" si="14"/>
        <v>#N/A</v>
      </c>
      <c r="AJ47" s="195" t="e">
        <f t="shared" si="15"/>
        <v>#N/A</v>
      </c>
      <c r="AK47" s="195" t="e">
        <f t="shared" si="16"/>
        <v>#N/A</v>
      </c>
      <c r="AL47" s="248" t="e">
        <f t="shared" si="17"/>
        <v>#N/A</v>
      </c>
    </row>
    <row r="48" spans="1:38" s="100" customFormat="1">
      <c r="A48" s="283">
        <v>38017</v>
      </c>
      <c r="B48" s="155">
        <f t="shared" si="0"/>
        <v>1</v>
      </c>
      <c r="C48" s="129" t="str">
        <f t="shared" si="1"/>
        <v>Mar2004</v>
      </c>
      <c r="D48" s="129">
        <f t="shared" si="2"/>
        <v>38047</v>
      </c>
      <c r="E48" s="171">
        <v>120</v>
      </c>
      <c r="F48" s="172">
        <v>264</v>
      </c>
      <c r="G48" s="276"/>
      <c r="H48" s="195"/>
      <c r="I48" s="195"/>
      <c r="J48" s="195"/>
      <c r="K48" s="284"/>
      <c r="L48" s="195"/>
      <c r="M48" s="195"/>
      <c r="N48" s="195"/>
      <c r="O48" s="195"/>
      <c r="P48" s="195"/>
      <c r="Q48" s="195"/>
      <c r="R48" s="195"/>
      <c r="S48" s="195"/>
      <c r="T48" s="285"/>
      <c r="U48" s="147"/>
      <c r="V48" s="167">
        <v>40603</v>
      </c>
      <c r="W48" s="168">
        <f t="shared" si="18"/>
        <v>527</v>
      </c>
      <c r="X48" s="195">
        <f t="shared" si="19"/>
        <v>951</v>
      </c>
      <c r="Y48" s="195">
        <f t="shared" si="5"/>
        <v>783</v>
      </c>
      <c r="Z48" s="195" t="e">
        <f t="shared" si="6"/>
        <v>#N/A</v>
      </c>
      <c r="AA48" s="195" t="e">
        <f t="shared" si="7"/>
        <v>#N/A</v>
      </c>
      <c r="AB48" s="195" t="e">
        <f t="shared" si="20"/>
        <v>#N/A</v>
      </c>
      <c r="AC48" s="284">
        <f t="shared" si="8"/>
        <v>5665</v>
      </c>
      <c r="AD48" s="195">
        <f t="shared" si="9"/>
        <v>10552</v>
      </c>
      <c r="AE48" s="195">
        <f t="shared" si="10"/>
        <v>4192</v>
      </c>
      <c r="AF48" s="195">
        <f t="shared" si="11"/>
        <v>511</v>
      </c>
      <c r="AG48" s="195">
        <f t="shared" si="12"/>
        <v>727</v>
      </c>
      <c r="AH48" s="195" t="e">
        <f t="shared" si="13"/>
        <v>#N/A</v>
      </c>
      <c r="AI48" s="195" t="e">
        <f t="shared" si="14"/>
        <v>#N/A</v>
      </c>
      <c r="AJ48" s="195" t="e">
        <f t="shared" si="15"/>
        <v>#N/A</v>
      </c>
      <c r="AK48" s="195" t="e">
        <f t="shared" si="16"/>
        <v>#N/A</v>
      </c>
      <c r="AL48" s="248" t="e">
        <f t="shared" si="17"/>
        <v>#N/A</v>
      </c>
    </row>
    <row r="49" spans="1:38" s="100" customFormat="1">
      <c r="A49" s="283">
        <v>38046</v>
      </c>
      <c r="B49" s="155">
        <f t="shared" si="0"/>
        <v>1</v>
      </c>
      <c r="C49" s="129" t="str">
        <f t="shared" si="1"/>
        <v>Mar2004</v>
      </c>
      <c r="D49" s="129">
        <f t="shared" si="2"/>
        <v>38047</v>
      </c>
      <c r="E49" s="171">
        <v>98</v>
      </c>
      <c r="F49" s="172">
        <v>296</v>
      </c>
      <c r="G49" s="276"/>
      <c r="H49" s="195"/>
      <c r="I49" s="195"/>
      <c r="J49" s="195"/>
      <c r="K49" s="284"/>
      <c r="L49" s="195"/>
      <c r="M49" s="195"/>
      <c r="N49" s="195"/>
      <c r="O49" s="195"/>
      <c r="P49" s="195"/>
      <c r="Q49" s="195"/>
      <c r="R49" s="195"/>
      <c r="S49" s="195"/>
      <c r="T49" s="285"/>
      <c r="U49" s="147"/>
      <c r="V49" s="167">
        <v>40695</v>
      </c>
      <c r="W49" s="168">
        <f t="shared" si="18"/>
        <v>492</v>
      </c>
      <c r="X49" s="195">
        <f t="shared" si="19"/>
        <v>1108</v>
      </c>
      <c r="Y49" s="195">
        <f t="shared" si="5"/>
        <v>739</v>
      </c>
      <c r="Z49" s="195" t="e">
        <f t="shared" si="6"/>
        <v>#N/A</v>
      </c>
      <c r="AA49" s="195" t="e">
        <f t="shared" si="7"/>
        <v>#N/A</v>
      </c>
      <c r="AB49" s="195" t="e">
        <f t="shared" si="20"/>
        <v>#N/A</v>
      </c>
      <c r="AC49" s="284">
        <f t="shared" si="8"/>
        <v>5850</v>
      </c>
      <c r="AD49" s="195">
        <f t="shared" si="9"/>
        <v>10467</v>
      </c>
      <c r="AE49" s="195">
        <f t="shared" si="10"/>
        <v>4318</v>
      </c>
      <c r="AF49" s="195">
        <f t="shared" si="11"/>
        <v>503</v>
      </c>
      <c r="AG49" s="195">
        <f t="shared" si="12"/>
        <v>750</v>
      </c>
      <c r="AH49" s="195" t="e">
        <f t="shared" si="13"/>
        <v>#N/A</v>
      </c>
      <c r="AI49" s="195" t="e">
        <f t="shared" si="14"/>
        <v>#N/A</v>
      </c>
      <c r="AJ49" s="195" t="e">
        <f t="shared" si="15"/>
        <v>#N/A</v>
      </c>
      <c r="AK49" s="195" t="e">
        <f t="shared" si="16"/>
        <v>#N/A</v>
      </c>
      <c r="AL49" s="248" t="e">
        <f t="shared" si="17"/>
        <v>#N/A</v>
      </c>
    </row>
    <row r="50" spans="1:38" s="100" customFormat="1">
      <c r="A50" s="283">
        <v>38077</v>
      </c>
      <c r="B50" s="155">
        <f t="shared" si="0"/>
        <v>1</v>
      </c>
      <c r="C50" s="129" t="str">
        <f t="shared" si="1"/>
        <v>Mar2004</v>
      </c>
      <c r="D50" s="129">
        <f t="shared" si="2"/>
        <v>38047</v>
      </c>
      <c r="E50" s="171">
        <v>122</v>
      </c>
      <c r="F50" s="172">
        <v>365</v>
      </c>
      <c r="G50" s="276"/>
      <c r="H50" s="195"/>
      <c r="I50" s="195"/>
      <c r="J50" s="195"/>
      <c r="K50" s="284"/>
      <c r="L50" s="195"/>
      <c r="M50" s="195"/>
      <c r="N50" s="195"/>
      <c r="O50" s="195"/>
      <c r="P50" s="195"/>
      <c r="Q50" s="195"/>
      <c r="R50" s="195"/>
      <c r="S50" s="195"/>
      <c r="T50" s="285"/>
      <c r="U50" s="147"/>
      <c r="V50" s="167">
        <v>40787</v>
      </c>
      <c r="W50" s="168">
        <f t="shared" si="18"/>
        <v>511</v>
      </c>
      <c r="X50" s="195">
        <f t="shared" si="19"/>
        <v>1070</v>
      </c>
      <c r="Y50" s="195">
        <f t="shared" si="5"/>
        <v>614</v>
      </c>
      <c r="Z50" s="195" t="e">
        <f t="shared" si="6"/>
        <v>#N/A</v>
      </c>
      <c r="AA50" s="195" t="e">
        <f t="shared" si="7"/>
        <v>#N/A</v>
      </c>
      <c r="AB50" s="195" t="e">
        <f t="shared" si="20"/>
        <v>#N/A</v>
      </c>
      <c r="AC50" s="284">
        <f t="shared" si="8"/>
        <v>6037</v>
      </c>
      <c r="AD50" s="195">
        <f t="shared" si="9"/>
        <v>10430</v>
      </c>
      <c r="AE50" s="195">
        <f t="shared" si="10"/>
        <v>3958</v>
      </c>
      <c r="AF50" s="195">
        <f t="shared" si="11"/>
        <v>561</v>
      </c>
      <c r="AG50" s="195">
        <f t="shared" si="12"/>
        <v>765</v>
      </c>
      <c r="AH50" s="195" t="e">
        <f t="shared" si="13"/>
        <v>#N/A</v>
      </c>
      <c r="AI50" s="195" t="e">
        <f t="shared" si="14"/>
        <v>#N/A</v>
      </c>
      <c r="AJ50" s="195" t="e">
        <f t="shared" si="15"/>
        <v>#N/A</v>
      </c>
      <c r="AK50" s="195" t="e">
        <f t="shared" si="16"/>
        <v>#N/A</v>
      </c>
      <c r="AL50" s="248" t="e">
        <f t="shared" si="17"/>
        <v>#N/A</v>
      </c>
    </row>
    <row r="51" spans="1:38" s="100" customFormat="1">
      <c r="A51" s="283">
        <v>38107</v>
      </c>
      <c r="B51" s="155">
        <f t="shared" si="0"/>
        <v>2</v>
      </c>
      <c r="C51" s="129" t="str">
        <f t="shared" si="1"/>
        <v>June2004</v>
      </c>
      <c r="D51" s="129">
        <f t="shared" si="2"/>
        <v>38139</v>
      </c>
      <c r="E51" s="171">
        <v>100</v>
      </c>
      <c r="F51" s="172">
        <v>300</v>
      </c>
      <c r="G51" s="276"/>
      <c r="H51" s="195"/>
      <c r="I51" s="195"/>
      <c r="J51" s="195"/>
      <c r="K51" s="284"/>
      <c r="L51" s="195"/>
      <c r="M51" s="195"/>
      <c r="N51" s="195"/>
      <c r="O51" s="195"/>
      <c r="P51" s="195"/>
      <c r="Q51" s="195"/>
      <c r="R51" s="195"/>
      <c r="S51" s="195"/>
      <c r="T51" s="285"/>
      <c r="U51" s="147"/>
      <c r="V51" s="167">
        <v>40878</v>
      </c>
      <c r="W51" s="168">
        <f t="shared" si="18"/>
        <v>507</v>
      </c>
      <c r="X51" s="195">
        <f t="shared" si="19"/>
        <v>1081</v>
      </c>
      <c r="Y51" s="195">
        <f t="shared" si="5"/>
        <v>646</v>
      </c>
      <c r="Z51" s="195" t="e">
        <f t="shared" si="6"/>
        <v>#N/A</v>
      </c>
      <c r="AA51" s="195" t="e">
        <f t="shared" si="7"/>
        <v>#N/A</v>
      </c>
      <c r="AB51" s="195" t="e">
        <f t="shared" si="20"/>
        <v>#N/A</v>
      </c>
      <c r="AC51" s="284">
        <f t="shared" si="8"/>
        <v>6243</v>
      </c>
      <c r="AD51" s="195">
        <f t="shared" si="9"/>
        <v>10585</v>
      </c>
      <c r="AE51" s="195">
        <f t="shared" si="10"/>
        <v>3560</v>
      </c>
      <c r="AF51" s="195">
        <f t="shared" si="11"/>
        <v>577</v>
      </c>
      <c r="AG51" s="195">
        <f t="shared" si="12"/>
        <v>776</v>
      </c>
      <c r="AH51" s="195" t="e">
        <f t="shared" si="13"/>
        <v>#N/A</v>
      </c>
      <c r="AI51" s="195" t="e">
        <f t="shared" si="14"/>
        <v>#N/A</v>
      </c>
      <c r="AJ51" s="195" t="e">
        <f t="shared" si="15"/>
        <v>#N/A</v>
      </c>
      <c r="AK51" s="195" t="e">
        <f t="shared" si="16"/>
        <v>#N/A</v>
      </c>
      <c r="AL51" s="248" t="e">
        <f t="shared" si="17"/>
        <v>#N/A</v>
      </c>
    </row>
    <row r="52" spans="1:38" s="100" customFormat="1">
      <c r="A52" s="283">
        <v>38138</v>
      </c>
      <c r="B52" s="155">
        <f t="shared" si="0"/>
        <v>2</v>
      </c>
      <c r="C52" s="129" t="str">
        <f t="shared" si="1"/>
        <v>June2004</v>
      </c>
      <c r="D52" s="129">
        <f t="shared" si="2"/>
        <v>38139</v>
      </c>
      <c r="E52" s="171">
        <v>101</v>
      </c>
      <c r="F52" s="172">
        <v>267</v>
      </c>
      <c r="G52" s="276"/>
      <c r="H52" s="195"/>
      <c r="I52" s="195"/>
      <c r="J52" s="195"/>
      <c r="K52" s="284"/>
      <c r="L52" s="195"/>
      <c r="M52" s="195"/>
      <c r="N52" s="195"/>
      <c r="O52" s="195"/>
      <c r="P52" s="195"/>
      <c r="Q52" s="195"/>
      <c r="R52" s="195"/>
      <c r="S52" s="195"/>
      <c r="T52" s="285"/>
      <c r="U52" s="147"/>
      <c r="V52" s="167">
        <v>40969</v>
      </c>
      <c r="W52" s="168">
        <f t="shared" si="18"/>
        <v>467</v>
      </c>
      <c r="X52" s="195">
        <f t="shared" si="19"/>
        <v>952</v>
      </c>
      <c r="Y52" s="195">
        <f t="shared" si="5"/>
        <v>609</v>
      </c>
      <c r="Z52" s="195" t="e">
        <f t="shared" si="6"/>
        <v>#N/A</v>
      </c>
      <c r="AA52" s="195" t="e">
        <f t="shared" si="7"/>
        <v>#N/A</v>
      </c>
      <c r="AB52" s="195" t="e">
        <f t="shared" si="20"/>
        <v>#N/A</v>
      </c>
      <c r="AC52" s="284">
        <f t="shared" si="8"/>
        <v>6148</v>
      </c>
      <c r="AD52" s="195">
        <f t="shared" si="9"/>
        <v>10500</v>
      </c>
      <c r="AE52" s="195">
        <f t="shared" si="10"/>
        <v>3589</v>
      </c>
      <c r="AF52" s="195">
        <f t="shared" si="11"/>
        <v>573</v>
      </c>
      <c r="AG52" s="195">
        <f t="shared" si="12"/>
        <v>772</v>
      </c>
      <c r="AH52" s="195" t="e">
        <f t="shared" si="13"/>
        <v>#N/A</v>
      </c>
      <c r="AI52" s="195" t="e">
        <f t="shared" si="14"/>
        <v>#N/A</v>
      </c>
      <c r="AJ52" s="195" t="e">
        <f t="shared" si="15"/>
        <v>#N/A</v>
      </c>
      <c r="AK52" s="195" t="e">
        <f t="shared" si="16"/>
        <v>#N/A</v>
      </c>
      <c r="AL52" s="248" t="e">
        <f t="shared" si="17"/>
        <v>#N/A</v>
      </c>
    </row>
    <row r="53" spans="1:38" s="100" customFormat="1">
      <c r="A53" s="283">
        <v>38168</v>
      </c>
      <c r="B53" s="155">
        <f t="shared" si="0"/>
        <v>2</v>
      </c>
      <c r="C53" s="129" t="str">
        <f t="shared" si="1"/>
        <v>June2004</v>
      </c>
      <c r="D53" s="129">
        <f t="shared" si="2"/>
        <v>38139</v>
      </c>
      <c r="E53" s="171">
        <v>118</v>
      </c>
      <c r="F53" s="172">
        <v>333</v>
      </c>
      <c r="G53" s="276"/>
      <c r="H53" s="195"/>
      <c r="I53" s="195"/>
      <c r="J53" s="195"/>
      <c r="K53" s="284"/>
      <c r="L53" s="195"/>
      <c r="M53" s="195"/>
      <c r="N53" s="195"/>
      <c r="O53" s="195"/>
      <c r="P53" s="195"/>
      <c r="Q53" s="195"/>
      <c r="R53" s="195"/>
      <c r="S53" s="195"/>
      <c r="T53" s="285"/>
      <c r="U53" s="147"/>
      <c r="V53" s="167">
        <v>41061</v>
      </c>
      <c r="W53" s="168">
        <f t="shared" si="18"/>
        <v>525</v>
      </c>
      <c r="X53" s="195">
        <f t="shared" si="19"/>
        <v>990</v>
      </c>
      <c r="Y53" s="195">
        <f t="shared" si="5"/>
        <v>649</v>
      </c>
      <c r="Z53" s="195" t="e">
        <f t="shared" si="6"/>
        <v>#N/A</v>
      </c>
      <c r="AA53" s="195" t="e">
        <f t="shared" si="7"/>
        <v>#N/A</v>
      </c>
      <c r="AB53" s="195" t="e">
        <f t="shared" si="20"/>
        <v>#N/A</v>
      </c>
      <c r="AC53" s="284">
        <f t="shared" si="8"/>
        <v>6133</v>
      </c>
      <c r="AD53" s="195">
        <f t="shared" si="9"/>
        <v>10161</v>
      </c>
      <c r="AE53" s="195">
        <f t="shared" si="10"/>
        <v>3577</v>
      </c>
      <c r="AF53" s="195">
        <f t="shared" si="11"/>
        <v>589</v>
      </c>
      <c r="AG53" s="195">
        <f t="shared" si="12"/>
        <v>784</v>
      </c>
      <c r="AH53" s="195" t="e">
        <f t="shared" si="13"/>
        <v>#N/A</v>
      </c>
      <c r="AI53" s="195" t="e">
        <f t="shared" si="14"/>
        <v>#N/A</v>
      </c>
      <c r="AJ53" s="195" t="e">
        <f t="shared" si="15"/>
        <v>#N/A</v>
      </c>
      <c r="AK53" s="195" t="e">
        <f t="shared" si="16"/>
        <v>#N/A</v>
      </c>
      <c r="AL53" s="248" t="e">
        <f t="shared" si="17"/>
        <v>#N/A</v>
      </c>
    </row>
    <row r="54" spans="1:38" s="100" customFormat="1">
      <c r="A54" s="283">
        <v>38199</v>
      </c>
      <c r="B54" s="155">
        <f t="shared" si="0"/>
        <v>3</v>
      </c>
      <c r="C54" s="129" t="str">
        <f t="shared" si="1"/>
        <v>Sep2004</v>
      </c>
      <c r="D54" s="129">
        <f t="shared" si="2"/>
        <v>38231</v>
      </c>
      <c r="E54" s="171">
        <v>95</v>
      </c>
      <c r="F54" s="172">
        <v>336</v>
      </c>
      <c r="G54" s="276"/>
      <c r="H54" s="195"/>
      <c r="I54" s="195"/>
      <c r="J54" s="195"/>
      <c r="K54" s="284"/>
      <c r="L54" s="195"/>
      <c r="M54" s="195"/>
      <c r="N54" s="195"/>
      <c r="O54" s="195"/>
      <c r="P54" s="195"/>
      <c r="Q54" s="195"/>
      <c r="R54" s="195"/>
      <c r="S54" s="195"/>
      <c r="T54" s="285"/>
      <c r="U54" s="147"/>
      <c r="V54" s="167">
        <v>41153</v>
      </c>
      <c r="W54" s="168">
        <f t="shared" si="18"/>
        <v>528</v>
      </c>
      <c r="X54" s="195">
        <f t="shared" si="19"/>
        <v>976</v>
      </c>
      <c r="Y54" s="195">
        <f t="shared" si="5"/>
        <v>643</v>
      </c>
      <c r="Z54" s="195" t="e">
        <f t="shared" si="6"/>
        <v>#N/A</v>
      </c>
      <c r="AA54" s="195" t="e">
        <f t="shared" si="7"/>
        <v>#N/A</v>
      </c>
      <c r="AB54" s="195" t="e">
        <f t="shared" si="20"/>
        <v>#N/A</v>
      </c>
      <c r="AC54" s="284">
        <f t="shared" si="8"/>
        <v>6104</v>
      </c>
      <c r="AD54" s="195">
        <f t="shared" si="9"/>
        <v>10004</v>
      </c>
      <c r="AE54" s="195">
        <f t="shared" si="10"/>
        <v>3685</v>
      </c>
      <c r="AF54" s="195">
        <f t="shared" si="11"/>
        <v>601</v>
      </c>
      <c r="AG54" s="195">
        <f t="shared" si="12"/>
        <v>775</v>
      </c>
      <c r="AH54" s="195" t="e">
        <f t="shared" si="13"/>
        <v>#N/A</v>
      </c>
      <c r="AI54" s="195" t="e">
        <f t="shared" si="14"/>
        <v>#N/A</v>
      </c>
      <c r="AJ54" s="195" t="e">
        <f t="shared" si="15"/>
        <v>#N/A</v>
      </c>
      <c r="AK54" s="195" t="e">
        <f t="shared" si="16"/>
        <v>#N/A</v>
      </c>
      <c r="AL54" s="248" t="e">
        <f t="shared" si="17"/>
        <v>#N/A</v>
      </c>
    </row>
    <row r="55" spans="1:38" s="100" customFormat="1">
      <c r="A55" s="283">
        <v>38230</v>
      </c>
      <c r="B55" s="155">
        <f t="shared" si="0"/>
        <v>3</v>
      </c>
      <c r="C55" s="129" t="str">
        <f t="shared" si="1"/>
        <v>Sep2004</v>
      </c>
      <c r="D55" s="129">
        <f t="shared" si="2"/>
        <v>38231</v>
      </c>
      <c r="E55" s="171">
        <v>119</v>
      </c>
      <c r="F55" s="172">
        <v>352</v>
      </c>
      <c r="G55" s="276"/>
      <c r="H55" s="195"/>
      <c r="I55" s="195"/>
      <c r="J55" s="195"/>
      <c r="K55" s="284"/>
      <c r="L55" s="195"/>
      <c r="M55" s="195"/>
      <c r="N55" s="195"/>
      <c r="O55" s="195"/>
      <c r="P55" s="195"/>
      <c r="Q55" s="195"/>
      <c r="R55" s="195"/>
      <c r="S55" s="195"/>
      <c r="T55" s="285"/>
      <c r="U55" s="147"/>
      <c r="V55" s="167">
        <v>41244</v>
      </c>
      <c r="W55" s="168">
        <f t="shared" si="18"/>
        <v>497</v>
      </c>
      <c r="X55" s="195">
        <f t="shared" si="19"/>
        <v>1106</v>
      </c>
      <c r="Y55" s="195">
        <f t="shared" si="5"/>
        <v>727</v>
      </c>
      <c r="Z55" s="195" t="e">
        <f t="shared" si="6"/>
        <v>#N/A</v>
      </c>
      <c r="AA55" s="195" t="e">
        <f t="shared" si="7"/>
        <v>#N/A</v>
      </c>
      <c r="AB55" s="195" t="e">
        <f t="shared" si="20"/>
        <v>#N/A</v>
      </c>
      <c r="AC55" s="284">
        <f t="shared" si="8"/>
        <v>6355</v>
      </c>
      <c r="AD55" s="195">
        <f t="shared" si="9"/>
        <v>10000</v>
      </c>
      <c r="AE55" s="195">
        <f t="shared" si="10"/>
        <v>3664</v>
      </c>
      <c r="AF55" s="195">
        <f t="shared" si="11"/>
        <v>631</v>
      </c>
      <c r="AG55" s="195">
        <f t="shared" si="12"/>
        <v>776</v>
      </c>
      <c r="AH55" s="195" t="e">
        <f t="shared" si="13"/>
        <v>#N/A</v>
      </c>
      <c r="AI55" s="195" t="e">
        <f t="shared" si="14"/>
        <v>#N/A</v>
      </c>
      <c r="AJ55" s="195" t="e">
        <f t="shared" si="15"/>
        <v>#N/A</v>
      </c>
      <c r="AK55" s="195" t="e">
        <f t="shared" si="16"/>
        <v>#N/A</v>
      </c>
      <c r="AL55" s="248" t="e">
        <f t="shared" si="17"/>
        <v>#N/A</v>
      </c>
    </row>
    <row r="56" spans="1:38" s="100" customFormat="1">
      <c r="A56" s="283">
        <v>38260</v>
      </c>
      <c r="B56" s="155">
        <f t="shared" si="0"/>
        <v>3</v>
      </c>
      <c r="C56" s="129" t="str">
        <f t="shared" si="1"/>
        <v>Sep2004</v>
      </c>
      <c r="D56" s="129">
        <f t="shared" si="2"/>
        <v>38231</v>
      </c>
      <c r="E56" s="171">
        <v>91</v>
      </c>
      <c r="F56" s="172">
        <v>419</v>
      </c>
      <c r="G56" s="276"/>
      <c r="H56" s="195"/>
      <c r="I56" s="195"/>
      <c r="J56" s="195"/>
      <c r="K56" s="284"/>
      <c r="L56" s="195"/>
      <c r="M56" s="195"/>
      <c r="N56" s="195"/>
      <c r="O56" s="195"/>
      <c r="P56" s="195"/>
      <c r="Q56" s="195"/>
      <c r="R56" s="195"/>
      <c r="S56" s="195"/>
      <c r="T56" s="285"/>
      <c r="U56" s="147"/>
      <c r="V56" s="167">
        <v>41334</v>
      </c>
      <c r="W56" s="168">
        <f t="shared" si="18"/>
        <v>497</v>
      </c>
      <c r="X56" s="195">
        <f t="shared" si="19"/>
        <v>929</v>
      </c>
      <c r="Y56" s="195">
        <f t="shared" si="5"/>
        <v>708</v>
      </c>
      <c r="Z56" s="195" t="e">
        <f t="shared" si="6"/>
        <v>#N/A</v>
      </c>
      <c r="AA56" s="195" t="e">
        <f t="shared" si="7"/>
        <v>#N/A</v>
      </c>
      <c r="AB56" s="195" t="e">
        <f t="shared" si="20"/>
        <v>#N/A</v>
      </c>
      <c r="AC56" s="284">
        <f t="shared" si="8"/>
        <v>6741</v>
      </c>
      <c r="AD56" s="195">
        <f t="shared" si="9"/>
        <v>10128</v>
      </c>
      <c r="AE56" s="195">
        <f t="shared" si="10"/>
        <v>3741</v>
      </c>
      <c r="AF56" s="195">
        <f t="shared" si="11"/>
        <v>629</v>
      </c>
      <c r="AG56" s="195">
        <f t="shared" si="12"/>
        <v>763</v>
      </c>
      <c r="AH56" s="195" t="e">
        <f t="shared" si="13"/>
        <v>#N/A</v>
      </c>
      <c r="AI56" s="195" t="e">
        <f t="shared" si="14"/>
        <v>#N/A</v>
      </c>
      <c r="AJ56" s="195" t="e">
        <f t="shared" si="15"/>
        <v>#N/A</v>
      </c>
      <c r="AK56" s="195" t="e">
        <f t="shared" si="16"/>
        <v>#N/A</v>
      </c>
      <c r="AL56" s="248" t="e">
        <f t="shared" si="17"/>
        <v>#N/A</v>
      </c>
    </row>
    <row r="57" spans="1:38" s="100" customFormat="1">
      <c r="A57" s="283">
        <v>38291</v>
      </c>
      <c r="B57" s="155">
        <f t="shared" si="0"/>
        <v>4</v>
      </c>
      <c r="C57" s="129" t="str">
        <f t="shared" si="1"/>
        <v>dec2004</v>
      </c>
      <c r="D57" s="129">
        <f t="shared" si="2"/>
        <v>38322</v>
      </c>
      <c r="E57" s="171">
        <v>80</v>
      </c>
      <c r="F57" s="172">
        <v>353</v>
      </c>
      <c r="G57" s="276"/>
      <c r="H57" s="195"/>
      <c r="I57" s="195"/>
      <c r="J57" s="195"/>
      <c r="K57" s="284"/>
      <c r="L57" s="195"/>
      <c r="M57" s="195"/>
      <c r="N57" s="195"/>
      <c r="O57" s="195"/>
      <c r="P57" s="195"/>
      <c r="Q57" s="195"/>
      <c r="R57" s="195"/>
      <c r="S57" s="195"/>
      <c r="T57" s="285"/>
      <c r="U57" s="147"/>
      <c r="V57" s="167">
        <v>41426</v>
      </c>
      <c r="W57" s="168">
        <f t="shared" si="18"/>
        <v>491</v>
      </c>
      <c r="X57" s="195">
        <f t="shared" si="19"/>
        <v>996</v>
      </c>
      <c r="Y57" s="195">
        <f t="shared" si="5"/>
        <v>673</v>
      </c>
      <c r="Z57" s="195" t="e">
        <f t="shared" si="6"/>
        <v>#N/A</v>
      </c>
      <c r="AA57" s="195" t="e">
        <f t="shared" si="7"/>
        <v>#N/A</v>
      </c>
      <c r="AB57" s="195" t="e">
        <f t="shared" si="20"/>
        <v>#N/A</v>
      </c>
      <c r="AC57" s="284">
        <f t="shared" si="8"/>
        <v>6873</v>
      </c>
      <c r="AD57" s="195">
        <f t="shared" si="9"/>
        <v>10065</v>
      </c>
      <c r="AE57" s="195">
        <f t="shared" si="10"/>
        <v>3832</v>
      </c>
      <c r="AF57" s="195">
        <f t="shared" si="11"/>
        <v>619</v>
      </c>
      <c r="AG57" s="195">
        <f t="shared" si="12"/>
        <v>772</v>
      </c>
      <c r="AH57" s="195" t="e">
        <f t="shared" si="13"/>
        <v>#N/A</v>
      </c>
      <c r="AI57" s="195" t="e">
        <f t="shared" si="14"/>
        <v>#N/A</v>
      </c>
      <c r="AJ57" s="195" t="e">
        <f t="shared" si="15"/>
        <v>#N/A</v>
      </c>
      <c r="AK57" s="195" t="e">
        <f t="shared" si="16"/>
        <v>#N/A</v>
      </c>
      <c r="AL57" s="248" t="e">
        <f t="shared" si="17"/>
        <v>#N/A</v>
      </c>
    </row>
    <row r="58" spans="1:38" s="100" customFormat="1">
      <c r="A58" s="283">
        <v>38321</v>
      </c>
      <c r="B58" s="155">
        <f t="shared" si="0"/>
        <v>4</v>
      </c>
      <c r="C58" s="129" t="str">
        <f t="shared" si="1"/>
        <v>dec2004</v>
      </c>
      <c r="D58" s="129">
        <f t="shared" si="2"/>
        <v>38322</v>
      </c>
      <c r="E58" s="171">
        <v>117</v>
      </c>
      <c r="F58" s="172">
        <v>404</v>
      </c>
      <c r="G58" s="276"/>
      <c r="H58" s="195"/>
      <c r="I58" s="195"/>
      <c r="J58" s="195"/>
      <c r="K58" s="284"/>
      <c r="L58" s="195"/>
      <c r="M58" s="195"/>
      <c r="N58" s="195"/>
      <c r="O58" s="195"/>
      <c r="P58" s="195"/>
      <c r="Q58" s="195"/>
      <c r="R58" s="195"/>
      <c r="S58" s="195"/>
      <c r="T58" s="285"/>
      <c r="U58" s="147"/>
      <c r="V58" s="167">
        <v>41518</v>
      </c>
      <c r="W58" s="168">
        <f t="shared" si="18"/>
        <v>596</v>
      </c>
      <c r="X58" s="195">
        <f t="shared" si="19"/>
        <v>993</v>
      </c>
      <c r="Y58" s="195">
        <f t="shared" si="5"/>
        <v>698</v>
      </c>
      <c r="Z58" s="195" t="e">
        <f t="shared" si="6"/>
        <v>#N/A</v>
      </c>
      <c r="AA58" s="195" t="e">
        <f t="shared" si="7"/>
        <v>#N/A</v>
      </c>
      <c r="AB58" s="195" t="e">
        <f t="shared" si="20"/>
        <v>#N/A</v>
      </c>
      <c r="AC58" s="284">
        <f t="shared" si="8"/>
        <v>6835</v>
      </c>
      <c r="AD58" s="195">
        <f t="shared" si="9"/>
        <v>10107</v>
      </c>
      <c r="AE58" s="195">
        <f t="shared" si="10"/>
        <v>3841</v>
      </c>
      <c r="AF58" s="195">
        <f t="shared" si="11"/>
        <v>648</v>
      </c>
      <c r="AG58" s="195">
        <f t="shared" si="12"/>
        <v>814</v>
      </c>
      <c r="AH58" s="195" t="e">
        <f t="shared" si="13"/>
        <v>#N/A</v>
      </c>
      <c r="AI58" s="195" t="e">
        <f t="shared" si="14"/>
        <v>#N/A</v>
      </c>
      <c r="AJ58" s="195" t="e">
        <f t="shared" si="15"/>
        <v>#N/A</v>
      </c>
      <c r="AK58" s="195" t="e">
        <f t="shared" si="16"/>
        <v>#N/A</v>
      </c>
      <c r="AL58" s="248" t="e">
        <f t="shared" si="17"/>
        <v>#N/A</v>
      </c>
    </row>
    <row r="59" spans="1:38" s="100" customFormat="1">
      <c r="A59" s="283">
        <v>38352</v>
      </c>
      <c r="B59" s="155">
        <f t="shared" si="0"/>
        <v>4</v>
      </c>
      <c r="C59" s="129" t="str">
        <f t="shared" si="1"/>
        <v>dec2004</v>
      </c>
      <c r="D59" s="129">
        <f t="shared" si="2"/>
        <v>38322</v>
      </c>
      <c r="E59" s="171">
        <v>94</v>
      </c>
      <c r="F59" s="172">
        <v>480</v>
      </c>
      <c r="G59" s="276"/>
      <c r="H59" s="195"/>
      <c r="I59" s="195"/>
      <c r="J59" s="195"/>
      <c r="K59" s="284"/>
      <c r="L59" s="195"/>
      <c r="M59" s="195"/>
      <c r="N59" s="195"/>
      <c r="O59" s="195"/>
      <c r="P59" s="195"/>
      <c r="Q59" s="195"/>
      <c r="R59" s="195"/>
      <c r="S59" s="195"/>
      <c r="T59" s="285"/>
      <c r="U59" s="147"/>
      <c r="V59" s="167">
        <v>41609</v>
      </c>
      <c r="W59" s="168">
        <f t="shared" si="18"/>
        <v>602</v>
      </c>
      <c r="X59" s="195">
        <f t="shared" si="19"/>
        <v>1032</v>
      </c>
      <c r="Y59" s="195">
        <f t="shared" si="5"/>
        <v>718</v>
      </c>
      <c r="Z59" s="195" t="e">
        <f t="shared" si="6"/>
        <v>#N/A</v>
      </c>
      <c r="AA59" s="195" t="e">
        <f t="shared" si="7"/>
        <v>#N/A</v>
      </c>
      <c r="AB59" s="195" t="e">
        <f t="shared" si="20"/>
        <v>#N/A</v>
      </c>
      <c r="AC59" s="284">
        <f t="shared" si="8"/>
        <v>6939</v>
      </c>
      <c r="AD59" s="195">
        <f t="shared" si="9"/>
        <v>10145</v>
      </c>
      <c r="AE59" s="195">
        <f t="shared" si="10"/>
        <v>3940</v>
      </c>
      <c r="AF59" s="195">
        <f t="shared" si="11"/>
        <v>644</v>
      </c>
      <c r="AG59" s="195">
        <f t="shared" si="12"/>
        <v>823</v>
      </c>
      <c r="AH59" s="195" t="e">
        <f t="shared" si="13"/>
        <v>#N/A</v>
      </c>
      <c r="AI59" s="195" t="e">
        <f t="shared" si="14"/>
        <v>#N/A</v>
      </c>
      <c r="AJ59" s="195" t="e">
        <f t="shared" si="15"/>
        <v>#N/A</v>
      </c>
      <c r="AK59" s="195" t="e">
        <f t="shared" si="16"/>
        <v>#N/A</v>
      </c>
      <c r="AL59" s="248" t="e">
        <f t="shared" si="17"/>
        <v>#N/A</v>
      </c>
    </row>
    <row r="60" spans="1:38" s="100" customFormat="1">
      <c r="A60" s="283">
        <v>38383</v>
      </c>
      <c r="B60" s="155">
        <f t="shared" si="0"/>
        <v>1</v>
      </c>
      <c r="C60" s="129" t="str">
        <f t="shared" si="1"/>
        <v>Mar2005</v>
      </c>
      <c r="D60" s="129">
        <f t="shared" si="2"/>
        <v>38412</v>
      </c>
      <c r="E60" s="171">
        <v>76</v>
      </c>
      <c r="F60" s="172">
        <v>330</v>
      </c>
      <c r="G60" s="276"/>
      <c r="H60" s="195"/>
      <c r="I60" s="195"/>
      <c r="J60" s="195"/>
      <c r="K60" s="284"/>
      <c r="L60" s="195"/>
      <c r="M60" s="195"/>
      <c r="N60" s="195"/>
      <c r="O60" s="195"/>
      <c r="P60" s="195"/>
      <c r="Q60" s="195"/>
      <c r="R60" s="195"/>
      <c r="S60" s="195"/>
      <c r="T60" s="285"/>
      <c r="U60" s="147"/>
      <c r="V60" s="167">
        <v>41699</v>
      </c>
      <c r="W60" s="168">
        <f t="shared" si="18"/>
        <v>623</v>
      </c>
      <c r="X60" s="195">
        <f t="shared" si="19"/>
        <v>812</v>
      </c>
      <c r="Y60" s="195">
        <f t="shared" si="5"/>
        <v>753</v>
      </c>
      <c r="Z60" s="195" t="e">
        <f t="shared" si="6"/>
        <v>#N/A</v>
      </c>
      <c r="AA60" s="195" t="e">
        <f t="shared" si="7"/>
        <v>#N/A</v>
      </c>
      <c r="AB60" s="195" t="e">
        <f t="shared" si="20"/>
        <v>#N/A</v>
      </c>
      <c r="AC60" s="284">
        <f t="shared" si="8"/>
        <v>7074</v>
      </c>
      <c r="AD60" s="195">
        <f t="shared" si="9"/>
        <v>9724</v>
      </c>
      <c r="AE60" s="195">
        <f t="shared" si="10"/>
        <v>4001</v>
      </c>
      <c r="AF60" s="195">
        <f t="shared" si="11"/>
        <v>647</v>
      </c>
      <c r="AG60" s="195">
        <f t="shared" si="12"/>
        <v>843</v>
      </c>
      <c r="AH60" s="195" t="e">
        <f t="shared" si="13"/>
        <v>#N/A</v>
      </c>
      <c r="AI60" s="195" t="e">
        <f t="shared" si="14"/>
        <v>#N/A</v>
      </c>
      <c r="AJ60" s="195" t="e">
        <f t="shared" si="15"/>
        <v>#N/A</v>
      </c>
      <c r="AK60" s="195" t="e">
        <f t="shared" si="16"/>
        <v>#N/A</v>
      </c>
      <c r="AL60" s="248" t="e">
        <f t="shared" si="17"/>
        <v>#N/A</v>
      </c>
    </row>
    <row r="61" spans="1:38" s="100" customFormat="1">
      <c r="A61" s="283">
        <v>38411</v>
      </c>
      <c r="B61" s="155">
        <f t="shared" si="0"/>
        <v>1</v>
      </c>
      <c r="C61" s="129" t="str">
        <f t="shared" si="1"/>
        <v>Mar2005</v>
      </c>
      <c r="D61" s="129">
        <f t="shared" si="2"/>
        <v>38412</v>
      </c>
      <c r="E61" s="171">
        <v>135</v>
      </c>
      <c r="F61" s="172">
        <v>369</v>
      </c>
      <c r="G61" s="276"/>
      <c r="H61" s="195"/>
      <c r="I61" s="195"/>
      <c r="J61" s="195"/>
      <c r="K61" s="284"/>
      <c r="L61" s="195"/>
      <c r="M61" s="195"/>
      <c r="N61" s="195"/>
      <c r="O61" s="195"/>
      <c r="P61" s="195"/>
      <c r="Q61" s="195"/>
      <c r="R61" s="195"/>
      <c r="S61" s="195"/>
      <c r="T61" s="285"/>
      <c r="U61" s="147"/>
      <c r="V61" s="167">
        <v>41791</v>
      </c>
      <c r="W61" s="168">
        <f t="shared" si="18"/>
        <v>579</v>
      </c>
      <c r="X61" s="195">
        <f t="shared" si="19"/>
        <v>973</v>
      </c>
      <c r="Y61" s="195">
        <f t="shared" si="5"/>
        <v>701</v>
      </c>
      <c r="Z61" s="195" t="e">
        <f t="shared" si="6"/>
        <v>#N/A</v>
      </c>
      <c r="AA61" s="195" t="e">
        <f t="shared" si="7"/>
        <v>#N/A</v>
      </c>
      <c r="AB61" s="195" t="e">
        <f t="shared" si="20"/>
        <v>#N/A</v>
      </c>
      <c r="AC61" s="284">
        <f t="shared" si="8"/>
        <v>7064</v>
      </c>
      <c r="AD61" s="195">
        <f t="shared" si="9"/>
        <v>9343</v>
      </c>
      <c r="AE61" s="195">
        <f t="shared" si="10"/>
        <v>4161</v>
      </c>
      <c r="AF61" s="195">
        <f t="shared" si="11"/>
        <v>675</v>
      </c>
      <c r="AG61" s="195">
        <f t="shared" si="12"/>
        <v>852</v>
      </c>
      <c r="AH61" s="195" t="e">
        <f t="shared" si="13"/>
        <v>#N/A</v>
      </c>
      <c r="AI61" s="195" t="e">
        <f t="shared" si="14"/>
        <v>#N/A</v>
      </c>
      <c r="AJ61" s="195" t="e">
        <f t="shared" si="15"/>
        <v>#N/A</v>
      </c>
      <c r="AK61" s="195" t="e">
        <f t="shared" si="16"/>
        <v>#N/A</v>
      </c>
      <c r="AL61" s="248" t="e">
        <f t="shared" si="17"/>
        <v>#N/A</v>
      </c>
    </row>
    <row r="62" spans="1:38" s="100" customFormat="1">
      <c r="A62" s="283">
        <v>38442</v>
      </c>
      <c r="B62" s="155">
        <f t="shared" si="0"/>
        <v>1</v>
      </c>
      <c r="C62" s="129" t="str">
        <f t="shared" si="1"/>
        <v>Mar2005</v>
      </c>
      <c r="D62" s="129">
        <f t="shared" si="2"/>
        <v>38412</v>
      </c>
      <c r="E62" s="171">
        <v>76</v>
      </c>
      <c r="F62" s="172">
        <v>451</v>
      </c>
      <c r="G62" s="276"/>
      <c r="H62" s="195"/>
      <c r="I62" s="195"/>
      <c r="J62" s="195"/>
      <c r="K62" s="284"/>
      <c r="L62" s="195"/>
      <c r="M62" s="195"/>
      <c r="N62" s="195"/>
      <c r="O62" s="195"/>
      <c r="P62" s="195"/>
      <c r="Q62" s="195"/>
      <c r="R62" s="195"/>
      <c r="S62" s="195"/>
      <c r="T62" s="285"/>
      <c r="U62" s="147"/>
      <c r="V62" s="167">
        <v>41883</v>
      </c>
      <c r="W62" s="168">
        <f t="shared" si="18"/>
        <v>539</v>
      </c>
      <c r="X62" s="195">
        <f t="shared" si="19"/>
        <v>992</v>
      </c>
      <c r="Y62" s="195">
        <f t="shared" si="5"/>
        <v>632</v>
      </c>
      <c r="Z62" s="195" t="e">
        <f t="shared" si="6"/>
        <v>#N/A</v>
      </c>
      <c r="AA62" s="195" t="e">
        <f t="shared" si="7"/>
        <v>#N/A</v>
      </c>
      <c r="AB62" s="195" t="e">
        <f t="shared" si="20"/>
        <v>#N/A</v>
      </c>
      <c r="AC62" s="284">
        <f t="shared" si="8"/>
        <v>7197</v>
      </c>
      <c r="AD62" s="195">
        <f t="shared" si="9"/>
        <v>9400</v>
      </c>
      <c r="AE62" s="195">
        <f t="shared" si="10"/>
        <v>3932</v>
      </c>
      <c r="AF62" s="195">
        <f t="shared" si="11"/>
        <v>694</v>
      </c>
      <c r="AG62" s="195">
        <f t="shared" si="12"/>
        <v>855</v>
      </c>
      <c r="AH62" s="195" t="e">
        <f t="shared" si="13"/>
        <v>#N/A</v>
      </c>
      <c r="AI62" s="195" t="e">
        <f t="shared" si="14"/>
        <v>#N/A</v>
      </c>
      <c r="AJ62" s="195" t="e">
        <f t="shared" si="15"/>
        <v>#N/A</v>
      </c>
      <c r="AK62" s="195" t="e">
        <f t="shared" si="16"/>
        <v>#N/A</v>
      </c>
      <c r="AL62" s="248" t="e">
        <f t="shared" si="17"/>
        <v>#N/A</v>
      </c>
    </row>
    <row r="63" spans="1:38" s="100" customFormat="1">
      <c r="A63" s="283">
        <v>38472</v>
      </c>
      <c r="B63" s="155">
        <f t="shared" si="0"/>
        <v>2</v>
      </c>
      <c r="C63" s="129" t="str">
        <f t="shared" si="1"/>
        <v>June2005</v>
      </c>
      <c r="D63" s="129">
        <f t="shared" si="2"/>
        <v>38504</v>
      </c>
      <c r="E63" s="171">
        <v>82</v>
      </c>
      <c r="F63" s="172">
        <v>376</v>
      </c>
      <c r="G63" s="276"/>
      <c r="H63" s="195"/>
      <c r="I63" s="195"/>
      <c r="J63" s="195"/>
      <c r="K63" s="284"/>
      <c r="L63" s="195"/>
      <c r="M63" s="195"/>
      <c r="N63" s="195"/>
      <c r="O63" s="195"/>
      <c r="P63" s="195"/>
      <c r="Q63" s="195"/>
      <c r="R63" s="195"/>
      <c r="S63" s="195"/>
      <c r="T63" s="285"/>
      <c r="U63" s="147"/>
      <c r="V63" s="167">
        <v>41974</v>
      </c>
      <c r="W63" s="168">
        <f t="shared" si="18"/>
        <v>530</v>
      </c>
      <c r="X63" s="195">
        <f t="shared" si="19"/>
        <v>1056</v>
      </c>
      <c r="Y63" s="195">
        <f t="shared" si="5"/>
        <v>685</v>
      </c>
      <c r="Z63" s="195" t="e">
        <f t="shared" si="6"/>
        <v>#N/A</v>
      </c>
      <c r="AA63" s="195" t="e">
        <f t="shared" si="7"/>
        <v>#N/A</v>
      </c>
      <c r="AB63" s="195" t="e">
        <f t="shared" si="20"/>
        <v>#N/A</v>
      </c>
      <c r="AC63" s="284">
        <f t="shared" si="8"/>
        <v>7273</v>
      </c>
      <c r="AD63" s="195">
        <f t="shared" si="9"/>
        <v>9652</v>
      </c>
      <c r="AE63" s="195">
        <f t="shared" si="10"/>
        <v>3658</v>
      </c>
      <c r="AF63" s="195">
        <f t="shared" si="11"/>
        <v>689</v>
      </c>
      <c r="AG63" s="195">
        <f t="shared" si="12"/>
        <v>835</v>
      </c>
      <c r="AH63" s="195" t="e">
        <f t="shared" si="13"/>
        <v>#N/A</v>
      </c>
      <c r="AI63" s="195" t="e">
        <f t="shared" si="14"/>
        <v>#N/A</v>
      </c>
      <c r="AJ63" s="195" t="e">
        <f t="shared" si="15"/>
        <v>#N/A</v>
      </c>
      <c r="AK63" s="195" t="e">
        <f t="shared" si="16"/>
        <v>#N/A</v>
      </c>
      <c r="AL63" s="248" t="e">
        <f t="shared" si="17"/>
        <v>#N/A</v>
      </c>
    </row>
    <row r="64" spans="1:38" s="100" customFormat="1">
      <c r="A64" s="283">
        <v>38503</v>
      </c>
      <c r="B64" s="155">
        <f t="shared" si="0"/>
        <v>2</v>
      </c>
      <c r="C64" s="129" t="str">
        <f t="shared" si="1"/>
        <v>June2005</v>
      </c>
      <c r="D64" s="129">
        <f t="shared" si="2"/>
        <v>38504</v>
      </c>
      <c r="E64" s="171">
        <v>108</v>
      </c>
      <c r="F64" s="172">
        <v>399</v>
      </c>
      <c r="G64" s="276"/>
      <c r="H64" s="195"/>
      <c r="I64" s="195"/>
      <c r="J64" s="195"/>
      <c r="K64" s="284"/>
      <c r="L64" s="195"/>
      <c r="M64" s="195"/>
      <c r="N64" s="195"/>
      <c r="O64" s="195"/>
      <c r="P64" s="195"/>
      <c r="Q64" s="195"/>
      <c r="R64" s="195"/>
      <c r="S64" s="195"/>
      <c r="T64" s="285"/>
      <c r="U64" s="147"/>
      <c r="V64" s="167">
        <v>42064</v>
      </c>
      <c r="W64" s="168">
        <f t="shared" si="18"/>
        <v>487</v>
      </c>
      <c r="X64" s="195">
        <f t="shared" si="19"/>
        <v>903</v>
      </c>
      <c r="Y64" s="195">
        <f t="shared" si="5"/>
        <v>810</v>
      </c>
      <c r="Z64" s="195" t="e">
        <f t="shared" si="6"/>
        <v>#N/A</v>
      </c>
      <c r="AA64" s="195" t="e">
        <f t="shared" si="7"/>
        <v>#N/A</v>
      </c>
      <c r="AB64" s="195" t="e">
        <f t="shared" si="20"/>
        <v>#N/A</v>
      </c>
      <c r="AC64" s="284">
        <f t="shared" si="8"/>
        <v>7155</v>
      </c>
      <c r="AD64" s="195">
        <f t="shared" si="9"/>
        <v>9711</v>
      </c>
      <c r="AE64" s="195">
        <f t="shared" si="10"/>
        <v>3796</v>
      </c>
      <c r="AF64" s="195">
        <f t="shared" si="11"/>
        <v>675</v>
      </c>
      <c r="AG64" s="195">
        <f t="shared" si="12"/>
        <v>847</v>
      </c>
      <c r="AH64" s="195" t="e">
        <f t="shared" si="13"/>
        <v>#N/A</v>
      </c>
      <c r="AI64" s="195" t="e">
        <f t="shared" si="14"/>
        <v>#N/A</v>
      </c>
      <c r="AJ64" s="195" t="e">
        <f t="shared" si="15"/>
        <v>#N/A</v>
      </c>
      <c r="AK64" s="195" t="e">
        <f t="shared" si="16"/>
        <v>#N/A</v>
      </c>
      <c r="AL64" s="248" t="e">
        <f t="shared" si="17"/>
        <v>#N/A</v>
      </c>
    </row>
    <row r="65" spans="1:38" s="100" customFormat="1">
      <c r="A65" s="283">
        <v>38533</v>
      </c>
      <c r="B65" s="155">
        <f t="shared" si="0"/>
        <v>2</v>
      </c>
      <c r="C65" s="129" t="str">
        <f t="shared" si="1"/>
        <v>June2005</v>
      </c>
      <c r="D65" s="129">
        <f t="shared" si="2"/>
        <v>38504</v>
      </c>
      <c r="E65" s="171">
        <v>95</v>
      </c>
      <c r="F65" s="172">
        <v>438</v>
      </c>
      <c r="G65" s="276"/>
      <c r="H65" s="195"/>
      <c r="I65" s="195"/>
      <c r="J65" s="195"/>
      <c r="K65" s="284"/>
      <c r="L65" s="195"/>
      <c r="M65" s="195"/>
      <c r="N65" s="195"/>
      <c r="O65" s="195"/>
      <c r="P65" s="195"/>
      <c r="Q65" s="195"/>
      <c r="R65" s="195"/>
      <c r="S65" s="195"/>
      <c r="T65" s="285"/>
      <c r="U65" s="147"/>
      <c r="V65" s="167">
        <v>42156</v>
      </c>
      <c r="W65" s="168">
        <f t="shared" si="18"/>
        <v>471</v>
      </c>
      <c r="X65" s="195">
        <f t="shared" si="19"/>
        <v>1037</v>
      </c>
      <c r="Y65" s="195">
        <f t="shared" si="5"/>
        <v>609</v>
      </c>
      <c r="Z65" s="195" t="e">
        <f t="shared" si="6"/>
        <v>#N/A</v>
      </c>
      <c r="AA65" s="195" t="e">
        <f t="shared" si="7"/>
        <v>#N/A</v>
      </c>
      <c r="AB65" s="195" t="e">
        <f t="shared" si="20"/>
        <v>#N/A</v>
      </c>
      <c r="AC65" s="284">
        <f t="shared" si="8"/>
        <v>6977</v>
      </c>
      <c r="AD65" s="195">
        <f t="shared" si="9"/>
        <v>9856</v>
      </c>
      <c r="AE65" s="195">
        <f t="shared" si="10"/>
        <v>3858</v>
      </c>
      <c r="AF65" s="195">
        <f t="shared" si="11"/>
        <v>650</v>
      </c>
      <c r="AG65" s="195">
        <f t="shared" si="12"/>
        <v>858</v>
      </c>
      <c r="AH65" s="195" t="e">
        <f t="shared" si="13"/>
        <v>#N/A</v>
      </c>
      <c r="AI65" s="195" t="e">
        <f t="shared" si="14"/>
        <v>#N/A</v>
      </c>
      <c r="AJ65" s="195" t="e">
        <f t="shared" si="15"/>
        <v>#N/A</v>
      </c>
      <c r="AK65" s="195" t="e">
        <f t="shared" si="16"/>
        <v>#N/A</v>
      </c>
      <c r="AL65" s="248" t="e">
        <f t="shared" si="17"/>
        <v>#N/A</v>
      </c>
    </row>
    <row r="66" spans="1:38" s="100" customFormat="1">
      <c r="A66" s="283">
        <v>38564</v>
      </c>
      <c r="B66" s="155">
        <f t="shared" si="0"/>
        <v>3</v>
      </c>
      <c r="C66" s="129" t="str">
        <f t="shared" si="1"/>
        <v>Sep2005</v>
      </c>
      <c r="D66" s="129">
        <f t="shared" si="2"/>
        <v>38596</v>
      </c>
      <c r="E66" s="171">
        <v>109</v>
      </c>
      <c r="F66" s="172">
        <v>365</v>
      </c>
      <c r="G66" s="276"/>
      <c r="H66" s="195"/>
      <c r="I66" s="195"/>
      <c r="J66" s="195"/>
      <c r="K66" s="284"/>
      <c r="L66" s="195"/>
      <c r="M66" s="195"/>
      <c r="N66" s="195"/>
      <c r="O66" s="195"/>
      <c r="P66" s="195"/>
      <c r="Q66" s="195"/>
      <c r="R66" s="195"/>
      <c r="S66" s="195"/>
      <c r="T66" s="285"/>
      <c r="U66" s="147"/>
      <c r="V66" s="167">
        <v>42248</v>
      </c>
      <c r="W66" s="168">
        <f t="shared" si="18"/>
        <v>496</v>
      </c>
      <c r="X66" s="195">
        <f t="shared" si="19"/>
        <v>1084</v>
      </c>
      <c r="Y66" s="195">
        <f t="shared" si="5"/>
        <v>650</v>
      </c>
      <c r="Z66" s="195">
        <f t="shared" si="6"/>
        <v>496</v>
      </c>
      <c r="AA66" s="195">
        <f t="shared" si="7"/>
        <v>1084</v>
      </c>
      <c r="AB66" s="195">
        <f t="shared" si="20"/>
        <v>650</v>
      </c>
      <c r="AC66" s="284">
        <f t="shared" si="8"/>
        <v>6934</v>
      </c>
      <c r="AD66" s="195">
        <f t="shared" si="9"/>
        <v>10165</v>
      </c>
      <c r="AE66" s="195">
        <f t="shared" si="10"/>
        <v>3645</v>
      </c>
      <c r="AF66" s="195">
        <f t="shared" si="11"/>
        <v>642</v>
      </c>
      <c r="AG66" s="195">
        <f t="shared" si="12"/>
        <v>888</v>
      </c>
      <c r="AH66" s="195">
        <f t="shared" si="13"/>
        <v>6934</v>
      </c>
      <c r="AI66" s="195">
        <f t="shared" si="14"/>
        <v>10165</v>
      </c>
      <c r="AJ66" s="195">
        <f t="shared" si="15"/>
        <v>3645</v>
      </c>
      <c r="AK66" s="195">
        <f t="shared" si="16"/>
        <v>642</v>
      </c>
      <c r="AL66" s="248">
        <f t="shared" si="17"/>
        <v>888</v>
      </c>
    </row>
    <row r="67" spans="1:38" s="100" customFormat="1">
      <c r="A67" s="283">
        <v>38595</v>
      </c>
      <c r="B67" s="155">
        <f t="shared" si="0"/>
        <v>3</v>
      </c>
      <c r="C67" s="129" t="str">
        <f t="shared" si="1"/>
        <v>Sep2005</v>
      </c>
      <c r="D67" s="129">
        <f t="shared" si="2"/>
        <v>38596</v>
      </c>
      <c r="E67" s="171">
        <v>122</v>
      </c>
      <c r="F67" s="172">
        <v>465</v>
      </c>
      <c r="G67" s="276"/>
      <c r="H67" s="195"/>
      <c r="I67" s="195"/>
      <c r="J67" s="195"/>
      <c r="K67" s="284"/>
      <c r="L67" s="195"/>
      <c r="M67" s="195"/>
      <c r="N67" s="195"/>
      <c r="O67" s="195"/>
      <c r="P67" s="195"/>
      <c r="Q67" s="195"/>
      <c r="R67" s="195"/>
      <c r="S67" s="195"/>
      <c r="T67" s="285"/>
      <c r="U67" s="147"/>
      <c r="V67" s="167">
        <v>42339</v>
      </c>
      <c r="W67" s="168">
        <f t="shared" si="18"/>
        <v>430</v>
      </c>
      <c r="X67" s="195">
        <f t="shared" si="19"/>
        <v>1136</v>
      </c>
      <c r="Y67" s="195">
        <f t="shared" si="5"/>
        <v>731</v>
      </c>
      <c r="Z67" s="195">
        <f t="shared" si="6"/>
        <v>425.52363046215658</v>
      </c>
      <c r="AA67" s="195">
        <f t="shared" si="7"/>
        <v>1049.8679477058311</v>
      </c>
      <c r="AB67" s="195">
        <f t="shared" si="20"/>
        <v>694.51946822771174</v>
      </c>
      <c r="AC67" s="284">
        <f t="shared" si="8"/>
        <v>6752</v>
      </c>
      <c r="AD67" s="195">
        <f t="shared" si="9"/>
        <v>10528</v>
      </c>
      <c r="AE67" s="195">
        <f t="shared" si="10"/>
        <v>3618</v>
      </c>
      <c r="AF67" s="195">
        <f t="shared" si="11"/>
        <v>648</v>
      </c>
      <c r="AG67" s="195">
        <f t="shared" si="12"/>
        <v>904</v>
      </c>
      <c r="AH67" s="195">
        <f t="shared" si="13"/>
        <v>6844</v>
      </c>
      <c r="AI67" s="195">
        <f t="shared" si="14"/>
        <v>10417</v>
      </c>
      <c r="AJ67" s="195">
        <f t="shared" si="15"/>
        <v>3615</v>
      </c>
      <c r="AK67" s="195">
        <f t="shared" si="16"/>
        <v>667.25</v>
      </c>
      <c r="AL67" s="248">
        <f t="shared" si="17"/>
        <v>891</v>
      </c>
    </row>
    <row r="68" spans="1:38" s="100" customFormat="1">
      <c r="A68" s="283">
        <v>38625</v>
      </c>
      <c r="B68" s="155">
        <f t="shared" si="0"/>
        <v>3</v>
      </c>
      <c r="C68" s="129" t="str">
        <f t="shared" si="1"/>
        <v>Sep2005</v>
      </c>
      <c r="D68" s="129">
        <f t="shared" si="2"/>
        <v>38596</v>
      </c>
      <c r="E68" s="171">
        <v>72</v>
      </c>
      <c r="F68" s="172">
        <v>358</v>
      </c>
      <c r="G68" s="276"/>
      <c r="H68" s="195"/>
      <c r="I68" s="195"/>
      <c r="J68" s="195"/>
      <c r="K68" s="284"/>
      <c r="L68" s="195"/>
      <c r="M68" s="195"/>
      <c r="N68" s="195"/>
      <c r="O68" s="195"/>
      <c r="P68" s="195"/>
      <c r="Q68" s="195"/>
      <c r="R68" s="195"/>
      <c r="S68" s="195"/>
      <c r="T68" s="285"/>
      <c r="U68" s="147"/>
      <c r="V68" s="167">
        <v>42430</v>
      </c>
      <c r="W68" s="168">
        <f t="shared" si="18"/>
        <v>411</v>
      </c>
      <c r="X68" s="195">
        <f t="shared" si="19"/>
        <v>942</v>
      </c>
      <c r="Y68" s="195">
        <f t="shared" si="5"/>
        <v>773</v>
      </c>
      <c r="Z68" s="195">
        <f t="shared" si="6"/>
        <v>513.44610744057093</v>
      </c>
      <c r="AA68" s="195">
        <f t="shared" si="7"/>
        <v>878.36965743547103</v>
      </c>
      <c r="AB68" s="195">
        <f t="shared" si="20"/>
        <v>672.2159530993938</v>
      </c>
      <c r="AC68" s="284">
        <f t="shared" si="8"/>
        <v>6797</v>
      </c>
      <c r="AD68" s="195">
        <f t="shared" si="9"/>
        <v>10965</v>
      </c>
      <c r="AE68" s="195">
        <f t="shared" si="10"/>
        <v>3960</v>
      </c>
      <c r="AF68" s="195">
        <f t="shared" si="11"/>
        <v>632</v>
      </c>
      <c r="AG68" s="195">
        <f t="shared" si="12"/>
        <v>912</v>
      </c>
      <c r="AH68" s="195">
        <f t="shared" si="13"/>
        <v>6844</v>
      </c>
      <c r="AI68" s="195">
        <f t="shared" si="14"/>
        <v>10250</v>
      </c>
      <c r="AJ68" s="195">
        <f t="shared" si="15"/>
        <v>3620</v>
      </c>
      <c r="AK68" s="195">
        <f t="shared" si="16"/>
        <v>688</v>
      </c>
      <c r="AL68" s="248">
        <f t="shared" si="17"/>
        <v>896</v>
      </c>
    </row>
    <row r="69" spans="1:38" s="100" customFormat="1">
      <c r="A69" s="283">
        <v>38656</v>
      </c>
      <c r="B69" s="155">
        <f t="shared" ref="B69:B132" si="21">MONTH(MONTH(A69)&amp;0)</f>
        <v>4</v>
      </c>
      <c r="C69" s="129" t="str">
        <f t="shared" ref="C69:C132" si="22">IF(B69=4,"dec",IF(B69=1,"Mar", IF(B69=2,"June",IF(B69=3,"Sep",""))))&amp;YEAR(A69)</f>
        <v>dec2005</v>
      </c>
      <c r="D69" s="129">
        <f t="shared" ref="D69:D132" si="23">DATEVALUE(C69)</f>
        <v>38687</v>
      </c>
      <c r="E69" s="171">
        <v>108</v>
      </c>
      <c r="F69" s="172">
        <v>358</v>
      </c>
      <c r="G69" s="276"/>
      <c r="H69" s="195"/>
      <c r="I69" s="195"/>
      <c r="J69" s="195"/>
      <c r="K69" s="284"/>
      <c r="L69" s="195"/>
      <c r="M69" s="195"/>
      <c r="N69" s="195"/>
      <c r="O69" s="195"/>
      <c r="P69" s="195"/>
      <c r="Q69" s="195"/>
      <c r="R69" s="195"/>
      <c r="S69" s="195"/>
      <c r="T69" s="285"/>
      <c r="U69" s="147"/>
      <c r="V69" s="167">
        <v>42522</v>
      </c>
      <c r="W69" s="168" t="e">
        <f t="shared" si="18"/>
        <v>#N/A</v>
      </c>
      <c r="X69" s="195" t="e">
        <f t="shared" ref="X69:X100" si="24">IF(SUMIF($D$5:$D$305,V69,$F$5:$F$305)=0,NA(),SUMIF($D$5:$D$305,V69,$F$5:$F$305))</f>
        <v>#N/A</v>
      </c>
      <c r="Y69" s="195" t="e">
        <f t="shared" si="5"/>
        <v>#N/A</v>
      </c>
      <c r="Z69" s="195">
        <f t="shared" si="6"/>
        <v>508.28541412258522</v>
      </c>
      <c r="AA69" s="195">
        <f t="shared" si="7"/>
        <v>1011.3654883434684</v>
      </c>
      <c r="AB69" s="195">
        <f t="shared" ref="AB69:AB100" si="25">IF(SUMIF($D$5:$D$305,V69,$J$5:$J$305)=0,NA(),SUMIF($D$5:$D$305,V69,$J$5:$JI$305))</f>
        <v>640.74993172231689</v>
      </c>
      <c r="AC69" s="284" t="e">
        <f t="shared" si="8"/>
        <v>#N/A</v>
      </c>
      <c r="AD69" s="195" t="e">
        <f t="shared" si="9"/>
        <v>#N/A</v>
      </c>
      <c r="AE69" s="195" t="e">
        <f t="shared" si="10"/>
        <v>#N/A</v>
      </c>
      <c r="AF69" s="195" t="e">
        <f t="shared" si="11"/>
        <v>#N/A</v>
      </c>
      <c r="AG69" s="195" t="e">
        <f t="shared" si="12"/>
        <v>#N/A</v>
      </c>
      <c r="AH69" s="195">
        <f t="shared" si="13"/>
        <v>6874</v>
      </c>
      <c r="AI69" s="195">
        <f t="shared" si="14"/>
        <v>10027</v>
      </c>
      <c r="AJ69" s="195">
        <f t="shared" si="15"/>
        <v>3648</v>
      </c>
      <c r="AK69" s="195">
        <f t="shared" si="16"/>
        <v>694.75</v>
      </c>
      <c r="AL69" s="248">
        <f t="shared" si="17"/>
        <v>907</v>
      </c>
    </row>
    <row r="70" spans="1:38" s="100" customFormat="1">
      <c r="A70" s="283">
        <v>38686</v>
      </c>
      <c r="B70" s="155">
        <f t="shared" si="21"/>
        <v>4</v>
      </c>
      <c r="C70" s="129" t="str">
        <f t="shared" si="22"/>
        <v>dec2005</v>
      </c>
      <c r="D70" s="129">
        <f t="shared" si="23"/>
        <v>38687</v>
      </c>
      <c r="E70" s="171">
        <v>109</v>
      </c>
      <c r="F70" s="172">
        <v>441</v>
      </c>
      <c r="G70" s="276"/>
      <c r="H70" s="195"/>
      <c r="I70" s="195"/>
      <c r="J70" s="195"/>
      <c r="K70" s="284"/>
      <c r="L70" s="195"/>
      <c r="M70" s="195"/>
      <c r="N70" s="195"/>
      <c r="O70" s="195"/>
      <c r="P70" s="195"/>
      <c r="Q70" s="195"/>
      <c r="R70" s="195"/>
      <c r="S70" s="195"/>
      <c r="T70" s="285"/>
      <c r="U70" s="147"/>
      <c r="V70" s="167">
        <v>42614</v>
      </c>
      <c r="W70" s="168" t="e">
        <f t="shared" si="18"/>
        <v>#N/A</v>
      </c>
      <c r="X70" s="195" t="e">
        <f t="shared" si="24"/>
        <v>#N/A</v>
      </c>
      <c r="Y70" s="195" t="e">
        <f t="shared" ref="Y70:Y106" si="26">IF(SUMIF($D$5:$D$305,V70,$G$5:$G$305)=0,NA(),SUMIF($D$5:$D$305,V70,$G$5:$G$305))</f>
        <v>#N/A</v>
      </c>
      <c r="Z70" s="195">
        <f t="shared" ref="Z70:Z106" si="27">IF(SUMIF($D$5:$D$305,V70,$H$5:$H$305)=0,NA(),SUMIF($D$5:$D$305,V70,$H$5:$H$305))</f>
        <v>526.01664407976602</v>
      </c>
      <c r="AA70" s="195">
        <f t="shared" ref="AA70:AA106" si="28">IF(SUMIF($D$5:$D$305,V70,$I$5:$I$305)=0,NA(),SUMIF($D$5:$D$305,V70,$I$5:$I$305))</f>
        <v>1049.3093190268833</v>
      </c>
      <c r="AB70" s="195">
        <f t="shared" si="25"/>
        <v>651.67823637877086</v>
      </c>
      <c r="AC70" s="284" t="e">
        <f t="shared" ref="AC70:AC106" si="29">IF(SUMIF($D$5:$D$305,V70,$K$5:$K$305)=0,NA(),SUMIF($D$5:$D$305,V70,$K$5:$K$305))</f>
        <v>#N/A</v>
      </c>
      <c r="AD70" s="195" t="e">
        <f t="shared" ref="AD70:AD106" si="30">IF(SUMIF($D$5:$D$305,V70,$L$5:$L$305)=0,NA(),SUMIF($D$5:$D$305,V70,$L$5:$L$305))</f>
        <v>#N/A</v>
      </c>
      <c r="AE70" s="195" t="e">
        <f t="shared" ref="AE70:AE106" si="31">IF(SUMIF($D$5:$D$305,V70,$M$5:$M$305)=0,NA(),SUMIF($D$5:$D$305,V70,$M$5:$M$305))</f>
        <v>#N/A</v>
      </c>
      <c r="AF70" s="195" t="e">
        <f t="shared" ref="AF70:AF106" si="32">IF(SUMIF($D$5:$D$305,V70,$N$5:$N$305)=0,NA(),SUMIF($D$5:$D$305,V70,$N$5:$N$305))</f>
        <v>#N/A</v>
      </c>
      <c r="AG70" s="195" t="e">
        <f t="shared" ref="AG70:AG106" si="33">IF(SUMIF($D$5:$D$305,V70,$O$5:$O$305)=0,NA(),SUMIF($D$5:$D$305,V70,$O$5:$O$305))</f>
        <v>#N/A</v>
      </c>
      <c r="AH70" s="195">
        <f t="shared" ref="AH70:AH106" si="34">IF(SUMIF($D$5:$D$305,V70,$P$5:$P$305)=0,NA(),SUMIF($D$5:$D$305,V70,$P$5:$P$305))</f>
        <v>6956</v>
      </c>
      <c r="AI70" s="195">
        <f t="shared" ref="AI70:AI106" si="35">IF(SUMIF($D$5:$D$305,V70,$Q$5:$Q$305)=0,NA(),SUMIF($D$5:$D$305,V70,$Q$5:$Q$305))</f>
        <v>9979</v>
      </c>
      <c r="AJ70" s="195">
        <f t="shared" ref="AJ70:AJ106" si="36">IF(SUMIF($D$5:$D$305,V70,$R$5:$R$305)=0,NA(),SUMIF($D$5:$D$305,V70,$R$5:$R$305))</f>
        <v>3661</v>
      </c>
      <c r="AK70" s="195">
        <f t="shared" ref="AK70:AK106" si="37">IF(SUMIF($D$5:$D$305,V70,$S$5:$S$305)=0,NA(),SUMIF($D$5:$D$305,V70,$S$5:$S$305))</f>
        <v>702.5</v>
      </c>
      <c r="AL70" s="248">
        <f t="shared" ref="AL70:AL106" si="38">IF(SUMIF($D$5:$D$305,V70,$T$5:$T$305)=0,NA(),SUMIF($D$5:$D$305,V70,$T$5:$T$305))</f>
        <v>913</v>
      </c>
    </row>
    <row r="71" spans="1:38" s="100" customFormat="1">
      <c r="A71" s="283">
        <v>38717</v>
      </c>
      <c r="B71" s="155">
        <f t="shared" si="21"/>
        <v>4</v>
      </c>
      <c r="C71" s="129" t="str">
        <f t="shared" si="22"/>
        <v>dec2005</v>
      </c>
      <c r="D71" s="129">
        <f t="shared" si="23"/>
        <v>38687</v>
      </c>
      <c r="E71" s="171">
        <v>84</v>
      </c>
      <c r="F71" s="172">
        <v>463</v>
      </c>
      <c r="G71" s="276"/>
      <c r="H71" s="195"/>
      <c r="I71" s="195"/>
      <c r="J71" s="195"/>
      <c r="K71" s="284"/>
      <c r="L71" s="195"/>
      <c r="M71" s="195"/>
      <c r="N71" s="195"/>
      <c r="O71" s="195"/>
      <c r="P71" s="195"/>
      <c r="Q71" s="195"/>
      <c r="R71" s="195"/>
      <c r="S71" s="195"/>
      <c r="T71" s="285"/>
      <c r="U71" s="147"/>
      <c r="V71" s="167">
        <v>42705</v>
      </c>
      <c r="W71" s="168" t="e">
        <f t="shared" ref="W71:W106" si="39">IF(SUMIF($D$5:$D$305,V71,$E$5:$E$305)=0,NA(),SUMIF($D$5:$D$305,V71,$E$5:$E$305))</f>
        <v>#N/A</v>
      </c>
      <c r="X71" s="195" t="e">
        <f t="shared" si="24"/>
        <v>#N/A</v>
      </c>
      <c r="Y71" s="195" t="e">
        <f t="shared" si="26"/>
        <v>#N/A</v>
      </c>
      <c r="Z71" s="195">
        <f t="shared" si="27"/>
        <v>542.43921421039931</v>
      </c>
      <c r="AA71" s="195">
        <f t="shared" si="28"/>
        <v>1062.3843741481337</v>
      </c>
      <c r="AB71" s="195">
        <f t="shared" si="25"/>
        <v>709.57346084403503</v>
      </c>
      <c r="AC71" s="284" t="e">
        <f t="shared" si="29"/>
        <v>#N/A</v>
      </c>
      <c r="AD71" s="195" t="e">
        <f t="shared" si="30"/>
        <v>#N/A</v>
      </c>
      <c r="AE71" s="195" t="e">
        <f t="shared" si="31"/>
        <v>#N/A</v>
      </c>
      <c r="AF71" s="195" t="e">
        <f t="shared" si="32"/>
        <v>#N/A</v>
      </c>
      <c r="AG71" s="195" t="e">
        <f t="shared" si="33"/>
        <v>#N/A</v>
      </c>
      <c r="AH71" s="195">
        <f t="shared" si="34"/>
        <v>7021</v>
      </c>
      <c r="AI71" s="195">
        <f t="shared" si="35"/>
        <v>10011</v>
      </c>
      <c r="AJ71" s="195">
        <f t="shared" si="36"/>
        <v>3698</v>
      </c>
      <c r="AK71" s="195">
        <f t="shared" si="37"/>
        <v>729.25</v>
      </c>
      <c r="AL71" s="248">
        <f t="shared" si="38"/>
        <v>918</v>
      </c>
    </row>
    <row r="72" spans="1:38" s="100" customFormat="1">
      <c r="A72" s="283">
        <v>38748</v>
      </c>
      <c r="B72" s="155">
        <f t="shared" si="21"/>
        <v>1</v>
      </c>
      <c r="C72" s="129" t="str">
        <f t="shared" si="22"/>
        <v>Mar2006</v>
      </c>
      <c r="D72" s="129">
        <f t="shared" si="23"/>
        <v>38777</v>
      </c>
      <c r="E72" s="171">
        <v>100</v>
      </c>
      <c r="F72" s="172">
        <v>354</v>
      </c>
      <c r="G72" s="276"/>
      <c r="H72" s="195"/>
      <c r="I72" s="195"/>
      <c r="J72" s="195"/>
      <c r="K72" s="284"/>
      <c r="L72" s="195"/>
      <c r="M72" s="195"/>
      <c r="N72" s="195"/>
      <c r="O72" s="195"/>
      <c r="P72" s="195"/>
      <c r="Q72" s="195"/>
      <c r="R72" s="195"/>
      <c r="S72" s="195"/>
      <c r="T72" s="285"/>
      <c r="U72" s="147"/>
      <c r="V72" s="167">
        <v>42795</v>
      </c>
      <c r="W72" s="168" t="e">
        <f t="shared" si="39"/>
        <v>#N/A</v>
      </c>
      <c r="X72" s="195" t="e">
        <f t="shared" si="24"/>
        <v>#N/A</v>
      </c>
      <c r="Y72" s="195" t="e">
        <f t="shared" si="26"/>
        <v>#N/A</v>
      </c>
      <c r="Z72" s="195">
        <f t="shared" si="27"/>
        <v>519.79354864509219</v>
      </c>
      <c r="AA72" s="195">
        <f t="shared" si="28"/>
        <v>881.16092270250942</v>
      </c>
      <c r="AB72" s="195">
        <f t="shared" si="25"/>
        <v>695.52279682292487</v>
      </c>
      <c r="AC72" s="284" t="e">
        <f t="shared" si="29"/>
        <v>#N/A</v>
      </c>
      <c r="AD72" s="195" t="e">
        <f t="shared" si="30"/>
        <v>#N/A</v>
      </c>
      <c r="AE72" s="195" t="e">
        <f t="shared" si="31"/>
        <v>#N/A</v>
      </c>
      <c r="AF72" s="195" t="e">
        <f t="shared" si="32"/>
        <v>#N/A</v>
      </c>
      <c r="AG72" s="195" t="e">
        <f t="shared" si="33"/>
        <v>#N/A</v>
      </c>
      <c r="AH72" s="195">
        <f t="shared" si="34"/>
        <v>6970</v>
      </c>
      <c r="AI72" s="195">
        <f t="shared" si="35"/>
        <v>9985</v>
      </c>
      <c r="AJ72" s="195">
        <f t="shared" si="36"/>
        <v>3774</v>
      </c>
      <c r="AK72" s="195">
        <f t="shared" si="37"/>
        <v>748</v>
      </c>
      <c r="AL72" s="248">
        <f t="shared" si="38"/>
        <v>918</v>
      </c>
    </row>
    <row r="73" spans="1:38" s="100" customFormat="1">
      <c r="A73" s="283">
        <v>38776</v>
      </c>
      <c r="B73" s="155">
        <f t="shared" si="21"/>
        <v>1</v>
      </c>
      <c r="C73" s="129" t="str">
        <f t="shared" si="22"/>
        <v>Mar2006</v>
      </c>
      <c r="D73" s="129">
        <f t="shared" si="23"/>
        <v>38777</v>
      </c>
      <c r="E73" s="171">
        <v>118</v>
      </c>
      <c r="F73" s="172">
        <v>364</v>
      </c>
      <c r="G73" s="276"/>
      <c r="H73" s="195"/>
      <c r="I73" s="195"/>
      <c r="J73" s="195"/>
      <c r="K73" s="284"/>
      <c r="L73" s="195"/>
      <c r="M73" s="195"/>
      <c r="N73" s="195"/>
      <c r="O73" s="195"/>
      <c r="P73" s="195"/>
      <c r="Q73" s="195"/>
      <c r="R73" s="195"/>
      <c r="S73" s="195"/>
      <c r="T73" s="285"/>
      <c r="U73" s="147"/>
      <c r="V73" s="167">
        <v>42887</v>
      </c>
      <c r="W73" s="168" t="e">
        <f t="shared" si="39"/>
        <v>#N/A</v>
      </c>
      <c r="X73" s="195" t="e">
        <f t="shared" si="24"/>
        <v>#N/A</v>
      </c>
      <c r="Y73" s="195" t="e">
        <f t="shared" si="26"/>
        <v>#N/A</v>
      </c>
      <c r="Z73" s="195">
        <f t="shared" si="27"/>
        <v>507.73385103637764</v>
      </c>
      <c r="AA73" s="195">
        <f t="shared" si="28"/>
        <v>1031.4077189403522</v>
      </c>
      <c r="AB73" s="195">
        <f t="shared" si="25"/>
        <v>646.39802395591221</v>
      </c>
      <c r="AC73" s="284" t="e">
        <f t="shared" si="29"/>
        <v>#N/A</v>
      </c>
      <c r="AD73" s="195" t="e">
        <f t="shared" si="30"/>
        <v>#N/A</v>
      </c>
      <c r="AE73" s="195" t="e">
        <f t="shared" si="31"/>
        <v>#N/A</v>
      </c>
      <c r="AF73" s="195" t="e">
        <f t="shared" si="32"/>
        <v>#N/A</v>
      </c>
      <c r="AG73" s="195" t="e">
        <f t="shared" si="33"/>
        <v>#N/A</v>
      </c>
      <c r="AH73" s="195">
        <f t="shared" si="34"/>
        <v>6934</v>
      </c>
      <c r="AI73" s="195">
        <f t="shared" si="35"/>
        <v>9926</v>
      </c>
      <c r="AJ73" s="195">
        <f t="shared" si="36"/>
        <v>3775</v>
      </c>
      <c r="AK73" s="195">
        <f t="shared" si="37"/>
        <v>760.75</v>
      </c>
      <c r="AL73" s="248">
        <f t="shared" si="38"/>
        <v>927</v>
      </c>
    </row>
    <row r="74" spans="1:38" s="100" customFormat="1">
      <c r="A74" s="283">
        <v>38807</v>
      </c>
      <c r="B74" s="155">
        <f t="shared" si="21"/>
        <v>1</v>
      </c>
      <c r="C74" s="129" t="str">
        <f t="shared" si="22"/>
        <v>Mar2006</v>
      </c>
      <c r="D74" s="129">
        <f t="shared" si="23"/>
        <v>38777</v>
      </c>
      <c r="E74" s="171">
        <v>102</v>
      </c>
      <c r="F74" s="172">
        <v>449</v>
      </c>
      <c r="G74" s="276"/>
      <c r="H74" s="195"/>
      <c r="I74" s="195"/>
      <c r="J74" s="195"/>
      <c r="K74" s="284"/>
      <c r="L74" s="195"/>
      <c r="M74" s="195"/>
      <c r="N74" s="195"/>
      <c r="O74" s="195"/>
      <c r="P74" s="195"/>
      <c r="Q74" s="195"/>
      <c r="R74" s="195"/>
      <c r="S74" s="195"/>
      <c r="T74" s="285"/>
      <c r="U74" s="147"/>
      <c r="V74" s="167">
        <v>42979</v>
      </c>
      <c r="W74" s="168" t="e">
        <f t="shared" si="39"/>
        <v>#N/A</v>
      </c>
      <c r="X74" s="195" t="e">
        <f t="shared" si="24"/>
        <v>#N/A</v>
      </c>
      <c r="Y74" s="195" t="e">
        <f t="shared" si="26"/>
        <v>#N/A</v>
      </c>
      <c r="Z74" s="195">
        <f t="shared" si="27"/>
        <v>523.89333907209243</v>
      </c>
      <c r="AA74" s="195">
        <f t="shared" si="28"/>
        <v>1072.417157758498</v>
      </c>
      <c r="AB74" s="195">
        <f t="shared" si="25"/>
        <v>650.30137979023482</v>
      </c>
      <c r="AC74" s="284" t="e">
        <f t="shared" si="29"/>
        <v>#N/A</v>
      </c>
      <c r="AD74" s="195" t="e">
        <f t="shared" si="30"/>
        <v>#N/A</v>
      </c>
      <c r="AE74" s="195" t="e">
        <f t="shared" si="31"/>
        <v>#N/A</v>
      </c>
      <c r="AF74" s="195" t="e">
        <f t="shared" si="32"/>
        <v>#N/A</v>
      </c>
      <c r="AG74" s="195" t="e">
        <f t="shared" si="33"/>
        <v>#N/A</v>
      </c>
      <c r="AH74" s="195">
        <f t="shared" si="34"/>
        <v>6906</v>
      </c>
      <c r="AI74" s="195">
        <f t="shared" si="35"/>
        <v>10057</v>
      </c>
      <c r="AJ74" s="195">
        <f t="shared" si="36"/>
        <v>3697</v>
      </c>
      <c r="AK74" s="195">
        <f t="shared" si="37"/>
        <v>772.5</v>
      </c>
      <c r="AL74" s="248">
        <f t="shared" si="38"/>
        <v>922</v>
      </c>
    </row>
    <row r="75" spans="1:38" s="100" customFormat="1">
      <c r="A75" s="283">
        <v>38837</v>
      </c>
      <c r="B75" s="155">
        <f t="shared" si="21"/>
        <v>2</v>
      </c>
      <c r="C75" s="129" t="str">
        <f t="shared" si="22"/>
        <v>June2006</v>
      </c>
      <c r="D75" s="129">
        <f t="shared" si="23"/>
        <v>38869</v>
      </c>
      <c r="E75" s="171">
        <v>99</v>
      </c>
      <c r="F75" s="172">
        <v>365</v>
      </c>
      <c r="G75" s="276"/>
      <c r="H75" s="195"/>
      <c r="I75" s="195"/>
      <c r="J75" s="195"/>
      <c r="K75" s="284"/>
      <c r="L75" s="195"/>
      <c r="M75" s="195"/>
      <c r="N75" s="195"/>
      <c r="O75" s="195"/>
      <c r="P75" s="195"/>
      <c r="Q75" s="195"/>
      <c r="R75" s="195"/>
      <c r="S75" s="195"/>
      <c r="T75" s="285"/>
      <c r="U75" s="147"/>
      <c r="V75" s="167">
        <v>43070</v>
      </c>
      <c r="W75" s="168" t="e">
        <f t="shared" si="39"/>
        <v>#N/A</v>
      </c>
      <c r="X75" s="195" t="e">
        <f t="shared" si="24"/>
        <v>#N/A</v>
      </c>
      <c r="Y75" s="195" t="e">
        <f t="shared" si="26"/>
        <v>#N/A</v>
      </c>
      <c r="Z75" s="195">
        <f t="shared" si="27"/>
        <v>539.52665793912865</v>
      </c>
      <c r="AA75" s="195">
        <f t="shared" si="28"/>
        <v>1094.2965332647245</v>
      </c>
      <c r="AB75" s="195">
        <f t="shared" si="25"/>
        <v>695.99934158154826</v>
      </c>
      <c r="AC75" s="284" t="e">
        <f t="shared" si="29"/>
        <v>#N/A</v>
      </c>
      <c r="AD75" s="195" t="e">
        <f t="shared" si="30"/>
        <v>#N/A</v>
      </c>
      <c r="AE75" s="195" t="e">
        <f t="shared" si="31"/>
        <v>#N/A</v>
      </c>
      <c r="AF75" s="195" t="e">
        <f t="shared" si="32"/>
        <v>#N/A</v>
      </c>
      <c r="AG75" s="195" t="e">
        <f t="shared" si="33"/>
        <v>#N/A</v>
      </c>
      <c r="AH75" s="195">
        <f t="shared" si="34"/>
        <v>6922</v>
      </c>
      <c r="AI75" s="195">
        <f t="shared" si="35"/>
        <v>10233</v>
      </c>
      <c r="AJ75" s="195">
        <f t="shared" si="36"/>
        <v>3665</v>
      </c>
      <c r="AK75" s="195">
        <f t="shared" si="37"/>
        <v>777.25</v>
      </c>
      <c r="AL75" s="248">
        <f t="shared" si="38"/>
        <v>913</v>
      </c>
    </row>
    <row r="76" spans="1:38" s="100" customFormat="1">
      <c r="A76" s="283">
        <v>38868</v>
      </c>
      <c r="B76" s="155">
        <f t="shared" si="21"/>
        <v>2</v>
      </c>
      <c r="C76" s="129" t="str">
        <f t="shared" si="22"/>
        <v>June2006</v>
      </c>
      <c r="D76" s="129">
        <f t="shared" si="23"/>
        <v>38869</v>
      </c>
      <c r="E76" s="171">
        <v>125</v>
      </c>
      <c r="F76" s="172">
        <v>481</v>
      </c>
      <c r="G76" s="276"/>
      <c r="H76" s="195"/>
      <c r="I76" s="195"/>
      <c r="J76" s="195"/>
      <c r="K76" s="284"/>
      <c r="L76" s="195"/>
      <c r="M76" s="195"/>
      <c r="N76" s="195"/>
      <c r="O76" s="195"/>
      <c r="P76" s="195"/>
      <c r="Q76" s="195"/>
      <c r="R76" s="195"/>
      <c r="S76" s="195"/>
      <c r="T76" s="285"/>
      <c r="U76" s="147"/>
      <c r="V76" s="167">
        <v>43160</v>
      </c>
      <c r="W76" s="168" t="e">
        <f t="shared" si="39"/>
        <v>#N/A</v>
      </c>
      <c r="X76" s="195" t="e">
        <f t="shared" si="24"/>
        <v>#N/A</v>
      </c>
      <c r="Y76" s="195" t="e">
        <f t="shared" si="26"/>
        <v>#N/A</v>
      </c>
      <c r="Z76" s="195">
        <f t="shared" si="27"/>
        <v>517.89618782777245</v>
      </c>
      <c r="AA76" s="195">
        <f t="shared" si="28"/>
        <v>889.54255896475865</v>
      </c>
      <c r="AB76" s="195">
        <f t="shared" si="25"/>
        <v>690.04163263121075</v>
      </c>
      <c r="AC76" s="284" t="e">
        <f t="shared" si="29"/>
        <v>#N/A</v>
      </c>
      <c r="AD76" s="195" t="e">
        <f t="shared" si="30"/>
        <v>#N/A</v>
      </c>
      <c r="AE76" s="195" t="e">
        <f t="shared" si="31"/>
        <v>#N/A</v>
      </c>
      <c r="AF76" s="195" t="e">
        <f t="shared" si="32"/>
        <v>#N/A</v>
      </c>
      <c r="AG76" s="195" t="e">
        <f t="shared" si="33"/>
        <v>#N/A</v>
      </c>
      <c r="AH76" s="195">
        <f t="shared" si="34"/>
        <v>6886</v>
      </c>
      <c r="AI76" s="195">
        <f t="shared" si="35"/>
        <v>10232</v>
      </c>
      <c r="AJ76" s="195">
        <f t="shared" si="36"/>
        <v>3721</v>
      </c>
      <c r="AK76" s="195">
        <f t="shared" si="37"/>
        <v>781</v>
      </c>
      <c r="AL76" s="248">
        <f t="shared" si="38"/>
        <v>916</v>
      </c>
    </row>
    <row r="77" spans="1:38" s="100" customFormat="1">
      <c r="A77" s="283">
        <v>38898</v>
      </c>
      <c r="B77" s="155">
        <f t="shared" si="21"/>
        <v>2</v>
      </c>
      <c r="C77" s="129" t="str">
        <f t="shared" si="22"/>
        <v>June2006</v>
      </c>
      <c r="D77" s="129">
        <f t="shared" si="23"/>
        <v>38869</v>
      </c>
      <c r="E77" s="171">
        <v>104</v>
      </c>
      <c r="F77" s="172">
        <v>376</v>
      </c>
      <c r="G77" s="276"/>
      <c r="H77" s="195"/>
      <c r="I77" s="195"/>
      <c r="J77" s="195"/>
      <c r="K77" s="284"/>
      <c r="L77" s="195"/>
      <c r="M77" s="195"/>
      <c r="N77" s="195"/>
      <c r="O77" s="195"/>
      <c r="P77" s="195"/>
      <c r="Q77" s="195"/>
      <c r="R77" s="195"/>
      <c r="S77" s="195"/>
      <c r="T77" s="285"/>
      <c r="U77" s="147"/>
      <c r="V77" s="167">
        <v>43252</v>
      </c>
      <c r="W77" s="168" t="e">
        <f t="shared" si="39"/>
        <v>#N/A</v>
      </c>
      <c r="X77" s="195" t="e">
        <f t="shared" si="24"/>
        <v>#N/A</v>
      </c>
      <c r="Y77" s="195" t="e">
        <f t="shared" si="26"/>
        <v>#N/A</v>
      </c>
      <c r="Z77" s="195">
        <f t="shared" si="27"/>
        <v>506.37412991057261</v>
      </c>
      <c r="AA77" s="195">
        <f t="shared" si="28"/>
        <v>1016.2534787426487</v>
      </c>
      <c r="AB77" s="195">
        <f t="shared" si="25"/>
        <v>644.47495290309121</v>
      </c>
      <c r="AC77" s="284" t="e">
        <f t="shared" si="29"/>
        <v>#N/A</v>
      </c>
      <c r="AD77" s="195" t="e">
        <f t="shared" si="30"/>
        <v>#N/A</v>
      </c>
      <c r="AE77" s="195" t="e">
        <f t="shared" si="31"/>
        <v>#N/A</v>
      </c>
      <c r="AF77" s="195" t="e">
        <f t="shared" si="32"/>
        <v>#N/A</v>
      </c>
      <c r="AG77" s="195" t="e">
        <f t="shared" si="33"/>
        <v>#N/A</v>
      </c>
      <c r="AH77" s="195">
        <f t="shared" si="34"/>
        <v>6868</v>
      </c>
      <c r="AI77" s="195">
        <f t="shared" si="35"/>
        <v>10068</v>
      </c>
      <c r="AJ77" s="195">
        <f t="shared" si="36"/>
        <v>3747</v>
      </c>
      <c r="AK77" s="195">
        <f t="shared" si="37"/>
        <v>787.75</v>
      </c>
      <c r="AL77" s="248">
        <f t="shared" si="38"/>
        <v>917</v>
      </c>
    </row>
    <row r="78" spans="1:38" s="100" customFormat="1">
      <c r="A78" s="283">
        <v>38929</v>
      </c>
      <c r="B78" s="155">
        <f t="shared" si="21"/>
        <v>3</v>
      </c>
      <c r="C78" s="129" t="str">
        <f t="shared" si="22"/>
        <v>Sep2006</v>
      </c>
      <c r="D78" s="129">
        <f t="shared" si="23"/>
        <v>38961</v>
      </c>
      <c r="E78" s="171">
        <v>153</v>
      </c>
      <c r="F78" s="172">
        <v>416</v>
      </c>
      <c r="G78" s="276"/>
      <c r="H78" s="195"/>
      <c r="I78" s="195"/>
      <c r="J78" s="195"/>
      <c r="K78" s="284"/>
      <c r="L78" s="195"/>
      <c r="M78" s="195"/>
      <c r="N78" s="195"/>
      <c r="O78" s="195"/>
      <c r="P78" s="195"/>
      <c r="Q78" s="195"/>
      <c r="R78" s="195"/>
      <c r="S78" s="195"/>
      <c r="T78" s="285"/>
      <c r="U78" s="147"/>
      <c r="V78" s="167">
        <v>43344</v>
      </c>
      <c r="W78" s="168" t="e">
        <f t="shared" si="39"/>
        <v>#N/A</v>
      </c>
      <c r="X78" s="195" t="e">
        <f t="shared" si="24"/>
        <v>#N/A</v>
      </c>
      <c r="Y78" s="195" t="e">
        <f t="shared" si="26"/>
        <v>#N/A</v>
      </c>
      <c r="Z78" s="195">
        <f t="shared" si="27"/>
        <v>523.34777165418245</v>
      </c>
      <c r="AA78" s="195">
        <f t="shared" si="28"/>
        <v>1057.8659722252544</v>
      </c>
      <c r="AB78" s="195">
        <f t="shared" si="25"/>
        <v>647.74896573645412</v>
      </c>
      <c r="AC78" s="284" t="e">
        <f t="shared" si="29"/>
        <v>#N/A</v>
      </c>
      <c r="AD78" s="195" t="e">
        <f t="shared" si="30"/>
        <v>#N/A</v>
      </c>
      <c r="AE78" s="195" t="e">
        <f t="shared" si="31"/>
        <v>#N/A</v>
      </c>
      <c r="AF78" s="195" t="e">
        <f t="shared" si="32"/>
        <v>#N/A</v>
      </c>
      <c r="AG78" s="195" t="e">
        <f t="shared" si="33"/>
        <v>#N/A</v>
      </c>
      <c r="AH78" s="195">
        <f t="shared" si="34"/>
        <v>6877</v>
      </c>
      <c r="AI78" s="195">
        <f t="shared" si="35"/>
        <v>10070</v>
      </c>
      <c r="AJ78" s="195">
        <f t="shared" si="36"/>
        <v>3684</v>
      </c>
      <c r="AK78" s="195">
        <f t="shared" si="37"/>
        <v>791.5</v>
      </c>
      <c r="AL78" s="248">
        <f t="shared" si="38"/>
        <v>919</v>
      </c>
    </row>
    <row r="79" spans="1:38" s="100" customFormat="1">
      <c r="A79" s="283">
        <v>38960</v>
      </c>
      <c r="B79" s="155">
        <f t="shared" si="21"/>
        <v>3</v>
      </c>
      <c r="C79" s="129" t="str">
        <f t="shared" si="22"/>
        <v>Sep2006</v>
      </c>
      <c r="D79" s="129">
        <f t="shared" si="23"/>
        <v>38961</v>
      </c>
      <c r="E79" s="171">
        <v>155</v>
      </c>
      <c r="F79" s="172">
        <v>420</v>
      </c>
      <c r="G79" s="276"/>
      <c r="H79" s="195"/>
      <c r="I79" s="195"/>
      <c r="J79" s="195"/>
      <c r="K79" s="284"/>
      <c r="L79" s="195"/>
      <c r="M79" s="195"/>
      <c r="N79" s="195"/>
      <c r="O79" s="195"/>
      <c r="P79" s="195"/>
      <c r="Q79" s="195"/>
      <c r="R79" s="195"/>
      <c r="S79" s="195"/>
      <c r="T79" s="285"/>
      <c r="U79" s="147"/>
      <c r="V79" s="167">
        <v>43435</v>
      </c>
      <c r="W79" s="168" t="e">
        <f t="shared" si="39"/>
        <v>#N/A</v>
      </c>
      <c r="X79" s="195" t="e">
        <f t="shared" si="24"/>
        <v>#N/A</v>
      </c>
      <c r="Y79" s="195" t="e">
        <f t="shared" si="26"/>
        <v>#N/A</v>
      </c>
      <c r="Z79" s="195">
        <f t="shared" si="27"/>
        <v>539.40804013561717</v>
      </c>
      <c r="AA79" s="195">
        <f t="shared" si="28"/>
        <v>1086.7407546968147</v>
      </c>
      <c r="AB79" s="195">
        <f t="shared" si="25"/>
        <v>694.07309638868026</v>
      </c>
      <c r="AC79" s="284" t="e">
        <f t="shared" si="29"/>
        <v>#N/A</v>
      </c>
      <c r="AD79" s="195" t="e">
        <f t="shared" si="30"/>
        <v>#N/A</v>
      </c>
      <c r="AE79" s="195" t="e">
        <f t="shared" si="31"/>
        <v>#N/A</v>
      </c>
      <c r="AF79" s="195" t="e">
        <f t="shared" si="32"/>
        <v>#N/A</v>
      </c>
      <c r="AG79" s="195" t="e">
        <f t="shared" si="33"/>
        <v>#N/A</v>
      </c>
      <c r="AH79" s="195">
        <f t="shared" si="34"/>
        <v>6900</v>
      </c>
      <c r="AI79" s="195">
        <f t="shared" si="35"/>
        <v>10140</v>
      </c>
      <c r="AJ79" s="195">
        <f t="shared" si="36"/>
        <v>3653</v>
      </c>
      <c r="AK79" s="195">
        <f t="shared" si="37"/>
        <v>795.25</v>
      </c>
      <c r="AL79" s="248">
        <f t="shared" si="38"/>
        <v>919</v>
      </c>
    </row>
    <row r="80" spans="1:38" s="100" customFormat="1">
      <c r="A80" s="283">
        <v>38990</v>
      </c>
      <c r="B80" s="155">
        <f t="shared" si="21"/>
        <v>3</v>
      </c>
      <c r="C80" s="129" t="str">
        <f t="shared" si="22"/>
        <v>Sep2006</v>
      </c>
      <c r="D80" s="129">
        <f t="shared" si="23"/>
        <v>38961</v>
      </c>
      <c r="E80" s="171">
        <v>108</v>
      </c>
      <c r="F80" s="172">
        <v>372</v>
      </c>
      <c r="G80" s="276"/>
      <c r="H80" s="195"/>
      <c r="I80" s="195"/>
      <c r="J80" s="195"/>
      <c r="K80" s="284"/>
      <c r="L80" s="195"/>
      <c r="M80" s="195"/>
      <c r="N80" s="195"/>
      <c r="O80" s="195"/>
      <c r="P80" s="195"/>
      <c r="Q80" s="195"/>
      <c r="R80" s="195"/>
      <c r="S80" s="195"/>
      <c r="T80" s="285"/>
      <c r="U80" s="147"/>
      <c r="V80" s="167">
        <v>43525</v>
      </c>
      <c r="W80" s="168" t="e">
        <f t="shared" si="39"/>
        <v>#N/A</v>
      </c>
      <c r="X80" s="195" t="e">
        <f t="shared" si="24"/>
        <v>#N/A</v>
      </c>
      <c r="Y80" s="195" t="e">
        <f t="shared" si="26"/>
        <v>#N/A</v>
      </c>
      <c r="Z80" s="195">
        <f t="shared" si="27"/>
        <v>518.05360824299078</v>
      </c>
      <c r="AA80" s="195">
        <f t="shared" si="28"/>
        <v>891.86412513531468</v>
      </c>
      <c r="AB80" s="195">
        <f t="shared" si="25"/>
        <v>688.79046489576444</v>
      </c>
      <c r="AC80" s="284" t="e">
        <f t="shared" si="29"/>
        <v>#N/A</v>
      </c>
      <c r="AD80" s="195" t="e">
        <f t="shared" si="30"/>
        <v>#N/A</v>
      </c>
      <c r="AE80" s="195" t="e">
        <f t="shared" si="31"/>
        <v>#N/A</v>
      </c>
      <c r="AF80" s="195" t="e">
        <f t="shared" si="32"/>
        <v>#N/A</v>
      </c>
      <c r="AG80" s="195" t="e">
        <f t="shared" si="33"/>
        <v>#N/A</v>
      </c>
      <c r="AH80" s="195">
        <f t="shared" si="34"/>
        <v>6874</v>
      </c>
      <c r="AI80" s="195">
        <f t="shared" si="35"/>
        <v>10132</v>
      </c>
      <c r="AJ80" s="195">
        <f t="shared" si="36"/>
        <v>3712</v>
      </c>
      <c r="AK80" s="195">
        <f t="shared" si="37"/>
        <v>804</v>
      </c>
      <c r="AL80" s="248">
        <f t="shared" si="38"/>
        <v>923</v>
      </c>
    </row>
    <row r="81" spans="1:38" s="100" customFormat="1">
      <c r="A81" s="283">
        <v>39021</v>
      </c>
      <c r="B81" s="155">
        <f t="shared" si="21"/>
        <v>4</v>
      </c>
      <c r="C81" s="129" t="str">
        <f t="shared" si="22"/>
        <v>dec2006</v>
      </c>
      <c r="D81" s="129">
        <f t="shared" si="23"/>
        <v>39052</v>
      </c>
      <c r="E81" s="171">
        <v>135</v>
      </c>
      <c r="F81" s="172">
        <v>413</v>
      </c>
      <c r="G81" s="276"/>
      <c r="H81" s="195"/>
      <c r="I81" s="195"/>
      <c r="J81" s="195"/>
      <c r="K81" s="284"/>
      <c r="L81" s="195"/>
      <c r="M81" s="195"/>
      <c r="N81" s="195"/>
      <c r="O81" s="195"/>
      <c r="P81" s="195"/>
      <c r="Q81" s="195"/>
      <c r="R81" s="195"/>
      <c r="S81" s="195"/>
      <c r="T81" s="285"/>
      <c r="U81" s="147"/>
      <c r="V81" s="167">
        <v>43617</v>
      </c>
      <c r="W81" s="168" t="e">
        <f t="shared" si="39"/>
        <v>#N/A</v>
      </c>
      <c r="X81" s="195" t="e">
        <f t="shared" si="24"/>
        <v>#N/A</v>
      </c>
      <c r="Y81" s="195" t="e">
        <f t="shared" si="26"/>
        <v>#N/A</v>
      </c>
      <c r="Z81" s="195">
        <f t="shared" si="27"/>
        <v>506.58481340490869</v>
      </c>
      <c r="AA81" s="195">
        <f t="shared" si="28"/>
        <v>1034.6787691891795</v>
      </c>
      <c r="AB81" s="195">
        <f t="shared" si="25"/>
        <v>643.63491592067317</v>
      </c>
      <c r="AC81" s="284" t="e">
        <f t="shared" si="29"/>
        <v>#N/A</v>
      </c>
      <c r="AD81" s="195" t="e">
        <f t="shared" si="30"/>
        <v>#N/A</v>
      </c>
      <c r="AE81" s="195" t="e">
        <f t="shared" si="31"/>
        <v>#N/A</v>
      </c>
      <c r="AF81" s="195" t="e">
        <f t="shared" si="32"/>
        <v>#N/A</v>
      </c>
      <c r="AG81" s="195" t="e">
        <f t="shared" si="33"/>
        <v>#N/A</v>
      </c>
      <c r="AH81" s="195">
        <f t="shared" si="34"/>
        <v>6863</v>
      </c>
      <c r="AI81" s="195">
        <f t="shared" si="35"/>
        <v>10062</v>
      </c>
      <c r="AJ81" s="195">
        <f t="shared" si="36"/>
        <v>3739</v>
      </c>
      <c r="AK81" s="195">
        <f t="shared" si="37"/>
        <v>814.75</v>
      </c>
      <c r="AL81" s="248">
        <f t="shared" si="38"/>
        <v>926</v>
      </c>
    </row>
    <row r="82" spans="1:38" s="100" customFormat="1">
      <c r="A82" s="283">
        <v>39051</v>
      </c>
      <c r="B82" s="155">
        <f t="shared" si="21"/>
        <v>4</v>
      </c>
      <c r="C82" s="129" t="str">
        <f t="shared" si="22"/>
        <v>dec2006</v>
      </c>
      <c r="D82" s="129">
        <f t="shared" si="23"/>
        <v>39052</v>
      </c>
      <c r="E82" s="171">
        <v>126</v>
      </c>
      <c r="F82" s="172">
        <v>440</v>
      </c>
      <c r="G82" s="276"/>
      <c r="H82" s="195"/>
      <c r="I82" s="195"/>
      <c r="J82" s="195"/>
      <c r="K82" s="284"/>
      <c r="L82" s="195"/>
      <c r="M82" s="195"/>
      <c r="N82" s="195"/>
      <c r="O82" s="195"/>
      <c r="P82" s="195"/>
      <c r="Q82" s="195"/>
      <c r="R82" s="195"/>
      <c r="S82" s="195"/>
      <c r="T82" s="285"/>
      <c r="U82" s="147"/>
      <c r="V82" s="167">
        <v>43709</v>
      </c>
      <c r="W82" s="168" t="e">
        <f t="shared" si="39"/>
        <v>#N/A</v>
      </c>
      <c r="X82" s="195" t="e">
        <f t="shared" si="24"/>
        <v>#N/A</v>
      </c>
      <c r="Y82" s="195" t="e">
        <f t="shared" si="26"/>
        <v>#N/A</v>
      </c>
      <c r="Z82" s="195">
        <f t="shared" si="27"/>
        <v>523.54801189625391</v>
      </c>
      <c r="AA82" s="195">
        <f t="shared" si="28"/>
        <v>1074.8886979553047</v>
      </c>
      <c r="AB82" s="195">
        <f t="shared" si="25"/>
        <v>647.22651101280201</v>
      </c>
      <c r="AC82" s="284" t="e">
        <f t="shared" si="29"/>
        <v>#N/A</v>
      </c>
      <c r="AD82" s="195" t="e">
        <f t="shared" si="30"/>
        <v>#N/A</v>
      </c>
      <c r="AE82" s="195" t="e">
        <f t="shared" si="31"/>
        <v>#N/A</v>
      </c>
      <c r="AF82" s="195" t="e">
        <f t="shared" si="32"/>
        <v>#N/A</v>
      </c>
      <c r="AG82" s="195" t="e">
        <f t="shared" si="33"/>
        <v>#N/A</v>
      </c>
      <c r="AH82" s="195">
        <f t="shared" si="34"/>
        <v>6877</v>
      </c>
      <c r="AI82" s="195">
        <f t="shared" si="35"/>
        <v>10151</v>
      </c>
      <c r="AJ82" s="195">
        <f t="shared" si="36"/>
        <v>3679</v>
      </c>
      <c r="AK82" s="195">
        <f t="shared" si="37"/>
        <v>832.5</v>
      </c>
      <c r="AL82" s="248">
        <f t="shared" si="38"/>
        <v>935</v>
      </c>
    </row>
    <row r="83" spans="1:38">
      <c r="A83" s="283">
        <v>39082</v>
      </c>
      <c r="B83" s="155">
        <f t="shared" si="21"/>
        <v>4</v>
      </c>
      <c r="C83" s="129" t="str">
        <f t="shared" si="22"/>
        <v>dec2006</v>
      </c>
      <c r="D83" s="129">
        <f t="shared" si="23"/>
        <v>39052</v>
      </c>
      <c r="E83" s="171">
        <v>95</v>
      </c>
      <c r="F83" s="172">
        <v>431</v>
      </c>
      <c r="I83" s="195"/>
      <c r="J83" s="195"/>
      <c r="K83" s="284"/>
      <c r="L83" s="195"/>
      <c r="M83" s="195"/>
      <c r="N83" s="195"/>
      <c r="O83" s="195"/>
      <c r="P83" s="195"/>
      <c r="Q83" s="195"/>
      <c r="R83" s="195"/>
      <c r="S83" s="195"/>
      <c r="T83" s="285"/>
      <c r="V83" s="167">
        <v>43800</v>
      </c>
      <c r="W83" s="168" t="e">
        <f t="shared" si="39"/>
        <v>#N/A</v>
      </c>
      <c r="X83" s="195" t="e">
        <f t="shared" si="24"/>
        <v>#N/A</v>
      </c>
      <c r="Y83" s="195" t="e">
        <f t="shared" si="26"/>
        <v>#N/A</v>
      </c>
      <c r="Z83" s="195">
        <f t="shared" si="27"/>
        <v>539.53923955263576</v>
      </c>
      <c r="AA83" s="195">
        <f t="shared" si="28"/>
        <v>1102.2386577306856</v>
      </c>
      <c r="AB83" s="195">
        <f t="shared" si="25"/>
        <v>693.73936270776187</v>
      </c>
      <c r="AC83" s="284" t="e">
        <f t="shared" si="29"/>
        <v>#N/A</v>
      </c>
      <c r="AD83" s="195" t="e">
        <f t="shared" si="30"/>
        <v>#N/A</v>
      </c>
      <c r="AE83" s="195" t="e">
        <f t="shared" si="31"/>
        <v>#N/A</v>
      </c>
      <c r="AF83" s="195" t="e">
        <f t="shared" si="32"/>
        <v>#N/A</v>
      </c>
      <c r="AG83" s="195" t="e">
        <f t="shared" si="33"/>
        <v>#N/A</v>
      </c>
      <c r="AH83" s="195">
        <f t="shared" si="34"/>
        <v>6901</v>
      </c>
      <c r="AI83" s="195">
        <f t="shared" si="35"/>
        <v>10284</v>
      </c>
      <c r="AJ83" s="195">
        <f t="shared" si="36"/>
        <v>3650</v>
      </c>
      <c r="AK83" s="195">
        <f t="shared" si="37"/>
        <v>842.25</v>
      </c>
      <c r="AL83" s="248">
        <f t="shared" si="38"/>
        <v>946</v>
      </c>
    </row>
    <row r="84" spans="1:38">
      <c r="A84" s="283">
        <v>39113</v>
      </c>
      <c r="B84" s="155">
        <f t="shared" si="21"/>
        <v>1</v>
      </c>
      <c r="C84" s="129" t="str">
        <f t="shared" si="22"/>
        <v>Mar2007</v>
      </c>
      <c r="D84" s="129">
        <f t="shared" si="23"/>
        <v>39142</v>
      </c>
      <c r="E84" s="171">
        <v>130</v>
      </c>
      <c r="F84" s="172">
        <v>384</v>
      </c>
      <c r="I84" s="195"/>
      <c r="J84" s="195"/>
      <c r="K84" s="284"/>
      <c r="L84" s="195"/>
      <c r="M84" s="195"/>
      <c r="N84" s="195"/>
      <c r="O84" s="195"/>
      <c r="P84" s="195"/>
      <c r="Q84" s="195"/>
      <c r="R84" s="195"/>
      <c r="S84" s="195"/>
      <c r="T84" s="285"/>
      <c r="V84" s="167">
        <v>43891</v>
      </c>
      <c r="W84" s="168" t="e">
        <f t="shared" si="39"/>
        <v>#N/A</v>
      </c>
      <c r="X84" s="195" t="e">
        <f t="shared" si="24"/>
        <v>#N/A</v>
      </c>
      <c r="Y84" s="195" t="e">
        <f t="shared" si="26"/>
        <v>#N/A</v>
      </c>
      <c r="Z84" s="195">
        <f t="shared" si="27"/>
        <v>518.12222411103664</v>
      </c>
      <c r="AA84" s="195">
        <f t="shared" si="28"/>
        <v>908.75475853387809</v>
      </c>
      <c r="AB84" s="195">
        <f t="shared" si="25"/>
        <v>690.20684187024517</v>
      </c>
      <c r="AC84" s="284" t="e">
        <f t="shared" si="29"/>
        <v>#N/A</v>
      </c>
      <c r="AD84" s="195" t="e">
        <f t="shared" si="30"/>
        <v>#N/A</v>
      </c>
      <c r="AE84" s="195" t="e">
        <f t="shared" si="31"/>
        <v>#N/A</v>
      </c>
      <c r="AF84" s="195" t="e">
        <f t="shared" si="32"/>
        <v>#N/A</v>
      </c>
      <c r="AG84" s="195" t="e">
        <f t="shared" si="33"/>
        <v>#N/A</v>
      </c>
      <c r="AH84" s="195">
        <f t="shared" si="34"/>
        <v>6866</v>
      </c>
      <c r="AI84" s="195">
        <f t="shared" si="35"/>
        <v>10278</v>
      </c>
      <c r="AJ84" s="195">
        <f t="shared" si="36"/>
        <v>3698</v>
      </c>
      <c r="AK84" s="195">
        <f t="shared" si="37"/>
        <v>850</v>
      </c>
      <c r="AL84" s="248">
        <f t="shared" si="38"/>
        <v>950</v>
      </c>
    </row>
    <row r="85" spans="1:38">
      <c r="A85" s="283">
        <v>39141</v>
      </c>
      <c r="B85" s="155">
        <f t="shared" si="21"/>
        <v>1</v>
      </c>
      <c r="C85" s="129" t="str">
        <f t="shared" si="22"/>
        <v>Mar2007</v>
      </c>
      <c r="D85" s="129">
        <f t="shared" si="23"/>
        <v>39142</v>
      </c>
      <c r="E85" s="171">
        <v>113</v>
      </c>
      <c r="F85" s="172">
        <v>365</v>
      </c>
      <c r="I85" s="195"/>
      <c r="J85" s="195"/>
      <c r="K85" s="284"/>
      <c r="L85" s="195"/>
      <c r="M85" s="195"/>
      <c r="N85" s="195"/>
      <c r="O85" s="195"/>
      <c r="P85" s="195"/>
      <c r="Q85" s="195"/>
      <c r="R85" s="195"/>
      <c r="S85" s="195"/>
      <c r="T85" s="285"/>
      <c r="V85" s="167">
        <v>43983</v>
      </c>
      <c r="W85" s="168" t="e">
        <f t="shared" si="39"/>
        <v>#N/A</v>
      </c>
      <c r="X85" s="195" t="e">
        <f t="shared" si="24"/>
        <v>#N/A</v>
      </c>
      <c r="Y85" s="195" t="e">
        <f t="shared" si="26"/>
        <v>#N/A</v>
      </c>
      <c r="Z85" s="195">
        <f t="shared" si="27"/>
        <v>506.60161395001148</v>
      </c>
      <c r="AA85" s="195">
        <f t="shared" si="28"/>
        <v>1042.3965800921069</v>
      </c>
      <c r="AB85" s="195">
        <f t="shared" si="25"/>
        <v>646.25959702850014</v>
      </c>
      <c r="AC85" s="284" t="e">
        <f t="shared" si="29"/>
        <v>#N/A</v>
      </c>
      <c r="AD85" s="195" t="e">
        <f t="shared" si="30"/>
        <v>#N/A</v>
      </c>
      <c r="AE85" s="195" t="e">
        <f t="shared" si="31"/>
        <v>#N/A</v>
      </c>
      <c r="AF85" s="195" t="e">
        <f t="shared" si="32"/>
        <v>#N/A</v>
      </c>
      <c r="AG85" s="195" t="e">
        <f t="shared" si="33"/>
        <v>#N/A</v>
      </c>
      <c r="AH85" s="195">
        <f t="shared" si="34"/>
        <v>6847</v>
      </c>
      <c r="AI85" s="195">
        <f t="shared" si="35"/>
        <v>10172</v>
      </c>
      <c r="AJ85" s="195">
        <f t="shared" si="36"/>
        <v>3727</v>
      </c>
      <c r="AK85" s="195">
        <f t="shared" si="37"/>
        <v>870.75</v>
      </c>
      <c r="AL85" s="248">
        <f t="shared" si="38"/>
        <v>952</v>
      </c>
    </row>
    <row r="86" spans="1:38">
      <c r="A86" s="283">
        <v>39172</v>
      </c>
      <c r="B86" s="155">
        <f t="shared" si="21"/>
        <v>1</v>
      </c>
      <c r="C86" s="129" t="str">
        <f t="shared" si="22"/>
        <v>Mar2007</v>
      </c>
      <c r="D86" s="129">
        <f t="shared" si="23"/>
        <v>39142</v>
      </c>
      <c r="E86" s="171">
        <v>97</v>
      </c>
      <c r="F86" s="172">
        <v>360</v>
      </c>
      <c r="I86" s="195"/>
      <c r="J86" s="195"/>
      <c r="K86" s="284"/>
      <c r="L86" s="195"/>
      <c r="M86" s="195"/>
      <c r="N86" s="195"/>
      <c r="O86" s="195"/>
      <c r="P86" s="195"/>
      <c r="Q86" s="195"/>
      <c r="R86" s="195"/>
      <c r="S86" s="195"/>
      <c r="T86" s="285"/>
      <c r="V86" s="167">
        <v>44075</v>
      </c>
      <c r="W86" s="168" t="e">
        <f t="shared" si="39"/>
        <v>#N/A</v>
      </c>
      <c r="X86" s="195" t="e">
        <f t="shared" si="24"/>
        <v>#N/A</v>
      </c>
      <c r="Y86" s="195" t="e">
        <f t="shared" si="26"/>
        <v>#N/A</v>
      </c>
      <c r="Z86" s="195">
        <f t="shared" si="27"/>
        <v>523.53622849372516</v>
      </c>
      <c r="AA86" s="195">
        <f t="shared" si="28"/>
        <v>1083.2714813206685</v>
      </c>
      <c r="AB86" s="195">
        <f t="shared" si="25"/>
        <v>647.58183544640087</v>
      </c>
      <c r="AC86" s="284" t="e">
        <f t="shared" si="29"/>
        <v>#N/A</v>
      </c>
      <c r="AD86" s="195" t="e">
        <f t="shared" si="30"/>
        <v>#N/A</v>
      </c>
      <c r="AE86" s="195" t="e">
        <f t="shared" si="31"/>
        <v>#N/A</v>
      </c>
      <c r="AF86" s="195" t="e">
        <f t="shared" si="32"/>
        <v>#N/A</v>
      </c>
      <c r="AG86" s="195" t="e">
        <f t="shared" si="33"/>
        <v>#N/A</v>
      </c>
      <c r="AH86" s="195">
        <f t="shared" si="34"/>
        <v>6861</v>
      </c>
      <c r="AI86" s="195">
        <f t="shared" si="35"/>
        <v>10239</v>
      </c>
      <c r="AJ86" s="195">
        <f t="shared" si="36"/>
        <v>3685</v>
      </c>
      <c r="AK86" s="195">
        <f t="shared" si="37"/>
        <v>872.5</v>
      </c>
      <c r="AL86" s="248">
        <f t="shared" si="38"/>
        <v>961</v>
      </c>
    </row>
    <row r="87" spans="1:38">
      <c r="A87" s="283">
        <v>39202</v>
      </c>
      <c r="B87" s="155">
        <f t="shared" si="21"/>
        <v>2</v>
      </c>
      <c r="C87" s="129" t="str">
        <f t="shared" si="22"/>
        <v>June2007</v>
      </c>
      <c r="D87" s="129">
        <f t="shared" si="23"/>
        <v>39234</v>
      </c>
      <c r="E87" s="171">
        <v>105</v>
      </c>
      <c r="F87" s="172">
        <v>397</v>
      </c>
      <c r="I87" s="195"/>
      <c r="J87" s="195"/>
      <c r="K87" s="284"/>
      <c r="L87" s="195"/>
      <c r="M87" s="195"/>
      <c r="N87" s="195"/>
      <c r="O87" s="195"/>
      <c r="P87" s="195"/>
      <c r="Q87" s="195"/>
      <c r="R87" s="195"/>
      <c r="S87" s="195"/>
      <c r="T87" s="285"/>
      <c r="V87" s="167">
        <v>44166</v>
      </c>
      <c r="W87" s="168" t="e">
        <f t="shared" si="39"/>
        <v>#N/A</v>
      </c>
      <c r="X87" s="195" t="e">
        <f t="shared" si="24"/>
        <v>#N/A</v>
      </c>
      <c r="Y87" s="195" t="e">
        <f t="shared" si="26"/>
        <v>#N/A</v>
      </c>
      <c r="Z87" s="195">
        <f t="shared" si="27"/>
        <v>539.51450632304682</v>
      </c>
      <c r="AA87" s="195">
        <f t="shared" si="28"/>
        <v>1103.0024004212812</v>
      </c>
      <c r="AB87" s="195">
        <f t="shared" si="25"/>
        <v>693.68170557809208</v>
      </c>
      <c r="AC87" s="284" t="e">
        <f t="shared" si="29"/>
        <v>#N/A</v>
      </c>
      <c r="AD87" s="195" t="e">
        <f t="shared" si="30"/>
        <v>#N/A</v>
      </c>
      <c r="AE87" s="195" t="e">
        <f t="shared" si="31"/>
        <v>#N/A</v>
      </c>
      <c r="AF87" s="195" t="e">
        <f t="shared" si="32"/>
        <v>#N/A</v>
      </c>
      <c r="AG87" s="195" t="e">
        <f t="shared" si="33"/>
        <v>#N/A</v>
      </c>
      <c r="AH87" s="195">
        <f t="shared" si="34"/>
        <v>6883</v>
      </c>
      <c r="AI87" s="195">
        <f t="shared" si="35"/>
        <v>10347</v>
      </c>
      <c r="AJ87" s="195">
        <f t="shared" si="36"/>
        <v>3654</v>
      </c>
      <c r="AK87" s="195">
        <f t="shared" si="37"/>
        <v>883.25</v>
      </c>
      <c r="AL87" s="248">
        <f t="shared" si="38"/>
        <v>960</v>
      </c>
    </row>
    <row r="88" spans="1:38">
      <c r="A88" s="283">
        <v>39233</v>
      </c>
      <c r="B88" s="155">
        <f t="shared" si="21"/>
        <v>2</v>
      </c>
      <c r="C88" s="129" t="str">
        <f t="shared" si="22"/>
        <v>June2007</v>
      </c>
      <c r="D88" s="129">
        <f t="shared" si="23"/>
        <v>39234</v>
      </c>
      <c r="E88" s="171">
        <v>127</v>
      </c>
      <c r="F88" s="172">
        <v>521</v>
      </c>
      <c r="I88" s="195"/>
      <c r="J88" s="195"/>
      <c r="K88" s="284"/>
      <c r="L88" s="195"/>
      <c r="M88" s="195"/>
      <c r="N88" s="195"/>
      <c r="O88" s="195"/>
      <c r="P88" s="195"/>
      <c r="Q88" s="195"/>
      <c r="R88" s="195"/>
      <c r="S88" s="195"/>
      <c r="T88" s="285"/>
      <c r="V88" s="167">
        <v>44256</v>
      </c>
      <c r="W88" s="168" t="e">
        <f t="shared" si="39"/>
        <v>#N/A</v>
      </c>
      <c r="X88" s="195" t="e">
        <f t="shared" si="24"/>
        <v>#N/A</v>
      </c>
      <c r="Y88" s="195" t="e">
        <f t="shared" si="26"/>
        <v>#N/A</v>
      </c>
      <c r="Z88" s="195">
        <f t="shared" si="27"/>
        <v>518.09718161786441</v>
      </c>
      <c r="AA88" s="195">
        <f t="shared" si="28"/>
        <v>900.25461737311912</v>
      </c>
      <c r="AB88" s="195">
        <f t="shared" si="25"/>
        <v>686.90328312734187</v>
      </c>
      <c r="AC88" s="284" t="e">
        <f t="shared" si="29"/>
        <v>#N/A</v>
      </c>
      <c r="AD88" s="195" t="e">
        <f t="shared" si="30"/>
        <v>#N/A</v>
      </c>
      <c r="AE88" s="195" t="e">
        <f t="shared" si="31"/>
        <v>#N/A</v>
      </c>
      <c r="AF88" s="195" t="e">
        <f t="shared" si="32"/>
        <v>#N/A</v>
      </c>
      <c r="AG88" s="195" t="e">
        <f t="shared" si="33"/>
        <v>#N/A</v>
      </c>
      <c r="AH88" s="195">
        <f t="shared" si="34"/>
        <v>6865</v>
      </c>
      <c r="AI88" s="195">
        <f t="shared" si="35"/>
        <v>10329</v>
      </c>
      <c r="AJ88" s="195">
        <f t="shared" si="36"/>
        <v>3708</v>
      </c>
      <c r="AK88" s="195">
        <f t="shared" si="37"/>
        <v>890</v>
      </c>
      <c r="AL88" s="248">
        <f t="shared" si="38"/>
        <v>953</v>
      </c>
    </row>
    <row r="89" spans="1:38">
      <c r="A89" s="283">
        <v>39263</v>
      </c>
      <c r="B89" s="155">
        <f t="shared" si="21"/>
        <v>2</v>
      </c>
      <c r="C89" s="129" t="str">
        <f t="shared" si="22"/>
        <v>June2007</v>
      </c>
      <c r="D89" s="129">
        <f t="shared" si="23"/>
        <v>39234</v>
      </c>
      <c r="E89" s="171">
        <v>94</v>
      </c>
      <c r="F89" s="172">
        <v>367</v>
      </c>
      <c r="I89" s="195"/>
      <c r="J89" s="195"/>
      <c r="K89" s="284"/>
      <c r="L89" s="195"/>
      <c r="M89" s="195"/>
      <c r="N89" s="195"/>
      <c r="O89" s="195"/>
      <c r="P89" s="195"/>
      <c r="Q89" s="195"/>
      <c r="R89" s="195"/>
      <c r="S89" s="195"/>
      <c r="T89" s="285"/>
      <c r="V89" s="167">
        <v>44348</v>
      </c>
      <c r="W89" s="168" t="e">
        <f t="shared" si="39"/>
        <v>#N/A</v>
      </c>
      <c r="X89" s="195" t="e">
        <f t="shared" si="24"/>
        <v>#N/A</v>
      </c>
      <c r="Y89" s="195" t="e">
        <f t="shared" si="26"/>
        <v>#N/A</v>
      </c>
      <c r="Z89" s="195">
        <f t="shared" si="27"/>
        <v>506.58177824776089</v>
      </c>
      <c r="AA89" s="195">
        <f t="shared" si="28"/>
        <v>1030.9205256161877</v>
      </c>
      <c r="AB89" s="195">
        <f t="shared" si="25"/>
        <v>640.69470397824807</v>
      </c>
      <c r="AC89" s="284" t="e">
        <f t="shared" si="29"/>
        <v>#N/A</v>
      </c>
      <c r="AD89" s="195" t="e">
        <f t="shared" si="30"/>
        <v>#N/A</v>
      </c>
      <c r="AE89" s="195" t="e">
        <f t="shared" si="31"/>
        <v>#N/A</v>
      </c>
      <c r="AF89" s="195" t="e">
        <f t="shared" si="32"/>
        <v>#N/A</v>
      </c>
      <c r="AG89" s="195" t="e">
        <f t="shared" si="33"/>
        <v>#N/A</v>
      </c>
      <c r="AH89" s="195">
        <f t="shared" si="34"/>
        <v>6864</v>
      </c>
      <c r="AI89" s="195">
        <f t="shared" si="35"/>
        <v>10175</v>
      </c>
      <c r="AJ89" s="195">
        <f t="shared" si="36"/>
        <v>3729</v>
      </c>
      <c r="AK89" s="195">
        <f t="shared" si="37"/>
        <v>914.75</v>
      </c>
      <c r="AL89" s="248">
        <f t="shared" si="38"/>
        <v>965</v>
      </c>
    </row>
    <row r="90" spans="1:38">
      <c r="A90" s="283">
        <v>39294</v>
      </c>
      <c r="B90" s="155">
        <f t="shared" si="21"/>
        <v>3</v>
      </c>
      <c r="C90" s="129" t="str">
        <f t="shared" si="22"/>
        <v>Sep2007</v>
      </c>
      <c r="D90" s="129">
        <f t="shared" si="23"/>
        <v>39326</v>
      </c>
      <c r="E90" s="171">
        <v>126</v>
      </c>
      <c r="F90" s="172">
        <v>448</v>
      </c>
      <c r="I90" s="195"/>
      <c r="J90" s="195"/>
      <c r="K90" s="284">
        <v>1597</v>
      </c>
      <c r="L90" s="195">
        <v>3706</v>
      </c>
      <c r="M90" s="195"/>
      <c r="N90" s="195">
        <v>91</v>
      </c>
      <c r="O90" s="195"/>
      <c r="P90" s="195"/>
      <c r="Q90" s="195"/>
      <c r="R90" s="195"/>
      <c r="S90" s="195"/>
      <c r="T90" s="285"/>
      <c r="V90" s="167">
        <v>44440</v>
      </c>
      <c r="W90" s="168" t="e">
        <f t="shared" si="39"/>
        <v>#N/A</v>
      </c>
      <c r="X90" s="195" t="e">
        <f t="shared" si="24"/>
        <v>#N/A</v>
      </c>
      <c r="Y90" s="195" t="e">
        <f t="shared" si="26"/>
        <v>#N/A</v>
      </c>
      <c r="Z90" s="195">
        <f t="shared" si="27"/>
        <v>523.52367155309832</v>
      </c>
      <c r="AA90" s="195">
        <f t="shared" si="28"/>
        <v>1068.426576144891</v>
      </c>
      <c r="AB90" s="195">
        <f t="shared" si="25"/>
        <v>646.67515883291583</v>
      </c>
      <c r="AC90" s="284" t="e">
        <f t="shared" si="29"/>
        <v>#N/A</v>
      </c>
      <c r="AD90" s="195" t="e">
        <f t="shared" si="30"/>
        <v>#N/A</v>
      </c>
      <c r="AE90" s="195" t="e">
        <f t="shared" si="31"/>
        <v>#N/A</v>
      </c>
      <c r="AF90" s="195" t="e">
        <f t="shared" si="32"/>
        <v>#N/A</v>
      </c>
      <c r="AG90" s="195" t="e">
        <f t="shared" si="33"/>
        <v>#N/A</v>
      </c>
      <c r="AH90" s="195">
        <f t="shared" si="34"/>
        <v>6877</v>
      </c>
      <c r="AI90" s="195">
        <f t="shared" si="35"/>
        <v>10186</v>
      </c>
      <c r="AJ90" s="195">
        <f t="shared" si="36"/>
        <v>3667</v>
      </c>
      <c r="AK90" s="195">
        <f t="shared" si="37"/>
        <v>940.5</v>
      </c>
      <c r="AL90" s="248">
        <f t="shared" si="38"/>
        <v>984</v>
      </c>
    </row>
    <row r="91" spans="1:38">
      <c r="A91" s="283">
        <v>39325</v>
      </c>
      <c r="B91" s="155">
        <f t="shared" si="21"/>
        <v>3</v>
      </c>
      <c r="C91" s="129" t="str">
        <f t="shared" si="22"/>
        <v>Sep2007</v>
      </c>
      <c r="D91" s="129">
        <f t="shared" si="23"/>
        <v>39326</v>
      </c>
      <c r="E91" s="171">
        <v>118</v>
      </c>
      <c r="F91" s="172">
        <v>474</v>
      </c>
      <c r="I91" s="195"/>
      <c r="J91" s="195"/>
      <c r="K91" s="284">
        <v>1588</v>
      </c>
      <c r="L91" s="195">
        <v>3730</v>
      </c>
      <c r="M91" s="195"/>
      <c r="N91" s="195">
        <v>96</v>
      </c>
      <c r="O91" s="195"/>
      <c r="P91" s="195"/>
      <c r="Q91" s="195"/>
      <c r="R91" s="195"/>
      <c r="S91" s="195"/>
      <c r="T91" s="285"/>
      <c r="V91" s="167">
        <v>44531</v>
      </c>
      <c r="W91" s="168" t="e">
        <f t="shared" si="39"/>
        <v>#N/A</v>
      </c>
      <c r="X91" s="195" t="e">
        <f t="shared" si="24"/>
        <v>#N/A</v>
      </c>
      <c r="Y91" s="195" t="e">
        <f t="shared" si="26"/>
        <v>#N/A</v>
      </c>
      <c r="Z91" s="195">
        <f t="shared" si="27"/>
        <v>539.50834425755522</v>
      </c>
      <c r="AA91" s="195">
        <f t="shared" si="28"/>
        <v>1087.5186613792753</v>
      </c>
      <c r="AB91" s="195">
        <f t="shared" si="25"/>
        <v>693.67174467632537</v>
      </c>
      <c r="AC91" s="284" t="e">
        <f t="shared" si="29"/>
        <v>#N/A</v>
      </c>
      <c r="AD91" s="195" t="e">
        <f t="shared" si="30"/>
        <v>#N/A</v>
      </c>
      <c r="AE91" s="195" t="e">
        <f t="shared" si="31"/>
        <v>#N/A</v>
      </c>
      <c r="AF91" s="195" t="e">
        <f t="shared" si="32"/>
        <v>#N/A</v>
      </c>
      <c r="AG91" s="195" t="e">
        <f t="shared" si="33"/>
        <v>#N/A</v>
      </c>
      <c r="AH91" s="195">
        <f t="shared" si="34"/>
        <v>6902</v>
      </c>
      <c r="AI91" s="195">
        <f t="shared" si="35"/>
        <v>10237</v>
      </c>
      <c r="AJ91" s="195">
        <f t="shared" si="36"/>
        <v>3646</v>
      </c>
      <c r="AK91" s="195">
        <f t="shared" si="37"/>
        <v>961.25</v>
      </c>
      <c r="AL91" s="248">
        <f t="shared" si="38"/>
        <v>992</v>
      </c>
    </row>
    <row r="92" spans="1:38">
      <c r="A92" s="283">
        <v>39355</v>
      </c>
      <c r="B92" s="155">
        <f t="shared" si="21"/>
        <v>3</v>
      </c>
      <c r="C92" s="129" t="str">
        <f t="shared" si="22"/>
        <v>Sep2007</v>
      </c>
      <c r="D92" s="129">
        <f t="shared" si="23"/>
        <v>39326</v>
      </c>
      <c r="E92" s="171">
        <v>90</v>
      </c>
      <c r="F92" s="172">
        <v>394</v>
      </c>
      <c r="I92" s="195"/>
      <c r="J92" s="195"/>
      <c r="K92" s="284">
        <v>1571</v>
      </c>
      <c r="L92" s="195">
        <v>3742</v>
      </c>
      <c r="M92" s="195"/>
      <c r="N92" s="195">
        <v>102</v>
      </c>
      <c r="O92" s="195"/>
      <c r="P92" s="195"/>
      <c r="Q92" s="195"/>
      <c r="R92" s="195"/>
      <c r="S92" s="195"/>
      <c r="T92" s="285"/>
      <c r="V92" s="167">
        <v>44621</v>
      </c>
      <c r="W92" s="168" t="e">
        <f t="shared" si="39"/>
        <v>#N/A</v>
      </c>
      <c r="X92" s="195" t="e">
        <f t="shared" si="24"/>
        <v>#N/A</v>
      </c>
      <c r="Y92" s="195" t="e">
        <f t="shared" si="26"/>
        <v>#N/A</v>
      </c>
      <c r="Z92" s="195">
        <f t="shared" si="27"/>
        <v>518.09570363224043</v>
      </c>
      <c r="AA92" s="195">
        <f t="shared" si="28"/>
        <v>890.97598137115506</v>
      </c>
      <c r="AB92" s="195">
        <f t="shared" si="25"/>
        <v>688.52987507277669</v>
      </c>
      <c r="AC92" s="284" t="e">
        <f t="shared" si="29"/>
        <v>#N/A</v>
      </c>
      <c r="AD92" s="195" t="e">
        <f t="shared" si="30"/>
        <v>#N/A</v>
      </c>
      <c r="AE92" s="195" t="e">
        <f t="shared" si="31"/>
        <v>#N/A</v>
      </c>
      <c r="AF92" s="195" t="e">
        <f t="shared" si="32"/>
        <v>#N/A</v>
      </c>
      <c r="AG92" s="195" t="e">
        <f t="shared" si="33"/>
        <v>#N/A</v>
      </c>
      <c r="AH92" s="195">
        <f t="shared" si="34"/>
        <v>6877</v>
      </c>
      <c r="AI92" s="195">
        <f t="shared" si="35"/>
        <v>10194</v>
      </c>
      <c r="AJ92" s="195">
        <f t="shared" si="36"/>
        <v>3710</v>
      </c>
      <c r="AK92" s="195">
        <f t="shared" si="37"/>
        <v>987</v>
      </c>
      <c r="AL92" s="248">
        <f t="shared" si="38"/>
        <v>1004</v>
      </c>
    </row>
    <row r="93" spans="1:38">
      <c r="A93" s="283">
        <v>39386</v>
      </c>
      <c r="B93" s="155">
        <f t="shared" si="21"/>
        <v>4</v>
      </c>
      <c r="C93" s="129" t="str">
        <f t="shared" si="22"/>
        <v>dec2007</v>
      </c>
      <c r="D93" s="129">
        <f t="shared" si="23"/>
        <v>39417</v>
      </c>
      <c r="E93" s="171">
        <v>143</v>
      </c>
      <c r="F93" s="172">
        <v>467</v>
      </c>
      <c r="I93" s="195"/>
      <c r="J93" s="195"/>
      <c r="K93" s="284">
        <v>1598</v>
      </c>
      <c r="L93" s="195">
        <v>3797</v>
      </c>
      <c r="M93" s="195"/>
      <c r="N93" s="195">
        <v>100</v>
      </c>
      <c r="O93" s="195"/>
      <c r="P93" s="195"/>
      <c r="Q93" s="195"/>
      <c r="R93" s="195"/>
      <c r="S93" s="195"/>
      <c r="T93" s="285"/>
      <c r="V93" s="167">
        <v>44713</v>
      </c>
      <c r="W93" s="168" t="e">
        <f t="shared" si="39"/>
        <v>#N/A</v>
      </c>
      <c r="X93" s="195" t="e">
        <f t="shared" si="24"/>
        <v>#N/A</v>
      </c>
      <c r="Y93" s="195" t="e">
        <f t="shared" si="26"/>
        <v>#N/A</v>
      </c>
      <c r="Z93" s="195">
        <f t="shared" si="27"/>
        <v>506.58300164948525</v>
      </c>
      <c r="AA93" s="195">
        <f t="shared" si="28"/>
        <v>1030.4541845716906</v>
      </c>
      <c r="AB93" s="195">
        <f t="shared" si="25"/>
        <v>643.46027955363979</v>
      </c>
      <c r="AC93" s="284" t="e">
        <f t="shared" si="29"/>
        <v>#N/A</v>
      </c>
      <c r="AD93" s="195" t="e">
        <f t="shared" si="30"/>
        <v>#N/A</v>
      </c>
      <c r="AE93" s="195" t="e">
        <f t="shared" si="31"/>
        <v>#N/A</v>
      </c>
      <c r="AF93" s="195" t="e">
        <f t="shared" si="32"/>
        <v>#N/A</v>
      </c>
      <c r="AG93" s="195" t="e">
        <f t="shared" si="33"/>
        <v>#N/A</v>
      </c>
      <c r="AH93" s="195">
        <f t="shared" si="34"/>
        <v>6864</v>
      </c>
      <c r="AI93" s="195">
        <f t="shared" si="35"/>
        <v>10070</v>
      </c>
      <c r="AJ93" s="195">
        <f t="shared" si="36"/>
        <v>3738</v>
      </c>
      <c r="AK93" s="195">
        <f t="shared" si="37"/>
        <v>1015.75</v>
      </c>
      <c r="AL93" s="248">
        <f t="shared" si="38"/>
        <v>983</v>
      </c>
    </row>
    <row r="94" spans="1:38">
      <c r="A94" s="283">
        <v>39416</v>
      </c>
      <c r="B94" s="155">
        <f t="shared" si="21"/>
        <v>4</v>
      </c>
      <c r="C94" s="129" t="str">
        <f t="shared" si="22"/>
        <v>dec2007</v>
      </c>
      <c r="D94" s="129">
        <f t="shared" si="23"/>
        <v>39417</v>
      </c>
      <c r="E94" s="171">
        <v>132</v>
      </c>
      <c r="F94" s="172">
        <v>414</v>
      </c>
      <c r="I94" s="195"/>
      <c r="J94" s="195"/>
      <c r="K94" s="284">
        <v>1632</v>
      </c>
      <c r="L94" s="195">
        <v>3811</v>
      </c>
      <c r="M94" s="195"/>
      <c r="N94" s="195">
        <v>101</v>
      </c>
      <c r="O94" s="195"/>
      <c r="P94" s="195"/>
      <c r="Q94" s="195"/>
      <c r="R94" s="195"/>
      <c r="S94" s="195"/>
      <c r="T94" s="285"/>
      <c r="V94" s="167">
        <v>44805</v>
      </c>
      <c r="W94" s="168" t="e">
        <f t="shared" si="39"/>
        <v>#N/A</v>
      </c>
      <c r="X94" s="195" t="e">
        <f t="shared" si="24"/>
        <v>#N/A</v>
      </c>
      <c r="Y94" s="195" t="e">
        <f t="shared" si="26"/>
        <v>#N/A</v>
      </c>
      <c r="Z94" s="195">
        <f t="shared" si="27"/>
        <v>523.52606185842228</v>
      </c>
      <c r="AA94" s="195">
        <f t="shared" si="28"/>
        <v>1069.6481711527795</v>
      </c>
      <c r="AB94" s="195">
        <f t="shared" si="25"/>
        <v>647.11801234731001</v>
      </c>
      <c r="AC94" s="284" t="e">
        <f t="shared" si="29"/>
        <v>#N/A</v>
      </c>
      <c r="AD94" s="195" t="e">
        <f t="shared" si="30"/>
        <v>#N/A</v>
      </c>
      <c r="AE94" s="195" t="e">
        <f t="shared" si="31"/>
        <v>#N/A</v>
      </c>
      <c r="AF94" s="195" t="e">
        <f t="shared" si="32"/>
        <v>#N/A</v>
      </c>
      <c r="AG94" s="195" t="e">
        <f t="shared" si="33"/>
        <v>#N/A</v>
      </c>
      <c r="AH94" s="195">
        <f t="shared" si="34"/>
        <v>6877</v>
      </c>
      <c r="AI94" s="195">
        <f t="shared" si="35"/>
        <v>10127</v>
      </c>
      <c r="AJ94" s="195">
        <f t="shared" si="36"/>
        <v>3679</v>
      </c>
      <c r="AK94" s="195">
        <f t="shared" si="37"/>
        <v>1023.5</v>
      </c>
      <c r="AL94" s="248">
        <f t="shared" si="38"/>
        <v>984</v>
      </c>
    </row>
    <row r="95" spans="1:38">
      <c r="A95" s="283">
        <v>39447</v>
      </c>
      <c r="B95" s="155">
        <f t="shared" si="21"/>
        <v>4</v>
      </c>
      <c r="C95" s="129" t="str">
        <f t="shared" si="22"/>
        <v>dec2007</v>
      </c>
      <c r="D95" s="129">
        <f t="shared" si="23"/>
        <v>39417</v>
      </c>
      <c r="E95" s="171">
        <v>97</v>
      </c>
      <c r="F95" s="172">
        <v>450</v>
      </c>
      <c r="I95" s="195"/>
      <c r="J95" s="195"/>
      <c r="K95" s="284">
        <v>1607</v>
      </c>
      <c r="L95" s="195">
        <v>3852</v>
      </c>
      <c r="M95" s="195"/>
      <c r="N95" s="195">
        <v>110</v>
      </c>
      <c r="O95" s="195"/>
      <c r="P95" s="195"/>
      <c r="Q95" s="195"/>
      <c r="R95" s="195"/>
      <c r="S95" s="195"/>
      <c r="T95" s="285"/>
      <c r="V95" s="167">
        <v>44896</v>
      </c>
      <c r="W95" s="168" t="e">
        <f t="shared" si="39"/>
        <v>#N/A</v>
      </c>
      <c r="X95" s="195" t="e">
        <f t="shared" si="24"/>
        <v>#N/A</v>
      </c>
      <c r="Y95" s="195" t="e">
        <f t="shared" si="26"/>
        <v>#N/A</v>
      </c>
      <c r="Z95" s="195">
        <f t="shared" si="27"/>
        <v>539.51085110510508</v>
      </c>
      <c r="AA95" s="195">
        <f t="shared" si="28"/>
        <v>1093.7036830191776</v>
      </c>
      <c r="AB95" s="195">
        <f t="shared" si="25"/>
        <v>693.67002371230956</v>
      </c>
      <c r="AC95" s="284" t="e">
        <f t="shared" si="29"/>
        <v>#N/A</v>
      </c>
      <c r="AD95" s="195" t="e">
        <f t="shared" si="30"/>
        <v>#N/A</v>
      </c>
      <c r="AE95" s="195" t="e">
        <f t="shared" si="31"/>
        <v>#N/A</v>
      </c>
      <c r="AF95" s="195" t="e">
        <f t="shared" si="32"/>
        <v>#N/A</v>
      </c>
      <c r="AG95" s="195" t="e">
        <f t="shared" si="33"/>
        <v>#N/A</v>
      </c>
      <c r="AH95" s="195">
        <f t="shared" si="34"/>
        <v>6902</v>
      </c>
      <c r="AI95" s="195">
        <f t="shared" si="35"/>
        <v>10236</v>
      </c>
      <c r="AJ95" s="195">
        <f t="shared" si="36"/>
        <v>3650</v>
      </c>
      <c r="AK95" s="195">
        <f t="shared" si="37"/>
        <v>1030.25</v>
      </c>
      <c r="AL95" s="248">
        <f t="shared" si="38"/>
        <v>992</v>
      </c>
    </row>
    <row r="96" spans="1:38">
      <c r="A96" s="283">
        <v>39478</v>
      </c>
      <c r="B96" s="155">
        <f t="shared" si="21"/>
        <v>1</v>
      </c>
      <c r="C96" s="129" t="str">
        <f t="shared" si="22"/>
        <v>Mar2008</v>
      </c>
      <c r="D96" s="129">
        <f t="shared" si="23"/>
        <v>39508</v>
      </c>
      <c r="E96" s="171">
        <v>179</v>
      </c>
      <c r="F96" s="172">
        <v>318</v>
      </c>
      <c r="G96" s="276">
        <v>12</v>
      </c>
      <c r="I96" s="195"/>
      <c r="J96" s="195"/>
      <c r="K96" s="284">
        <v>1657</v>
      </c>
      <c r="L96" s="195">
        <v>3760</v>
      </c>
      <c r="M96" s="195">
        <v>5</v>
      </c>
      <c r="N96" s="195">
        <v>112</v>
      </c>
      <c r="O96" s="195"/>
      <c r="P96" s="195"/>
      <c r="Q96" s="195"/>
      <c r="R96" s="195"/>
      <c r="S96" s="195"/>
      <c r="T96" s="285"/>
      <c r="V96" s="167">
        <v>44986</v>
      </c>
      <c r="W96" s="168" t="e">
        <f t="shared" si="39"/>
        <v>#N/A</v>
      </c>
      <c r="X96" s="195" t="e">
        <f t="shared" si="24"/>
        <v>#N/A</v>
      </c>
      <c r="Y96" s="195" t="e">
        <f t="shared" si="26"/>
        <v>#N/A</v>
      </c>
      <c r="Z96" s="195">
        <f t="shared" si="27"/>
        <v>518.09778750723524</v>
      </c>
      <c r="AA96" s="195">
        <f t="shared" si="28"/>
        <v>895.92521879503158</v>
      </c>
      <c r="AB96" s="195">
        <f t="shared" si="25"/>
        <v>688.52875756357867</v>
      </c>
      <c r="AC96" s="284" t="e">
        <f t="shared" si="29"/>
        <v>#N/A</v>
      </c>
      <c r="AD96" s="195" t="e">
        <f t="shared" si="30"/>
        <v>#N/A</v>
      </c>
      <c r="AE96" s="195" t="e">
        <f t="shared" si="31"/>
        <v>#N/A</v>
      </c>
      <c r="AF96" s="195" t="e">
        <f t="shared" si="32"/>
        <v>#N/A</v>
      </c>
      <c r="AG96" s="195" t="e">
        <f t="shared" si="33"/>
        <v>#N/A</v>
      </c>
      <c r="AH96" s="195">
        <f t="shared" si="34"/>
        <v>6877</v>
      </c>
      <c r="AI96" s="195">
        <f t="shared" si="35"/>
        <v>10226</v>
      </c>
      <c r="AJ96" s="195">
        <f t="shared" si="36"/>
        <v>3710</v>
      </c>
      <c r="AK96" s="195">
        <f t="shared" si="37"/>
        <v>1048</v>
      </c>
      <c r="AL96" s="248">
        <f t="shared" si="38"/>
        <v>998</v>
      </c>
    </row>
    <row r="97" spans="1:38">
      <c r="A97" s="283">
        <v>39507</v>
      </c>
      <c r="B97" s="155">
        <f t="shared" si="21"/>
        <v>1</v>
      </c>
      <c r="C97" s="129" t="str">
        <f t="shared" si="22"/>
        <v>Mar2008</v>
      </c>
      <c r="D97" s="129">
        <f t="shared" si="23"/>
        <v>39508</v>
      </c>
      <c r="E97" s="171">
        <v>131</v>
      </c>
      <c r="F97" s="172">
        <v>343</v>
      </c>
      <c r="G97" s="276">
        <v>16</v>
      </c>
      <c r="I97" s="195"/>
      <c r="J97" s="195"/>
      <c r="K97" s="284">
        <v>1672</v>
      </c>
      <c r="L97" s="195">
        <v>3686</v>
      </c>
      <c r="M97" s="195">
        <v>15</v>
      </c>
      <c r="N97" s="195">
        <v>110</v>
      </c>
      <c r="O97" s="195"/>
      <c r="P97" s="195"/>
      <c r="Q97" s="195"/>
      <c r="R97" s="195"/>
      <c r="S97" s="195"/>
      <c r="T97" s="285"/>
      <c r="V97" s="167">
        <v>45078</v>
      </c>
      <c r="W97" s="168" t="e">
        <f t="shared" si="39"/>
        <v>#N/A</v>
      </c>
      <c r="X97" s="195" t="e">
        <f t="shared" si="24"/>
        <v>#N/A</v>
      </c>
      <c r="Y97" s="195" t="e">
        <f t="shared" si="26"/>
        <v>#N/A</v>
      </c>
      <c r="Z97" s="195">
        <f t="shared" si="27"/>
        <v>506.58446762949643</v>
      </c>
      <c r="AA97" s="195">
        <f t="shared" si="28"/>
        <v>1028.7118058360925</v>
      </c>
      <c r="AB97" s="195">
        <f t="shared" si="25"/>
        <v>643.45953105847025</v>
      </c>
      <c r="AC97" s="284" t="e">
        <f t="shared" si="29"/>
        <v>#N/A</v>
      </c>
      <c r="AD97" s="195" t="e">
        <f t="shared" si="30"/>
        <v>#N/A</v>
      </c>
      <c r="AE97" s="195" t="e">
        <f t="shared" si="31"/>
        <v>#N/A</v>
      </c>
      <c r="AF97" s="195" t="e">
        <f t="shared" si="32"/>
        <v>#N/A</v>
      </c>
      <c r="AG97" s="195" t="e">
        <f t="shared" si="33"/>
        <v>#N/A</v>
      </c>
      <c r="AH97" s="195">
        <f t="shared" si="34"/>
        <v>6864</v>
      </c>
      <c r="AI97" s="195">
        <f t="shared" si="35"/>
        <v>10105</v>
      </c>
      <c r="AJ97" s="195">
        <f t="shared" si="36"/>
        <v>3738</v>
      </c>
      <c r="AK97" s="195">
        <f t="shared" si="37"/>
        <v>1074.75</v>
      </c>
      <c r="AL97" s="248">
        <f t="shared" si="38"/>
        <v>1012</v>
      </c>
    </row>
    <row r="98" spans="1:38">
      <c r="A98" s="283">
        <v>39538</v>
      </c>
      <c r="B98" s="155">
        <f t="shared" si="21"/>
        <v>1</v>
      </c>
      <c r="C98" s="129" t="str">
        <f t="shared" si="22"/>
        <v>Mar2008</v>
      </c>
      <c r="D98" s="129">
        <f t="shared" si="23"/>
        <v>39508</v>
      </c>
      <c r="E98" s="171">
        <v>137</v>
      </c>
      <c r="F98" s="172">
        <v>299</v>
      </c>
      <c r="G98" s="276">
        <v>31</v>
      </c>
      <c r="I98" s="195"/>
      <c r="J98" s="195"/>
      <c r="K98" s="284">
        <v>1710</v>
      </c>
      <c r="L98" s="195">
        <v>3536</v>
      </c>
      <c r="M98" s="195">
        <v>39</v>
      </c>
      <c r="N98" s="195">
        <v>111</v>
      </c>
      <c r="O98" s="195"/>
      <c r="P98" s="195"/>
      <c r="Q98" s="195"/>
      <c r="R98" s="195"/>
      <c r="S98" s="195"/>
      <c r="T98" s="285"/>
      <c r="V98" s="167">
        <v>45170</v>
      </c>
      <c r="W98" s="168" t="e">
        <f t="shared" si="39"/>
        <v>#N/A</v>
      </c>
      <c r="X98" s="195" t="e">
        <f t="shared" si="24"/>
        <v>#N/A</v>
      </c>
      <c r="Y98" s="195" t="e">
        <f t="shared" si="26"/>
        <v>#N/A</v>
      </c>
      <c r="Z98" s="195">
        <f t="shared" si="27"/>
        <v>523.52694009873949</v>
      </c>
      <c r="AA98" s="195">
        <f t="shared" si="28"/>
        <v>1069.7986124840986</v>
      </c>
      <c r="AB98" s="195">
        <f t="shared" si="25"/>
        <v>647.11754714815993</v>
      </c>
      <c r="AC98" s="284" t="e">
        <f t="shared" si="29"/>
        <v>#N/A</v>
      </c>
      <c r="AD98" s="195" t="e">
        <f t="shared" si="30"/>
        <v>#N/A</v>
      </c>
      <c r="AE98" s="195" t="e">
        <f t="shared" si="31"/>
        <v>#N/A</v>
      </c>
      <c r="AF98" s="195" t="e">
        <f t="shared" si="32"/>
        <v>#N/A</v>
      </c>
      <c r="AG98" s="195" t="e">
        <f t="shared" si="33"/>
        <v>#N/A</v>
      </c>
      <c r="AH98" s="195">
        <f t="shared" si="34"/>
        <v>6877</v>
      </c>
      <c r="AI98" s="195">
        <f t="shared" si="35"/>
        <v>10150</v>
      </c>
      <c r="AJ98" s="195">
        <f t="shared" si="36"/>
        <v>3679</v>
      </c>
      <c r="AK98" s="195">
        <f t="shared" si="37"/>
        <v>1097.5</v>
      </c>
      <c r="AL98" s="248">
        <f t="shared" si="38"/>
        <v>1023</v>
      </c>
    </row>
    <row r="99" spans="1:38" s="100" customFormat="1">
      <c r="A99" s="283">
        <v>39568</v>
      </c>
      <c r="B99" s="155">
        <f t="shared" si="21"/>
        <v>2</v>
      </c>
      <c r="C99" s="129" t="str">
        <f t="shared" si="22"/>
        <v>June2008</v>
      </c>
      <c r="D99" s="129">
        <f t="shared" si="23"/>
        <v>39600</v>
      </c>
      <c r="E99" s="171">
        <v>170</v>
      </c>
      <c r="F99" s="172">
        <v>377</v>
      </c>
      <c r="G99" s="276">
        <v>51</v>
      </c>
      <c r="H99" s="195"/>
      <c r="I99" s="195"/>
      <c r="J99" s="195"/>
      <c r="K99" s="284">
        <v>1751</v>
      </c>
      <c r="L99" s="195">
        <v>3543</v>
      </c>
      <c r="M99" s="195">
        <v>70</v>
      </c>
      <c r="N99" s="195">
        <v>118</v>
      </c>
      <c r="O99" s="195"/>
      <c r="P99" s="195"/>
      <c r="Q99" s="195"/>
      <c r="R99" s="195"/>
      <c r="S99" s="195"/>
      <c r="T99" s="285"/>
      <c r="U99" s="147"/>
      <c r="V99" s="167">
        <v>45261</v>
      </c>
      <c r="W99" s="168" t="e">
        <f t="shared" si="39"/>
        <v>#N/A</v>
      </c>
      <c r="X99" s="195" t="e">
        <f t="shared" si="24"/>
        <v>#N/A</v>
      </c>
      <c r="Y99" s="195" t="e">
        <f t="shared" si="26"/>
        <v>#N/A</v>
      </c>
      <c r="Z99" s="195">
        <f t="shared" si="27"/>
        <v>539.51126904518708</v>
      </c>
      <c r="AA99" s="195">
        <f t="shared" si="28"/>
        <v>1095.4703786310135</v>
      </c>
      <c r="AB99" s="195">
        <f t="shared" si="25"/>
        <v>693.6697263747684</v>
      </c>
      <c r="AC99" s="284" t="e">
        <f t="shared" si="29"/>
        <v>#N/A</v>
      </c>
      <c r="AD99" s="195" t="e">
        <f t="shared" si="30"/>
        <v>#N/A</v>
      </c>
      <c r="AE99" s="195" t="e">
        <f t="shared" si="31"/>
        <v>#N/A</v>
      </c>
      <c r="AF99" s="195" t="e">
        <f t="shared" si="32"/>
        <v>#N/A</v>
      </c>
      <c r="AG99" s="195" t="e">
        <f t="shared" si="33"/>
        <v>#N/A</v>
      </c>
      <c r="AH99" s="195">
        <f t="shared" si="34"/>
        <v>6902</v>
      </c>
      <c r="AI99" s="195">
        <f t="shared" si="35"/>
        <v>10241</v>
      </c>
      <c r="AJ99" s="195">
        <f t="shared" si="36"/>
        <v>3650</v>
      </c>
      <c r="AK99" s="195">
        <f t="shared" si="37"/>
        <v>1105.75</v>
      </c>
      <c r="AL99" s="248">
        <f t="shared" si="38"/>
        <v>1032</v>
      </c>
    </row>
    <row r="100" spans="1:38" s="100" customFormat="1">
      <c r="A100" s="283">
        <v>39599</v>
      </c>
      <c r="B100" s="155">
        <f t="shared" si="21"/>
        <v>2</v>
      </c>
      <c r="C100" s="129" t="str">
        <f t="shared" si="22"/>
        <v>June2008</v>
      </c>
      <c r="D100" s="129">
        <f t="shared" si="23"/>
        <v>39600</v>
      </c>
      <c r="E100" s="171">
        <v>150</v>
      </c>
      <c r="F100" s="172">
        <v>347</v>
      </c>
      <c r="G100" s="276">
        <v>73</v>
      </c>
      <c r="H100" s="195"/>
      <c r="I100" s="195"/>
      <c r="J100" s="195"/>
      <c r="K100" s="284">
        <v>1731</v>
      </c>
      <c r="L100" s="195">
        <v>3452</v>
      </c>
      <c r="M100" s="195">
        <v>125</v>
      </c>
      <c r="N100" s="195">
        <v>125</v>
      </c>
      <c r="O100" s="195"/>
      <c r="P100" s="195"/>
      <c r="Q100" s="195"/>
      <c r="R100" s="195"/>
      <c r="S100" s="195"/>
      <c r="T100" s="285"/>
      <c r="U100" s="147"/>
      <c r="V100" s="167">
        <v>45352</v>
      </c>
      <c r="W100" s="168" t="e">
        <f t="shared" si="39"/>
        <v>#N/A</v>
      </c>
      <c r="X100" s="195" t="e">
        <f t="shared" si="24"/>
        <v>#N/A</v>
      </c>
      <c r="Y100" s="195" t="e">
        <f t="shared" si="26"/>
        <v>#N/A</v>
      </c>
      <c r="Z100" s="195">
        <f t="shared" si="27"/>
        <v>518.09789866805977</v>
      </c>
      <c r="AA100" s="195">
        <f t="shared" si="28"/>
        <v>905.47443360472073</v>
      </c>
      <c r="AB100" s="195">
        <f t="shared" si="25"/>
        <v>690.16159708376608</v>
      </c>
      <c r="AC100" s="284" t="e">
        <f t="shared" si="29"/>
        <v>#N/A</v>
      </c>
      <c r="AD100" s="195" t="e">
        <f t="shared" si="30"/>
        <v>#N/A</v>
      </c>
      <c r="AE100" s="195" t="e">
        <f t="shared" si="31"/>
        <v>#N/A</v>
      </c>
      <c r="AF100" s="195" t="e">
        <f t="shared" si="32"/>
        <v>#N/A</v>
      </c>
      <c r="AG100" s="195" t="e">
        <f t="shared" si="33"/>
        <v>#N/A</v>
      </c>
      <c r="AH100" s="195">
        <f t="shared" si="34"/>
        <v>6866</v>
      </c>
      <c r="AI100" s="195">
        <f t="shared" si="35"/>
        <v>10224</v>
      </c>
      <c r="AJ100" s="195">
        <f t="shared" si="36"/>
        <v>3698</v>
      </c>
      <c r="AK100" s="195">
        <f t="shared" si="37"/>
        <v>1110</v>
      </c>
      <c r="AL100" s="248">
        <f t="shared" si="38"/>
        <v>1041</v>
      </c>
    </row>
    <row r="101" spans="1:38" s="100" customFormat="1">
      <c r="A101" s="283">
        <v>39629</v>
      </c>
      <c r="B101" s="155">
        <f t="shared" si="21"/>
        <v>2</v>
      </c>
      <c r="C101" s="129" t="str">
        <f t="shared" si="22"/>
        <v>June2008</v>
      </c>
      <c r="D101" s="129">
        <f t="shared" si="23"/>
        <v>39600</v>
      </c>
      <c r="E101" s="171">
        <v>149</v>
      </c>
      <c r="F101" s="172">
        <v>285</v>
      </c>
      <c r="G101" s="276">
        <v>74</v>
      </c>
      <c r="H101" s="195"/>
      <c r="I101" s="195"/>
      <c r="J101" s="195"/>
      <c r="K101" s="284">
        <v>1768</v>
      </c>
      <c r="L101" s="195">
        <v>3349</v>
      </c>
      <c r="M101" s="195">
        <v>182</v>
      </c>
      <c r="N101" s="195">
        <v>122</v>
      </c>
      <c r="O101" s="195"/>
      <c r="P101" s="195"/>
      <c r="Q101" s="195"/>
      <c r="R101" s="195"/>
      <c r="S101" s="195"/>
      <c r="T101" s="285"/>
      <c r="U101" s="147"/>
      <c r="V101" s="167">
        <v>45444</v>
      </c>
      <c r="W101" s="168" t="e">
        <f t="shared" si="39"/>
        <v>#N/A</v>
      </c>
      <c r="X101" s="195" t="e">
        <f t="shared" ref="X101:X106" si="40">IF(SUMIF($D$5:$D$305,V101,$F$5:$F$305)=0,NA(),SUMIF($D$5:$D$305,V101,$F$5:$F$305))</f>
        <v>#N/A</v>
      </c>
      <c r="Y101" s="195" t="e">
        <f t="shared" si="26"/>
        <v>#N/A</v>
      </c>
      <c r="Z101" s="195">
        <f t="shared" si="27"/>
        <v>506.5844052119823</v>
      </c>
      <c r="AA101" s="195">
        <f t="shared" si="28"/>
        <v>1039.9063987499194</v>
      </c>
      <c r="AB101" s="195">
        <f t="shared" ref="AB101:AB106" si="41">IF(SUMIF($D$5:$D$305,V101,$J$5:$J$305)=0,NA(),SUMIF($D$5:$D$305,V101,$J$5:$JI$305))</f>
        <v>646.22927169984541</v>
      </c>
      <c r="AC101" s="284" t="e">
        <f t="shared" si="29"/>
        <v>#N/A</v>
      </c>
      <c r="AD101" s="195" t="e">
        <f t="shared" si="30"/>
        <v>#N/A</v>
      </c>
      <c r="AE101" s="195" t="e">
        <f t="shared" si="31"/>
        <v>#N/A</v>
      </c>
      <c r="AF101" s="195" t="e">
        <f t="shared" si="32"/>
        <v>#N/A</v>
      </c>
      <c r="AG101" s="195" t="e">
        <f t="shared" si="33"/>
        <v>#N/A</v>
      </c>
      <c r="AH101" s="195">
        <f t="shared" si="34"/>
        <v>6847</v>
      </c>
      <c r="AI101" s="195">
        <f t="shared" si="35"/>
        <v>10126</v>
      </c>
      <c r="AJ101" s="195">
        <f t="shared" si="36"/>
        <v>3725</v>
      </c>
      <c r="AK101" s="195">
        <f t="shared" si="37"/>
        <v>1112.25</v>
      </c>
      <c r="AL101" s="248">
        <f t="shared" si="38"/>
        <v>1047</v>
      </c>
    </row>
    <row r="102" spans="1:38" s="100" customFormat="1">
      <c r="A102" s="283">
        <v>39660</v>
      </c>
      <c r="B102" s="155">
        <f t="shared" si="21"/>
        <v>3</v>
      </c>
      <c r="C102" s="129" t="str">
        <f t="shared" si="22"/>
        <v>Sep2008</v>
      </c>
      <c r="D102" s="129">
        <f t="shared" si="23"/>
        <v>39692</v>
      </c>
      <c r="E102" s="171">
        <v>179</v>
      </c>
      <c r="F102" s="172">
        <v>355</v>
      </c>
      <c r="G102" s="276">
        <v>113</v>
      </c>
      <c r="H102" s="195"/>
      <c r="I102" s="195"/>
      <c r="J102" s="195"/>
      <c r="K102" s="284">
        <v>1795</v>
      </c>
      <c r="L102" s="195">
        <v>3318</v>
      </c>
      <c r="M102" s="195">
        <v>252</v>
      </c>
      <c r="N102" s="195">
        <v>119</v>
      </c>
      <c r="O102" s="195"/>
      <c r="P102" s="195"/>
      <c r="Q102" s="195"/>
      <c r="R102" s="195"/>
      <c r="S102" s="195"/>
      <c r="T102" s="285"/>
      <c r="U102" s="147"/>
      <c r="V102" s="167">
        <v>45536</v>
      </c>
      <c r="W102" s="168" t="e">
        <f t="shared" si="39"/>
        <v>#N/A</v>
      </c>
      <c r="X102" s="195" t="e">
        <f t="shared" si="40"/>
        <v>#N/A</v>
      </c>
      <c r="Y102" s="195" t="e">
        <f t="shared" si="26"/>
        <v>#N/A</v>
      </c>
      <c r="Z102" s="195">
        <f t="shared" si="27"/>
        <v>523.52680244389148</v>
      </c>
      <c r="AA102" s="195">
        <f t="shared" si="28"/>
        <v>1077.2897389697919</v>
      </c>
      <c r="AB102" s="195">
        <f t="shared" si="41"/>
        <v>647.56300777220895</v>
      </c>
      <c r="AC102" s="284" t="e">
        <f t="shared" si="29"/>
        <v>#N/A</v>
      </c>
      <c r="AD102" s="195" t="e">
        <f t="shared" si="30"/>
        <v>#N/A</v>
      </c>
      <c r="AE102" s="195" t="e">
        <f t="shared" si="31"/>
        <v>#N/A</v>
      </c>
      <c r="AF102" s="195" t="e">
        <f t="shared" si="32"/>
        <v>#N/A</v>
      </c>
      <c r="AG102" s="195" t="e">
        <f t="shared" si="33"/>
        <v>#N/A</v>
      </c>
      <c r="AH102" s="195">
        <f t="shared" si="34"/>
        <v>6860</v>
      </c>
      <c r="AI102" s="195">
        <f t="shared" si="35"/>
        <v>10197</v>
      </c>
      <c r="AJ102" s="195">
        <f t="shared" si="36"/>
        <v>3685</v>
      </c>
      <c r="AK102" s="195">
        <f t="shared" si="37"/>
        <v>1114.5</v>
      </c>
      <c r="AL102" s="248">
        <f t="shared" si="38"/>
        <v>1056</v>
      </c>
    </row>
    <row r="103" spans="1:38" s="100" customFormat="1">
      <c r="A103" s="283">
        <v>39691</v>
      </c>
      <c r="B103" s="155">
        <f t="shared" si="21"/>
        <v>3</v>
      </c>
      <c r="C103" s="129" t="str">
        <f t="shared" si="22"/>
        <v>Sep2008</v>
      </c>
      <c r="D103" s="129">
        <f t="shared" si="23"/>
        <v>39692</v>
      </c>
      <c r="E103" s="171">
        <v>159</v>
      </c>
      <c r="F103" s="172">
        <v>333</v>
      </c>
      <c r="G103" s="276">
        <v>123</v>
      </c>
      <c r="H103" s="195"/>
      <c r="I103" s="195"/>
      <c r="J103" s="195"/>
      <c r="K103" s="284">
        <v>1813</v>
      </c>
      <c r="L103" s="195">
        <v>3257</v>
      </c>
      <c r="M103" s="195">
        <v>348</v>
      </c>
      <c r="N103" s="195">
        <v>122</v>
      </c>
      <c r="O103" s="195"/>
      <c r="P103" s="195"/>
      <c r="Q103" s="195"/>
      <c r="R103" s="195"/>
      <c r="S103" s="195"/>
      <c r="T103" s="285"/>
      <c r="U103" s="147"/>
      <c r="V103" s="167">
        <v>45627</v>
      </c>
      <c r="W103" s="168" t="e">
        <f t="shared" si="39"/>
        <v>#N/A</v>
      </c>
      <c r="X103" s="195" t="e">
        <f t="shared" si="40"/>
        <v>#N/A</v>
      </c>
      <c r="Y103" s="195" t="e">
        <f t="shared" si="26"/>
        <v>#N/A</v>
      </c>
      <c r="Z103" s="195">
        <f t="shared" si="27"/>
        <v>539.51111779472558</v>
      </c>
      <c r="AA103" s="195">
        <f t="shared" si="28"/>
        <v>1096.42803169853</v>
      </c>
      <c r="AB103" s="195">
        <f t="shared" si="41"/>
        <v>693.66967500260216</v>
      </c>
      <c r="AC103" s="284" t="e">
        <f t="shared" si="29"/>
        <v>#N/A</v>
      </c>
      <c r="AD103" s="195" t="e">
        <f t="shared" si="30"/>
        <v>#N/A</v>
      </c>
      <c r="AE103" s="195" t="e">
        <f t="shared" si="31"/>
        <v>#N/A</v>
      </c>
      <c r="AF103" s="195" t="e">
        <f t="shared" si="32"/>
        <v>#N/A</v>
      </c>
      <c r="AG103" s="195" t="e">
        <f t="shared" si="33"/>
        <v>#N/A</v>
      </c>
      <c r="AH103" s="195">
        <f t="shared" si="34"/>
        <v>6883</v>
      </c>
      <c r="AI103" s="195">
        <f t="shared" si="35"/>
        <v>10304</v>
      </c>
      <c r="AJ103" s="195">
        <f t="shared" si="36"/>
        <v>3654</v>
      </c>
      <c r="AK103" s="195">
        <f t="shared" si="37"/>
        <v>1116.75</v>
      </c>
      <c r="AL103" s="248">
        <f t="shared" si="38"/>
        <v>1065</v>
      </c>
    </row>
    <row r="104" spans="1:38" s="100" customFormat="1">
      <c r="A104" s="283">
        <v>39721</v>
      </c>
      <c r="B104" s="155">
        <f t="shared" si="21"/>
        <v>3</v>
      </c>
      <c r="C104" s="129" t="str">
        <f t="shared" si="22"/>
        <v>Sep2008</v>
      </c>
      <c r="D104" s="129">
        <f t="shared" si="23"/>
        <v>39692</v>
      </c>
      <c r="E104" s="171">
        <v>161</v>
      </c>
      <c r="F104" s="172">
        <v>347</v>
      </c>
      <c r="G104" s="276">
        <v>138</v>
      </c>
      <c r="H104" s="195"/>
      <c r="I104" s="195"/>
      <c r="J104" s="195"/>
      <c r="K104" s="284">
        <v>1842</v>
      </c>
      <c r="L104" s="195">
        <v>3282</v>
      </c>
      <c r="M104" s="195">
        <v>442</v>
      </c>
      <c r="N104" s="195">
        <v>128</v>
      </c>
      <c r="O104" s="195"/>
      <c r="P104" s="195"/>
      <c r="Q104" s="195"/>
      <c r="R104" s="195"/>
      <c r="S104" s="195"/>
      <c r="T104" s="285"/>
      <c r="U104" s="147"/>
      <c r="V104" s="167">
        <v>45717</v>
      </c>
      <c r="W104" s="168" t="e">
        <f t="shared" si="39"/>
        <v>#N/A</v>
      </c>
      <c r="X104" s="195" t="e">
        <f t="shared" si="40"/>
        <v>#N/A</v>
      </c>
      <c r="Y104" s="195" t="e">
        <f t="shared" si="26"/>
        <v>#N/A</v>
      </c>
      <c r="Z104" s="195">
        <f t="shared" si="27"/>
        <v>518.09776643511157</v>
      </c>
      <c r="AA104" s="195">
        <f t="shared" si="28"/>
        <v>896.215456246587</v>
      </c>
      <c r="AB104" s="195">
        <f t="shared" si="41"/>
        <v>686.89549853225833</v>
      </c>
      <c r="AC104" s="284" t="e">
        <f t="shared" si="29"/>
        <v>#N/A</v>
      </c>
      <c r="AD104" s="195" t="e">
        <f t="shared" si="30"/>
        <v>#N/A</v>
      </c>
      <c r="AE104" s="195" t="e">
        <f t="shared" si="31"/>
        <v>#N/A</v>
      </c>
      <c r="AF104" s="195" t="e">
        <f t="shared" si="32"/>
        <v>#N/A</v>
      </c>
      <c r="AG104" s="195" t="e">
        <f t="shared" si="33"/>
        <v>#N/A</v>
      </c>
      <c r="AH104" s="195">
        <f t="shared" si="34"/>
        <v>6865</v>
      </c>
      <c r="AI104" s="195">
        <f t="shared" si="35"/>
        <v>10277</v>
      </c>
      <c r="AJ104" s="195">
        <f t="shared" si="36"/>
        <v>3708</v>
      </c>
      <c r="AK104" s="195">
        <f t="shared" si="37"/>
        <v>1119</v>
      </c>
      <c r="AL104" s="248">
        <f t="shared" si="38"/>
        <v>1076</v>
      </c>
    </row>
    <row r="105" spans="1:38" s="100" customFormat="1">
      <c r="A105" s="283">
        <v>39752</v>
      </c>
      <c r="B105" s="155">
        <f t="shared" si="21"/>
        <v>4</v>
      </c>
      <c r="C105" s="129" t="str">
        <f t="shared" si="22"/>
        <v>dec2008</v>
      </c>
      <c r="D105" s="129">
        <f t="shared" si="23"/>
        <v>39783</v>
      </c>
      <c r="E105" s="171">
        <v>145</v>
      </c>
      <c r="F105" s="172">
        <v>383</v>
      </c>
      <c r="G105" s="276">
        <v>156</v>
      </c>
      <c r="H105" s="195"/>
      <c r="I105" s="195"/>
      <c r="J105" s="195"/>
      <c r="K105" s="284">
        <v>1829</v>
      </c>
      <c r="L105" s="195">
        <v>3275</v>
      </c>
      <c r="M105" s="195">
        <v>539</v>
      </c>
      <c r="N105" s="195">
        <v>128</v>
      </c>
      <c r="O105" s="195"/>
      <c r="P105" s="195"/>
      <c r="Q105" s="195"/>
      <c r="R105" s="195"/>
      <c r="S105" s="195"/>
      <c r="T105" s="285"/>
      <c r="U105" s="147"/>
      <c r="V105" s="167">
        <v>45809</v>
      </c>
      <c r="W105" s="168" t="e">
        <f t="shared" si="39"/>
        <v>#N/A</v>
      </c>
      <c r="X105" s="195" t="e">
        <f t="shared" si="40"/>
        <v>#N/A</v>
      </c>
      <c r="Y105" s="195" t="e">
        <f t="shared" si="26"/>
        <v>#N/A</v>
      </c>
      <c r="Z105" s="195">
        <f t="shared" si="27"/>
        <v>506.58430437339382</v>
      </c>
      <c r="AA105" s="195">
        <f t="shared" si="28"/>
        <v>1032.5004949122306</v>
      </c>
      <c r="AB105" s="195">
        <f t="shared" si="41"/>
        <v>641.64129757813453</v>
      </c>
      <c r="AC105" s="284" t="e">
        <f t="shared" si="29"/>
        <v>#N/A</v>
      </c>
      <c r="AD105" s="195" t="e">
        <f t="shared" si="30"/>
        <v>#N/A</v>
      </c>
      <c r="AE105" s="195" t="e">
        <f t="shared" si="31"/>
        <v>#N/A</v>
      </c>
      <c r="AF105" s="195" t="e">
        <f t="shared" si="32"/>
        <v>#N/A</v>
      </c>
      <c r="AG105" s="195" t="e">
        <f t="shared" si="33"/>
        <v>#N/A</v>
      </c>
      <c r="AH105" s="195">
        <f t="shared" si="34"/>
        <v>6864</v>
      </c>
      <c r="AI105" s="195">
        <f t="shared" si="35"/>
        <v>10135</v>
      </c>
      <c r="AJ105" s="195">
        <f t="shared" si="36"/>
        <v>3715</v>
      </c>
      <c r="AK105" s="195">
        <f t="shared" si="37"/>
        <v>1121.25</v>
      </c>
      <c r="AL105" s="248">
        <f t="shared" si="38"/>
        <v>1088</v>
      </c>
    </row>
    <row r="106" spans="1:38" s="100" customFormat="1" ht="13.5" thickBot="1">
      <c r="A106" s="283">
        <v>39782</v>
      </c>
      <c r="B106" s="155">
        <f t="shared" si="21"/>
        <v>4</v>
      </c>
      <c r="C106" s="129" t="str">
        <f t="shared" si="22"/>
        <v>dec2008</v>
      </c>
      <c r="D106" s="129">
        <f t="shared" si="23"/>
        <v>39783</v>
      </c>
      <c r="E106" s="171">
        <v>142</v>
      </c>
      <c r="F106" s="172">
        <v>315</v>
      </c>
      <c r="G106" s="276">
        <v>182</v>
      </c>
      <c r="H106" s="195"/>
      <c r="I106" s="195"/>
      <c r="J106" s="195"/>
      <c r="K106" s="284">
        <v>1843</v>
      </c>
      <c r="L106" s="195">
        <v>3230</v>
      </c>
      <c r="M106" s="195">
        <v>627</v>
      </c>
      <c r="N106" s="195">
        <v>131</v>
      </c>
      <c r="O106" s="195"/>
      <c r="P106" s="195"/>
      <c r="Q106" s="195"/>
      <c r="R106" s="195"/>
      <c r="S106" s="195"/>
      <c r="T106" s="285"/>
      <c r="U106" s="147"/>
      <c r="V106" s="173">
        <v>45809</v>
      </c>
      <c r="W106" s="354" t="e">
        <f t="shared" si="39"/>
        <v>#N/A</v>
      </c>
      <c r="X106" s="255" t="e">
        <f t="shared" si="40"/>
        <v>#N/A</v>
      </c>
      <c r="Y106" s="255" t="e">
        <f t="shared" si="26"/>
        <v>#N/A</v>
      </c>
      <c r="Z106" s="255">
        <f t="shared" si="27"/>
        <v>506.58430437339382</v>
      </c>
      <c r="AA106" s="255">
        <f t="shared" si="28"/>
        <v>1032.5004949122306</v>
      </c>
      <c r="AB106" s="255">
        <f t="shared" si="41"/>
        <v>641.64129757813453</v>
      </c>
      <c r="AC106" s="292" t="e">
        <f t="shared" si="29"/>
        <v>#N/A</v>
      </c>
      <c r="AD106" s="255" t="e">
        <f t="shared" si="30"/>
        <v>#N/A</v>
      </c>
      <c r="AE106" s="255" t="e">
        <f t="shared" si="31"/>
        <v>#N/A</v>
      </c>
      <c r="AF106" s="255" t="e">
        <f t="shared" si="32"/>
        <v>#N/A</v>
      </c>
      <c r="AG106" s="255" t="e">
        <f t="shared" si="33"/>
        <v>#N/A</v>
      </c>
      <c r="AH106" s="255">
        <f t="shared" si="34"/>
        <v>6864</v>
      </c>
      <c r="AI106" s="255">
        <f t="shared" si="35"/>
        <v>10135</v>
      </c>
      <c r="AJ106" s="255">
        <f t="shared" si="36"/>
        <v>3715</v>
      </c>
      <c r="AK106" s="255">
        <f t="shared" si="37"/>
        <v>1121.25</v>
      </c>
      <c r="AL106" s="256">
        <f t="shared" si="38"/>
        <v>1088</v>
      </c>
    </row>
    <row r="107" spans="1:38" s="100" customFormat="1">
      <c r="A107" s="283">
        <v>39813</v>
      </c>
      <c r="B107" s="155">
        <f t="shared" si="21"/>
        <v>4</v>
      </c>
      <c r="C107" s="129" t="str">
        <f t="shared" si="22"/>
        <v>dec2008</v>
      </c>
      <c r="D107" s="129">
        <f t="shared" si="23"/>
        <v>39783</v>
      </c>
      <c r="E107" s="171">
        <v>142</v>
      </c>
      <c r="F107" s="172">
        <v>361</v>
      </c>
      <c r="G107" s="276">
        <v>186</v>
      </c>
      <c r="H107" s="195"/>
      <c r="I107" s="195"/>
      <c r="J107" s="195"/>
      <c r="K107" s="284">
        <v>1841</v>
      </c>
      <c r="L107" s="195">
        <v>3221</v>
      </c>
      <c r="M107" s="195">
        <v>732</v>
      </c>
      <c r="N107" s="195">
        <v>129</v>
      </c>
      <c r="O107" s="195"/>
      <c r="P107" s="195"/>
      <c r="Q107" s="195"/>
      <c r="R107" s="195"/>
      <c r="S107" s="195"/>
      <c r="T107" s="285"/>
      <c r="U107" s="147"/>
      <c r="V107" s="147"/>
      <c r="W107" s="146"/>
      <c r="X107" s="146"/>
      <c r="Y107" s="146"/>
      <c r="Z107" s="146"/>
      <c r="AA107" s="146"/>
      <c r="AB107" s="146"/>
      <c r="AC107" s="146"/>
      <c r="AD107" s="146"/>
      <c r="AE107" s="146"/>
      <c r="AF107" s="146"/>
      <c r="AG107" s="146"/>
      <c r="AH107" s="146"/>
      <c r="AI107" s="146"/>
      <c r="AJ107" s="146"/>
      <c r="AK107" s="146"/>
      <c r="AL107" s="146"/>
    </row>
    <row r="108" spans="1:38" s="100" customFormat="1">
      <c r="A108" s="283">
        <v>39844</v>
      </c>
      <c r="B108" s="155">
        <f t="shared" si="21"/>
        <v>1</v>
      </c>
      <c r="C108" s="129" t="str">
        <f t="shared" si="22"/>
        <v>Mar2009</v>
      </c>
      <c r="D108" s="129">
        <f t="shared" si="23"/>
        <v>39873</v>
      </c>
      <c r="E108" s="171">
        <v>143</v>
      </c>
      <c r="F108" s="172">
        <v>296</v>
      </c>
      <c r="G108" s="276">
        <v>164</v>
      </c>
      <c r="H108" s="195"/>
      <c r="I108" s="195"/>
      <c r="J108" s="195"/>
      <c r="K108" s="284">
        <v>1815</v>
      </c>
      <c r="L108" s="195">
        <v>3206</v>
      </c>
      <c r="M108" s="195">
        <v>798</v>
      </c>
      <c r="N108" s="195">
        <v>133</v>
      </c>
      <c r="O108" s="195"/>
      <c r="P108" s="195"/>
      <c r="Q108" s="195"/>
      <c r="R108" s="195"/>
      <c r="S108" s="195"/>
      <c r="T108" s="285"/>
      <c r="U108" s="147"/>
      <c r="V108" s="147"/>
      <c r="W108" s="146"/>
      <c r="X108" s="146"/>
      <c r="Y108" s="146"/>
      <c r="Z108" s="146"/>
      <c r="AA108" s="146"/>
      <c r="AB108" s="146"/>
      <c r="AC108" s="146"/>
      <c r="AD108" s="146"/>
      <c r="AE108" s="146"/>
      <c r="AF108" s="146"/>
      <c r="AG108" s="146"/>
      <c r="AH108" s="146"/>
      <c r="AI108" s="146"/>
      <c r="AJ108" s="146"/>
      <c r="AK108" s="146"/>
      <c r="AL108" s="146"/>
    </row>
    <row r="109" spans="1:38" s="100" customFormat="1">
      <c r="A109" s="283">
        <v>39872</v>
      </c>
      <c r="B109" s="155">
        <f t="shared" si="21"/>
        <v>1</v>
      </c>
      <c r="C109" s="129" t="str">
        <f t="shared" si="22"/>
        <v>Mar2009</v>
      </c>
      <c r="D109" s="129">
        <f t="shared" si="23"/>
        <v>39873</v>
      </c>
      <c r="E109" s="171">
        <v>144</v>
      </c>
      <c r="F109" s="172">
        <v>302</v>
      </c>
      <c r="G109" s="276">
        <v>161</v>
      </c>
      <c r="H109" s="195"/>
      <c r="I109" s="195"/>
      <c r="J109" s="195"/>
      <c r="K109" s="284">
        <v>1783</v>
      </c>
      <c r="L109" s="195">
        <v>3211</v>
      </c>
      <c r="M109" s="195">
        <v>847</v>
      </c>
      <c r="N109" s="195">
        <v>130</v>
      </c>
      <c r="O109" s="195"/>
      <c r="P109" s="195"/>
      <c r="Q109" s="195"/>
      <c r="R109" s="195"/>
      <c r="S109" s="195"/>
      <c r="T109" s="285"/>
      <c r="U109" s="147"/>
      <c r="V109" s="147"/>
      <c r="W109" s="146"/>
      <c r="X109" s="146"/>
      <c r="Y109" s="146"/>
      <c r="Z109" s="146"/>
      <c r="AA109" s="146"/>
      <c r="AB109" s="146"/>
      <c r="AC109" s="146"/>
      <c r="AD109" s="146"/>
      <c r="AE109" s="146"/>
      <c r="AF109" s="146"/>
      <c r="AG109" s="146"/>
      <c r="AH109" s="146"/>
      <c r="AI109" s="146"/>
      <c r="AJ109" s="146"/>
      <c r="AK109" s="146"/>
      <c r="AL109" s="146"/>
    </row>
    <row r="110" spans="1:38" s="100" customFormat="1">
      <c r="A110" s="283">
        <v>39903</v>
      </c>
      <c r="B110" s="155">
        <f t="shared" si="21"/>
        <v>1</v>
      </c>
      <c r="C110" s="129" t="str">
        <f t="shared" si="22"/>
        <v>Mar2009</v>
      </c>
      <c r="D110" s="129">
        <f t="shared" si="23"/>
        <v>39873</v>
      </c>
      <c r="E110" s="171">
        <v>142</v>
      </c>
      <c r="F110" s="172">
        <v>308</v>
      </c>
      <c r="G110" s="276">
        <v>190</v>
      </c>
      <c r="H110" s="195"/>
      <c r="I110" s="195"/>
      <c r="J110" s="195"/>
      <c r="K110" s="284">
        <v>1765</v>
      </c>
      <c r="L110" s="195">
        <v>3193</v>
      </c>
      <c r="M110" s="195">
        <v>946</v>
      </c>
      <c r="N110" s="195">
        <v>132</v>
      </c>
      <c r="O110" s="195"/>
      <c r="P110" s="195"/>
      <c r="Q110" s="195"/>
      <c r="R110" s="195"/>
      <c r="S110" s="195"/>
      <c r="T110" s="285"/>
      <c r="U110" s="147"/>
      <c r="V110" s="147"/>
      <c r="W110" s="146"/>
      <c r="X110" s="146"/>
      <c r="Y110" s="146"/>
      <c r="Z110" s="146"/>
      <c r="AA110" s="146"/>
      <c r="AB110" s="146"/>
      <c r="AC110" s="146"/>
      <c r="AD110" s="146"/>
      <c r="AE110" s="146"/>
      <c r="AF110" s="146"/>
      <c r="AG110" s="146"/>
      <c r="AH110" s="146"/>
      <c r="AI110" s="146"/>
      <c r="AJ110" s="146"/>
      <c r="AK110" s="146"/>
      <c r="AL110" s="146"/>
    </row>
    <row r="111" spans="1:38" s="100" customFormat="1">
      <c r="A111" s="283">
        <v>39933</v>
      </c>
      <c r="B111" s="155">
        <f t="shared" si="21"/>
        <v>2</v>
      </c>
      <c r="C111" s="129" t="str">
        <f t="shared" si="22"/>
        <v>June2009</v>
      </c>
      <c r="D111" s="129">
        <f t="shared" si="23"/>
        <v>39965</v>
      </c>
      <c r="E111" s="171">
        <v>136</v>
      </c>
      <c r="F111" s="172">
        <v>391</v>
      </c>
      <c r="G111" s="276">
        <v>201</v>
      </c>
      <c r="H111" s="195"/>
      <c r="I111" s="195"/>
      <c r="J111" s="195"/>
      <c r="K111" s="284">
        <v>1764</v>
      </c>
      <c r="L111" s="195">
        <v>3255</v>
      </c>
      <c r="M111" s="195">
        <v>990</v>
      </c>
      <c r="N111" s="195">
        <v>132</v>
      </c>
      <c r="O111" s="195"/>
      <c r="P111" s="195"/>
      <c r="Q111" s="195"/>
      <c r="R111" s="195"/>
      <c r="S111" s="195"/>
      <c r="T111" s="285"/>
      <c r="U111" s="147"/>
      <c r="V111" s="147"/>
      <c r="W111" s="146"/>
      <c r="X111" s="146"/>
      <c r="Y111" s="146"/>
      <c r="Z111" s="146"/>
      <c r="AA111" s="146"/>
      <c r="AB111" s="146"/>
      <c r="AC111" s="146"/>
      <c r="AD111" s="146"/>
      <c r="AE111" s="146"/>
      <c r="AF111" s="146"/>
      <c r="AG111" s="146"/>
      <c r="AH111" s="146"/>
      <c r="AI111" s="146"/>
      <c r="AJ111" s="146"/>
      <c r="AK111" s="146"/>
      <c r="AL111" s="146"/>
    </row>
    <row r="112" spans="1:38" s="100" customFormat="1">
      <c r="A112" s="283">
        <v>39964</v>
      </c>
      <c r="B112" s="155">
        <f t="shared" si="21"/>
        <v>2</v>
      </c>
      <c r="C112" s="129" t="str">
        <f t="shared" si="22"/>
        <v>June2009</v>
      </c>
      <c r="D112" s="129">
        <f t="shared" si="23"/>
        <v>39965</v>
      </c>
      <c r="E112" s="171">
        <v>149</v>
      </c>
      <c r="F112" s="172">
        <v>374</v>
      </c>
      <c r="G112" s="276">
        <v>180</v>
      </c>
      <c r="H112" s="195"/>
      <c r="I112" s="195"/>
      <c r="J112" s="195"/>
      <c r="K112" s="284">
        <v>1718</v>
      </c>
      <c r="L112" s="195">
        <v>3262</v>
      </c>
      <c r="M112" s="195">
        <v>1024</v>
      </c>
      <c r="N112" s="195">
        <v>131</v>
      </c>
      <c r="O112" s="195"/>
      <c r="P112" s="195"/>
      <c r="Q112" s="195"/>
      <c r="R112" s="195"/>
      <c r="S112" s="195"/>
      <c r="T112" s="285"/>
      <c r="U112" s="147"/>
      <c r="V112" s="147"/>
      <c r="W112" s="146"/>
      <c r="X112" s="146"/>
      <c r="Y112" s="146"/>
      <c r="Z112" s="146"/>
      <c r="AA112" s="146"/>
      <c r="AB112" s="146"/>
      <c r="AC112" s="146"/>
      <c r="AD112" s="146"/>
      <c r="AE112" s="146"/>
      <c r="AF112" s="146"/>
      <c r="AG112" s="146"/>
      <c r="AH112" s="146"/>
      <c r="AI112" s="146"/>
      <c r="AJ112" s="146"/>
      <c r="AK112" s="146"/>
      <c r="AL112" s="146"/>
    </row>
    <row r="113" spans="1:39" s="100" customFormat="1">
      <c r="A113" s="283">
        <v>39994</v>
      </c>
      <c r="B113" s="155">
        <f t="shared" si="21"/>
        <v>2</v>
      </c>
      <c r="C113" s="129" t="str">
        <f t="shared" si="22"/>
        <v>June2009</v>
      </c>
      <c r="D113" s="129">
        <f t="shared" si="23"/>
        <v>39965</v>
      </c>
      <c r="E113" s="171">
        <v>126</v>
      </c>
      <c r="F113" s="172">
        <v>374</v>
      </c>
      <c r="G113" s="276">
        <v>159</v>
      </c>
      <c r="H113" s="195"/>
      <c r="I113" s="195"/>
      <c r="J113" s="195"/>
      <c r="K113" s="284">
        <v>1684</v>
      </c>
      <c r="L113" s="195">
        <v>3295</v>
      </c>
      <c r="M113" s="195">
        <v>1023</v>
      </c>
      <c r="N113" s="195">
        <v>137</v>
      </c>
      <c r="O113" s="195"/>
      <c r="P113" s="195"/>
      <c r="Q113" s="195"/>
      <c r="R113" s="195"/>
      <c r="S113" s="195"/>
      <c r="T113" s="285"/>
      <c r="U113" s="147"/>
      <c r="V113" s="147"/>
      <c r="W113" s="146"/>
      <c r="X113" s="146"/>
      <c r="Y113" s="146"/>
      <c r="Z113" s="146"/>
      <c r="AA113" s="146"/>
      <c r="AB113" s="146"/>
      <c r="AC113" s="146"/>
      <c r="AD113" s="146"/>
      <c r="AE113" s="146"/>
      <c r="AF113" s="146"/>
      <c r="AG113" s="146"/>
      <c r="AH113" s="146"/>
      <c r="AI113" s="146"/>
      <c r="AJ113" s="146"/>
      <c r="AK113" s="146"/>
      <c r="AL113" s="146"/>
    </row>
    <row r="114" spans="1:39" s="100" customFormat="1">
      <c r="A114" s="283">
        <v>40025</v>
      </c>
      <c r="B114" s="155">
        <f t="shared" si="21"/>
        <v>3</v>
      </c>
      <c r="C114" s="129" t="str">
        <f t="shared" si="22"/>
        <v>Sep2009</v>
      </c>
      <c r="D114" s="129">
        <f t="shared" si="23"/>
        <v>40057</v>
      </c>
      <c r="E114" s="171">
        <v>160</v>
      </c>
      <c r="F114" s="172">
        <v>408</v>
      </c>
      <c r="G114" s="276">
        <v>198</v>
      </c>
      <c r="H114" s="195"/>
      <c r="I114" s="195"/>
      <c r="J114" s="195"/>
      <c r="K114" s="284">
        <v>1711</v>
      </c>
      <c r="L114" s="195">
        <v>3307</v>
      </c>
      <c r="M114" s="195">
        <v>1042</v>
      </c>
      <c r="N114" s="195">
        <v>136</v>
      </c>
      <c r="O114" s="195"/>
      <c r="P114" s="195"/>
      <c r="Q114" s="195"/>
      <c r="R114" s="195"/>
      <c r="S114" s="195"/>
      <c r="T114" s="285"/>
      <c r="U114" s="147"/>
      <c r="V114" s="147"/>
      <c r="W114" s="146"/>
      <c r="X114" s="146"/>
      <c r="Y114" s="146"/>
      <c r="Z114" s="146"/>
      <c r="AA114" s="146"/>
      <c r="AB114" s="146"/>
      <c r="AC114" s="146"/>
      <c r="AD114" s="146"/>
      <c r="AE114" s="146"/>
      <c r="AF114" s="146"/>
      <c r="AG114" s="146"/>
      <c r="AH114" s="146"/>
      <c r="AI114" s="146"/>
      <c r="AJ114" s="146"/>
      <c r="AK114" s="146"/>
      <c r="AL114" s="146"/>
    </row>
    <row r="115" spans="1:39" s="147" customFormat="1">
      <c r="A115" s="283">
        <v>40056</v>
      </c>
      <c r="B115" s="155">
        <f t="shared" si="21"/>
        <v>3</v>
      </c>
      <c r="C115" s="129" t="str">
        <f t="shared" si="22"/>
        <v>Sep2009</v>
      </c>
      <c r="D115" s="129">
        <f t="shared" si="23"/>
        <v>40057</v>
      </c>
      <c r="E115" s="171">
        <v>146</v>
      </c>
      <c r="F115" s="172">
        <v>393</v>
      </c>
      <c r="G115" s="276">
        <v>170</v>
      </c>
      <c r="H115" s="195"/>
      <c r="I115" s="195"/>
      <c r="J115" s="195"/>
      <c r="K115" s="284">
        <v>1705</v>
      </c>
      <c r="L115" s="195">
        <v>3305</v>
      </c>
      <c r="M115" s="195">
        <v>1027</v>
      </c>
      <c r="N115" s="195">
        <v>140</v>
      </c>
      <c r="O115" s="195"/>
      <c r="P115" s="195"/>
      <c r="Q115" s="195"/>
      <c r="R115" s="195"/>
      <c r="S115" s="195"/>
      <c r="T115" s="285"/>
      <c r="W115" s="146"/>
      <c r="X115" s="146"/>
      <c r="Y115" s="146"/>
      <c r="Z115" s="146"/>
      <c r="AA115" s="146"/>
      <c r="AB115" s="146"/>
      <c r="AC115" s="146"/>
      <c r="AD115" s="146"/>
      <c r="AE115" s="146"/>
      <c r="AF115" s="146"/>
      <c r="AG115" s="146"/>
      <c r="AH115" s="146"/>
      <c r="AI115" s="146"/>
      <c r="AJ115" s="146"/>
      <c r="AK115" s="146"/>
      <c r="AL115" s="146"/>
      <c r="AM115" s="100"/>
    </row>
    <row r="116" spans="1:39" s="147" customFormat="1">
      <c r="A116" s="283">
        <v>40086</v>
      </c>
      <c r="B116" s="155">
        <f t="shared" si="21"/>
        <v>3</v>
      </c>
      <c r="C116" s="129" t="str">
        <f t="shared" si="22"/>
        <v>Sep2009</v>
      </c>
      <c r="D116" s="129">
        <f t="shared" si="23"/>
        <v>40057</v>
      </c>
      <c r="E116" s="171">
        <v>163</v>
      </c>
      <c r="F116" s="172">
        <v>459</v>
      </c>
      <c r="G116" s="276">
        <v>205</v>
      </c>
      <c r="H116" s="195"/>
      <c r="I116" s="195"/>
      <c r="J116" s="195"/>
      <c r="K116" s="284">
        <v>1724</v>
      </c>
      <c r="L116" s="195">
        <v>3449</v>
      </c>
      <c r="M116" s="195">
        <v>1055</v>
      </c>
      <c r="N116" s="195">
        <v>136</v>
      </c>
      <c r="O116" s="195"/>
      <c r="P116" s="195"/>
      <c r="Q116" s="195"/>
      <c r="R116" s="195"/>
      <c r="S116" s="195"/>
      <c r="T116" s="285"/>
      <c r="W116" s="146"/>
      <c r="X116" s="146"/>
      <c r="Y116" s="146"/>
      <c r="Z116" s="146"/>
      <c r="AA116" s="146"/>
      <c r="AB116" s="146"/>
      <c r="AC116" s="146"/>
      <c r="AD116" s="146"/>
      <c r="AE116" s="146"/>
      <c r="AF116" s="146"/>
      <c r="AG116" s="146"/>
      <c r="AH116" s="146"/>
      <c r="AI116" s="146"/>
      <c r="AJ116" s="146"/>
      <c r="AK116" s="146"/>
      <c r="AL116" s="146"/>
      <c r="AM116" s="100"/>
    </row>
    <row r="117" spans="1:39" s="147" customFormat="1">
      <c r="A117" s="283">
        <v>40117</v>
      </c>
      <c r="B117" s="155">
        <f t="shared" si="21"/>
        <v>4</v>
      </c>
      <c r="C117" s="129" t="str">
        <f t="shared" si="22"/>
        <v>dec2009</v>
      </c>
      <c r="D117" s="129">
        <f t="shared" si="23"/>
        <v>40148</v>
      </c>
      <c r="E117" s="171">
        <v>123</v>
      </c>
      <c r="F117" s="172">
        <v>399</v>
      </c>
      <c r="G117" s="276">
        <v>199</v>
      </c>
      <c r="H117" s="195"/>
      <c r="I117" s="195"/>
      <c r="J117" s="195"/>
      <c r="K117" s="284">
        <v>1680</v>
      </c>
      <c r="L117" s="195">
        <v>3496</v>
      </c>
      <c r="M117" s="195">
        <v>1055</v>
      </c>
      <c r="N117" s="195">
        <v>144</v>
      </c>
      <c r="O117" s="195"/>
      <c r="P117" s="195"/>
      <c r="Q117" s="195"/>
      <c r="R117" s="195"/>
      <c r="S117" s="195"/>
      <c r="T117" s="285"/>
      <c r="W117" s="146"/>
      <c r="X117" s="146"/>
      <c r="Y117" s="146"/>
      <c r="Z117" s="146"/>
      <c r="AA117" s="146"/>
      <c r="AB117" s="146"/>
      <c r="AC117" s="146"/>
      <c r="AD117" s="146"/>
      <c r="AE117" s="146"/>
      <c r="AF117" s="146"/>
      <c r="AG117" s="146"/>
      <c r="AH117" s="146"/>
      <c r="AI117" s="146"/>
      <c r="AJ117" s="146"/>
      <c r="AK117" s="146"/>
      <c r="AL117" s="146"/>
      <c r="AM117" s="100"/>
    </row>
    <row r="118" spans="1:39" s="147" customFormat="1">
      <c r="A118" s="283">
        <v>40147</v>
      </c>
      <c r="B118" s="155">
        <f t="shared" si="21"/>
        <v>4</v>
      </c>
      <c r="C118" s="129" t="str">
        <f t="shared" si="22"/>
        <v>dec2009</v>
      </c>
      <c r="D118" s="129">
        <f t="shared" si="23"/>
        <v>40148</v>
      </c>
      <c r="E118" s="171">
        <v>165</v>
      </c>
      <c r="F118" s="172">
        <v>386</v>
      </c>
      <c r="G118" s="276">
        <v>186</v>
      </c>
      <c r="H118" s="195"/>
      <c r="I118" s="195"/>
      <c r="J118" s="195"/>
      <c r="K118" s="284">
        <v>1690</v>
      </c>
      <c r="L118" s="195">
        <v>3524</v>
      </c>
      <c r="M118" s="195">
        <v>1061</v>
      </c>
      <c r="N118" s="195">
        <v>150</v>
      </c>
      <c r="O118" s="195"/>
      <c r="P118" s="195"/>
      <c r="Q118" s="195"/>
      <c r="R118" s="195"/>
      <c r="S118" s="195"/>
      <c r="T118" s="285"/>
      <c r="W118" s="146"/>
      <c r="X118" s="146"/>
      <c r="Y118" s="146"/>
      <c r="Z118" s="146"/>
      <c r="AA118" s="146"/>
      <c r="AB118" s="146"/>
      <c r="AC118" s="146"/>
      <c r="AD118" s="146"/>
      <c r="AE118" s="146"/>
      <c r="AF118" s="146"/>
      <c r="AG118" s="146"/>
      <c r="AH118" s="146"/>
      <c r="AI118" s="146"/>
      <c r="AJ118" s="146"/>
      <c r="AK118" s="146"/>
      <c r="AL118" s="146"/>
      <c r="AM118" s="100"/>
    </row>
    <row r="119" spans="1:39" s="147" customFormat="1">
      <c r="A119" s="283">
        <v>40178</v>
      </c>
      <c r="B119" s="155">
        <f t="shared" si="21"/>
        <v>4</v>
      </c>
      <c r="C119" s="129" t="str">
        <f t="shared" si="22"/>
        <v>dec2009</v>
      </c>
      <c r="D119" s="129">
        <f t="shared" si="23"/>
        <v>40148</v>
      </c>
      <c r="E119" s="171">
        <v>183</v>
      </c>
      <c r="F119" s="172">
        <v>472</v>
      </c>
      <c r="G119" s="276">
        <v>200</v>
      </c>
      <c r="H119" s="195"/>
      <c r="I119" s="195"/>
      <c r="J119" s="195"/>
      <c r="K119" s="284">
        <v>1723</v>
      </c>
      <c r="L119" s="195">
        <v>3644</v>
      </c>
      <c r="M119" s="195">
        <v>1043</v>
      </c>
      <c r="N119" s="195">
        <v>156</v>
      </c>
      <c r="O119" s="195"/>
      <c r="P119" s="195"/>
      <c r="Q119" s="195"/>
      <c r="R119" s="195"/>
      <c r="S119" s="195"/>
      <c r="T119" s="285"/>
      <c r="W119" s="146"/>
      <c r="X119" s="146"/>
      <c r="Y119" s="146"/>
      <c r="Z119" s="146"/>
      <c r="AA119" s="146"/>
      <c r="AB119" s="146"/>
      <c r="AC119" s="146"/>
      <c r="AD119" s="146"/>
      <c r="AE119" s="146"/>
      <c r="AF119" s="146"/>
      <c r="AG119" s="146"/>
      <c r="AH119" s="146"/>
      <c r="AI119" s="146"/>
      <c r="AJ119" s="146"/>
      <c r="AK119" s="146"/>
      <c r="AL119" s="146"/>
      <c r="AM119" s="100"/>
    </row>
    <row r="120" spans="1:39" s="147" customFormat="1">
      <c r="A120" s="283">
        <v>40209</v>
      </c>
      <c r="B120" s="155">
        <f t="shared" si="21"/>
        <v>1</v>
      </c>
      <c r="C120" s="129" t="str">
        <f t="shared" si="22"/>
        <v>Mar2010</v>
      </c>
      <c r="D120" s="129">
        <f t="shared" si="23"/>
        <v>40238</v>
      </c>
      <c r="E120" s="171">
        <v>106</v>
      </c>
      <c r="F120" s="172">
        <v>287</v>
      </c>
      <c r="G120" s="276">
        <v>189</v>
      </c>
      <c r="H120" s="195"/>
      <c r="I120" s="195"/>
      <c r="J120" s="195"/>
      <c r="K120" s="284">
        <v>1708</v>
      </c>
      <c r="L120" s="195">
        <v>3624</v>
      </c>
      <c r="M120" s="195">
        <v>1072</v>
      </c>
      <c r="N120" s="195">
        <v>154</v>
      </c>
      <c r="O120" s="195"/>
      <c r="P120" s="195"/>
      <c r="Q120" s="195"/>
      <c r="R120" s="195"/>
      <c r="S120" s="195"/>
      <c r="T120" s="285"/>
      <c r="W120" s="146"/>
      <c r="X120" s="146"/>
      <c r="Y120" s="146"/>
      <c r="Z120" s="146"/>
      <c r="AA120" s="146"/>
      <c r="AB120" s="146"/>
      <c r="AC120" s="146"/>
      <c r="AD120" s="146"/>
      <c r="AE120" s="146"/>
      <c r="AF120" s="146"/>
      <c r="AG120" s="146"/>
      <c r="AH120" s="146"/>
      <c r="AI120" s="146"/>
      <c r="AJ120" s="146"/>
      <c r="AK120" s="146"/>
      <c r="AL120" s="146"/>
      <c r="AM120" s="100"/>
    </row>
    <row r="121" spans="1:39" s="147" customFormat="1">
      <c r="A121" s="283">
        <v>40237</v>
      </c>
      <c r="B121" s="155">
        <f t="shared" si="21"/>
        <v>1</v>
      </c>
      <c r="C121" s="129" t="str">
        <f t="shared" si="22"/>
        <v>Mar2010</v>
      </c>
      <c r="D121" s="129">
        <f t="shared" si="23"/>
        <v>40238</v>
      </c>
      <c r="E121" s="171">
        <v>142</v>
      </c>
      <c r="F121" s="172">
        <v>325</v>
      </c>
      <c r="G121" s="276">
        <v>195</v>
      </c>
      <c r="H121" s="195"/>
      <c r="I121" s="195"/>
      <c r="J121" s="195"/>
      <c r="K121" s="284">
        <v>1678</v>
      </c>
      <c r="L121" s="195">
        <v>3616</v>
      </c>
      <c r="M121" s="195">
        <v>1081</v>
      </c>
      <c r="N121" s="195">
        <v>153</v>
      </c>
      <c r="O121" s="195"/>
      <c r="P121" s="195"/>
      <c r="Q121" s="195"/>
      <c r="R121" s="195"/>
      <c r="S121" s="195"/>
      <c r="T121" s="285"/>
      <c r="W121" s="146"/>
      <c r="X121" s="146"/>
      <c r="Y121" s="146"/>
      <c r="Z121" s="146"/>
      <c r="AA121" s="146"/>
      <c r="AB121" s="146"/>
      <c r="AC121" s="146"/>
      <c r="AD121" s="146"/>
      <c r="AE121" s="146"/>
      <c r="AF121" s="146"/>
      <c r="AG121" s="146"/>
      <c r="AH121" s="146"/>
      <c r="AI121" s="146"/>
      <c r="AJ121" s="146"/>
      <c r="AK121" s="146"/>
      <c r="AL121" s="146"/>
      <c r="AM121" s="100"/>
    </row>
    <row r="122" spans="1:39" s="147" customFormat="1">
      <c r="A122" s="283">
        <v>40268</v>
      </c>
      <c r="B122" s="155">
        <f t="shared" si="21"/>
        <v>1</v>
      </c>
      <c r="C122" s="129" t="str">
        <f t="shared" si="22"/>
        <v>Mar2010</v>
      </c>
      <c r="D122" s="129">
        <f t="shared" si="23"/>
        <v>40238</v>
      </c>
      <c r="E122" s="171">
        <v>179</v>
      </c>
      <c r="F122" s="172">
        <v>406</v>
      </c>
      <c r="G122" s="276">
        <v>221</v>
      </c>
      <c r="H122" s="195"/>
      <c r="I122" s="195"/>
      <c r="J122" s="195"/>
      <c r="K122" s="284">
        <v>1719</v>
      </c>
      <c r="L122" s="195">
        <v>3651</v>
      </c>
      <c r="M122" s="195">
        <v>1103</v>
      </c>
      <c r="N122" s="195">
        <v>156</v>
      </c>
      <c r="O122" s="195"/>
      <c r="P122" s="195"/>
      <c r="Q122" s="195"/>
      <c r="R122" s="195"/>
      <c r="S122" s="195"/>
      <c r="T122" s="285"/>
      <c r="W122" s="146"/>
      <c r="X122" s="146"/>
      <c r="Y122" s="146"/>
      <c r="Z122" s="146"/>
      <c r="AA122" s="146"/>
      <c r="AB122" s="146"/>
      <c r="AC122" s="146"/>
      <c r="AD122" s="146"/>
      <c r="AE122" s="146"/>
      <c r="AF122" s="146"/>
      <c r="AG122" s="146"/>
      <c r="AH122" s="146"/>
      <c r="AI122" s="146"/>
      <c r="AJ122" s="146"/>
      <c r="AK122" s="146"/>
      <c r="AL122" s="146"/>
      <c r="AM122" s="100"/>
    </row>
    <row r="123" spans="1:39" s="147" customFormat="1">
      <c r="A123" s="283">
        <v>40298</v>
      </c>
      <c r="B123" s="155">
        <f t="shared" si="21"/>
        <v>2</v>
      </c>
      <c r="C123" s="129" t="str">
        <f t="shared" si="22"/>
        <v>June2010</v>
      </c>
      <c r="D123" s="129">
        <f t="shared" si="23"/>
        <v>40330</v>
      </c>
      <c r="E123" s="171">
        <v>138</v>
      </c>
      <c r="F123" s="172">
        <v>343</v>
      </c>
      <c r="G123" s="276">
        <v>212</v>
      </c>
      <c r="H123" s="195"/>
      <c r="I123" s="195"/>
      <c r="J123" s="195"/>
      <c r="K123" s="284">
        <v>1698</v>
      </c>
      <c r="L123" s="195">
        <v>3626</v>
      </c>
      <c r="M123" s="195">
        <v>1119</v>
      </c>
      <c r="N123" s="195">
        <v>161</v>
      </c>
      <c r="O123" s="195"/>
      <c r="P123" s="195"/>
      <c r="Q123" s="195"/>
      <c r="R123" s="195"/>
      <c r="S123" s="195"/>
      <c r="T123" s="285"/>
      <c r="W123" s="146"/>
      <c r="X123" s="146"/>
      <c r="Y123" s="146"/>
      <c r="Z123" s="146"/>
      <c r="AA123" s="146"/>
      <c r="AB123" s="146"/>
      <c r="AC123" s="146"/>
      <c r="AD123" s="146"/>
      <c r="AE123" s="146"/>
      <c r="AF123" s="146"/>
      <c r="AG123" s="146"/>
      <c r="AH123" s="146"/>
      <c r="AI123" s="146"/>
      <c r="AJ123" s="146"/>
      <c r="AK123" s="146"/>
      <c r="AL123" s="146"/>
      <c r="AM123" s="100"/>
    </row>
    <row r="124" spans="1:39" s="147" customFormat="1">
      <c r="A124" s="283">
        <v>40329</v>
      </c>
      <c r="B124" s="155">
        <f t="shared" si="21"/>
        <v>2</v>
      </c>
      <c r="C124" s="129" t="str">
        <f t="shared" si="22"/>
        <v>June2010</v>
      </c>
      <c r="D124" s="129">
        <f t="shared" si="23"/>
        <v>40330</v>
      </c>
      <c r="E124" s="171">
        <v>154</v>
      </c>
      <c r="F124" s="172">
        <v>306</v>
      </c>
      <c r="G124" s="276">
        <v>193</v>
      </c>
      <c r="H124" s="195"/>
      <c r="I124" s="195"/>
      <c r="J124" s="195"/>
      <c r="K124" s="284">
        <v>1687</v>
      </c>
      <c r="L124" s="195">
        <v>3571</v>
      </c>
      <c r="M124" s="195">
        <v>1099</v>
      </c>
      <c r="N124" s="195">
        <v>167</v>
      </c>
      <c r="O124" s="195"/>
      <c r="P124" s="195"/>
      <c r="Q124" s="195"/>
      <c r="R124" s="195"/>
      <c r="S124" s="195"/>
      <c r="T124" s="285"/>
      <c r="W124" s="146"/>
      <c r="X124" s="146"/>
      <c r="Y124" s="146"/>
      <c r="Z124" s="146"/>
      <c r="AA124" s="146"/>
      <c r="AB124" s="146"/>
      <c r="AC124" s="146"/>
      <c r="AD124" s="146"/>
      <c r="AE124" s="146"/>
      <c r="AF124" s="146"/>
      <c r="AG124" s="146"/>
      <c r="AH124" s="146"/>
      <c r="AI124" s="146"/>
      <c r="AJ124" s="146"/>
      <c r="AK124" s="146"/>
      <c r="AL124" s="146"/>
      <c r="AM124" s="100"/>
    </row>
    <row r="125" spans="1:39" s="147" customFormat="1">
      <c r="A125" s="283">
        <v>40359</v>
      </c>
      <c r="B125" s="155">
        <f t="shared" si="21"/>
        <v>2</v>
      </c>
      <c r="C125" s="129" t="str">
        <f t="shared" si="22"/>
        <v>June2010</v>
      </c>
      <c r="D125" s="129">
        <f t="shared" si="23"/>
        <v>40330</v>
      </c>
      <c r="E125" s="171">
        <v>159</v>
      </c>
      <c r="F125" s="172">
        <v>389</v>
      </c>
      <c r="G125" s="276">
        <v>206</v>
      </c>
      <c r="H125" s="195"/>
      <c r="I125" s="195"/>
      <c r="J125" s="195"/>
      <c r="K125" s="284">
        <v>1684</v>
      </c>
      <c r="L125" s="195">
        <v>3571</v>
      </c>
      <c r="M125" s="195">
        <v>1129</v>
      </c>
      <c r="N125" s="195">
        <v>164</v>
      </c>
      <c r="O125" s="195"/>
      <c r="P125" s="195"/>
      <c r="Q125" s="195"/>
      <c r="R125" s="195"/>
      <c r="S125" s="195"/>
      <c r="T125" s="285"/>
      <c r="W125" s="146"/>
      <c r="X125" s="146"/>
      <c r="Y125" s="146"/>
      <c r="Z125" s="146"/>
      <c r="AA125" s="146"/>
      <c r="AB125" s="146"/>
      <c r="AC125" s="146"/>
      <c r="AD125" s="146"/>
      <c r="AE125" s="146"/>
      <c r="AF125" s="146"/>
      <c r="AG125" s="146"/>
      <c r="AH125" s="146"/>
      <c r="AI125" s="146"/>
      <c r="AJ125" s="146"/>
      <c r="AK125" s="146"/>
      <c r="AL125" s="146"/>
      <c r="AM125" s="100"/>
    </row>
    <row r="126" spans="1:39" s="147" customFormat="1">
      <c r="A126" s="283">
        <v>40390</v>
      </c>
      <c r="B126" s="155">
        <f t="shared" si="21"/>
        <v>3</v>
      </c>
      <c r="C126" s="129" t="str">
        <f t="shared" si="22"/>
        <v>Sep2010</v>
      </c>
      <c r="D126" s="129">
        <f t="shared" si="23"/>
        <v>40422</v>
      </c>
      <c r="E126" s="171">
        <v>131</v>
      </c>
      <c r="F126" s="172">
        <v>380</v>
      </c>
      <c r="G126" s="276">
        <v>229</v>
      </c>
      <c r="H126" s="195"/>
      <c r="I126" s="195"/>
      <c r="J126" s="195"/>
      <c r="K126" s="284">
        <v>1690</v>
      </c>
      <c r="L126" s="195">
        <v>3600</v>
      </c>
      <c r="M126" s="195">
        <v>1134</v>
      </c>
      <c r="N126" s="195">
        <v>165</v>
      </c>
      <c r="O126" s="195">
        <v>231</v>
      </c>
      <c r="P126" s="195"/>
      <c r="Q126" s="195"/>
      <c r="R126" s="195"/>
      <c r="S126" s="195"/>
      <c r="T126" s="285"/>
      <c r="W126" s="146"/>
      <c r="X126" s="146"/>
      <c r="Y126" s="146"/>
      <c r="Z126" s="146"/>
      <c r="AA126" s="146"/>
      <c r="AB126" s="146"/>
      <c r="AC126" s="146"/>
      <c r="AD126" s="146"/>
      <c r="AE126" s="146"/>
      <c r="AF126" s="146"/>
      <c r="AG126" s="146"/>
      <c r="AH126" s="146"/>
      <c r="AI126" s="146"/>
      <c r="AJ126" s="146"/>
      <c r="AK126" s="146"/>
      <c r="AL126" s="146"/>
      <c r="AM126" s="100"/>
    </row>
    <row r="127" spans="1:39" s="147" customFormat="1">
      <c r="A127" s="283">
        <v>40421</v>
      </c>
      <c r="B127" s="155">
        <f t="shared" si="21"/>
        <v>3</v>
      </c>
      <c r="C127" s="129" t="str">
        <f t="shared" si="22"/>
        <v>Sep2010</v>
      </c>
      <c r="D127" s="129">
        <f t="shared" si="23"/>
        <v>40422</v>
      </c>
      <c r="E127" s="171">
        <v>207</v>
      </c>
      <c r="F127" s="172">
        <v>338</v>
      </c>
      <c r="G127" s="276">
        <v>215</v>
      </c>
      <c r="H127" s="195"/>
      <c r="I127" s="195"/>
      <c r="J127" s="195"/>
      <c r="K127" s="284">
        <v>1748</v>
      </c>
      <c r="L127" s="195">
        <v>3547</v>
      </c>
      <c r="M127" s="195">
        <v>1138</v>
      </c>
      <c r="N127" s="195">
        <v>167</v>
      </c>
      <c r="O127" s="195">
        <v>238</v>
      </c>
      <c r="P127" s="195"/>
      <c r="Q127" s="195"/>
      <c r="R127" s="195"/>
      <c r="S127" s="195"/>
      <c r="T127" s="285"/>
      <c r="W127" s="146"/>
      <c r="X127" s="146"/>
      <c r="Y127" s="146"/>
      <c r="Z127" s="146"/>
      <c r="AA127" s="146"/>
      <c r="AB127" s="146"/>
      <c r="AC127" s="146"/>
      <c r="AD127" s="146"/>
      <c r="AE127" s="146"/>
      <c r="AF127" s="146"/>
      <c r="AG127" s="146"/>
      <c r="AH127" s="146"/>
      <c r="AI127" s="146"/>
      <c r="AJ127" s="146"/>
      <c r="AK127" s="146"/>
      <c r="AL127" s="146"/>
      <c r="AM127" s="100"/>
    </row>
    <row r="128" spans="1:39" s="147" customFormat="1">
      <c r="A128" s="283">
        <v>40451</v>
      </c>
      <c r="B128" s="155">
        <f t="shared" si="21"/>
        <v>3</v>
      </c>
      <c r="C128" s="129" t="str">
        <f t="shared" si="22"/>
        <v>Sep2010</v>
      </c>
      <c r="D128" s="129">
        <f t="shared" si="23"/>
        <v>40422</v>
      </c>
      <c r="E128" s="171">
        <v>166</v>
      </c>
      <c r="F128" s="172">
        <v>412</v>
      </c>
      <c r="G128" s="276">
        <v>259</v>
      </c>
      <c r="H128" s="195"/>
      <c r="I128" s="195"/>
      <c r="J128" s="195"/>
      <c r="K128" s="284">
        <v>1771</v>
      </c>
      <c r="L128" s="195">
        <v>3589</v>
      </c>
      <c r="M128" s="195">
        <v>1176</v>
      </c>
      <c r="N128" s="195">
        <v>170</v>
      </c>
      <c r="O128" s="195">
        <v>237</v>
      </c>
      <c r="P128" s="195"/>
      <c r="Q128" s="195"/>
      <c r="R128" s="195"/>
      <c r="S128" s="195"/>
      <c r="T128" s="285"/>
      <c r="W128" s="146"/>
      <c r="X128" s="146"/>
      <c r="Y128" s="146"/>
      <c r="Z128" s="146"/>
      <c r="AA128" s="146"/>
      <c r="AB128" s="146"/>
      <c r="AC128" s="146"/>
      <c r="AD128" s="146"/>
      <c r="AE128" s="146"/>
      <c r="AF128" s="146"/>
      <c r="AG128" s="146"/>
      <c r="AH128" s="146"/>
      <c r="AI128" s="146"/>
      <c r="AJ128" s="146"/>
      <c r="AK128" s="146"/>
      <c r="AL128" s="146"/>
      <c r="AM128" s="100"/>
    </row>
    <row r="129" spans="1:39" s="147" customFormat="1">
      <c r="A129" s="283">
        <v>40482</v>
      </c>
      <c r="B129" s="155">
        <f t="shared" si="21"/>
        <v>4</v>
      </c>
      <c r="C129" s="129" t="str">
        <f t="shared" si="22"/>
        <v>dec2010</v>
      </c>
      <c r="D129" s="129">
        <f t="shared" si="23"/>
        <v>40513</v>
      </c>
      <c r="E129" s="171">
        <v>158</v>
      </c>
      <c r="F129" s="172">
        <v>333</v>
      </c>
      <c r="G129" s="276">
        <v>237</v>
      </c>
      <c r="H129" s="195"/>
      <c r="I129" s="195"/>
      <c r="J129" s="195"/>
      <c r="K129" s="284">
        <v>1787</v>
      </c>
      <c r="L129" s="195">
        <v>3547</v>
      </c>
      <c r="M129" s="195">
        <v>1195</v>
      </c>
      <c r="N129" s="195">
        <v>172</v>
      </c>
      <c r="O129" s="195">
        <v>237</v>
      </c>
      <c r="P129" s="195"/>
      <c r="Q129" s="195"/>
      <c r="R129" s="195"/>
      <c r="S129" s="195"/>
      <c r="T129" s="285"/>
      <c r="W129" s="146"/>
      <c r="X129" s="146"/>
      <c r="Y129" s="146"/>
      <c r="Z129" s="146"/>
      <c r="AA129" s="146"/>
      <c r="AB129" s="146"/>
      <c r="AC129" s="146"/>
      <c r="AD129" s="146"/>
      <c r="AE129" s="146"/>
      <c r="AF129" s="146"/>
      <c r="AG129" s="146"/>
      <c r="AH129" s="146"/>
      <c r="AI129" s="146"/>
      <c r="AJ129" s="146"/>
      <c r="AK129" s="146"/>
      <c r="AL129" s="146"/>
      <c r="AM129" s="100"/>
    </row>
    <row r="130" spans="1:39" s="147" customFormat="1">
      <c r="A130" s="283">
        <v>40512</v>
      </c>
      <c r="B130" s="155">
        <f t="shared" si="21"/>
        <v>4</v>
      </c>
      <c r="C130" s="129" t="str">
        <f t="shared" si="22"/>
        <v>dec2010</v>
      </c>
      <c r="D130" s="129">
        <f t="shared" si="23"/>
        <v>40513</v>
      </c>
      <c r="E130" s="171">
        <v>171</v>
      </c>
      <c r="F130" s="172">
        <v>362</v>
      </c>
      <c r="G130" s="276">
        <v>258</v>
      </c>
      <c r="H130" s="195"/>
      <c r="I130" s="195"/>
      <c r="J130" s="195"/>
      <c r="K130" s="284">
        <v>1806</v>
      </c>
      <c r="L130" s="195">
        <v>3547</v>
      </c>
      <c r="M130" s="195">
        <v>1278</v>
      </c>
      <c r="N130" s="195">
        <v>173</v>
      </c>
      <c r="O130" s="195">
        <v>237</v>
      </c>
      <c r="P130" s="195"/>
      <c r="Q130" s="195"/>
      <c r="R130" s="195"/>
      <c r="S130" s="195"/>
      <c r="T130" s="285"/>
      <c r="W130" s="146"/>
      <c r="X130" s="146"/>
      <c r="Y130" s="146"/>
      <c r="Z130" s="146"/>
      <c r="AA130" s="146"/>
      <c r="AB130" s="146"/>
      <c r="AC130" s="146"/>
      <c r="AD130" s="146"/>
      <c r="AE130" s="146"/>
      <c r="AF130" s="146"/>
      <c r="AG130" s="146"/>
      <c r="AH130" s="146"/>
      <c r="AI130" s="146"/>
      <c r="AJ130" s="146"/>
      <c r="AK130" s="146"/>
      <c r="AL130" s="146"/>
      <c r="AM130" s="100"/>
    </row>
    <row r="131" spans="1:39" s="147" customFormat="1">
      <c r="A131" s="283">
        <v>40543</v>
      </c>
      <c r="B131" s="155">
        <f t="shared" si="21"/>
        <v>4</v>
      </c>
      <c r="C131" s="129" t="str">
        <f t="shared" si="22"/>
        <v>dec2010</v>
      </c>
      <c r="D131" s="129">
        <f t="shared" si="23"/>
        <v>40513</v>
      </c>
      <c r="E131" s="171">
        <v>172</v>
      </c>
      <c r="F131" s="172">
        <v>427</v>
      </c>
      <c r="G131" s="276">
        <v>299</v>
      </c>
      <c r="H131" s="195"/>
      <c r="I131" s="195"/>
      <c r="J131" s="195"/>
      <c r="K131" s="284">
        <v>1827</v>
      </c>
      <c r="L131" s="195">
        <v>3603</v>
      </c>
      <c r="M131" s="195">
        <v>1339</v>
      </c>
      <c r="N131" s="195">
        <v>173</v>
      </c>
      <c r="O131" s="195">
        <v>237</v>
      </c>
      <c r="P131" s="195"/>
      <c r="Q131" s="195"/>
      <c r="R131" s="195"/>
      <c r="S131" s="195"/>
      <c r="T131" s="285"/>
      <c r="W131" s="146"/>
      <c r="X131" s="146"/>
      <c r="Y131" s="146"/>
      <c r="Z131" s="146"/>
      <c r="AA131" s="146"/>
      <c r="AB131" s="146"/>
      <c r="AC131" s="146"/>
      <c r="AD131" s="146"/>
      <c r="AE131" s="146"/>
      <c r="AF131" s="146"/>
      <c r="AG131" s="146"/>
      <c r="AH131" s="146"/>
      <c r="AI131" s="146"/>
      <c r="AJ131" s="146"/>
      <c r="AK131" s="146"/>
      <c r="AL131" s="146"/>
      <c r="AM131" s="100"/>
    </row>
    <row r="132" spans="1:39" s="147" customFormat="1">
      <c r="A132" s="283">
        <v>40574</v>
      </c>
      <c r="B132" s="155">
        <f t="shared" si="21"/>
        <v>1</v>
      </c>
      <c r="C132" s="129" t="str">
        <f t="shared" si="22"/>
        <v>Mar2011</v>
      </c>
      <c r="D132" s="129">
        <f t="shared" si="23"/>
        <v>40603</v>
      </c>
      <c r="E132" s="171">
        <v>148</v>
      </c>
      <c r="F132" s="172">
        <v>302</v>
      </c>
      <c r="G132" s="276">
        <v>254</v>
      </c>
      <c r="H132" s="195"/>
      <c r="I132" s="195"/>
      <c r="J132" s="195"/>
      <c r="K132" s="284">
        <v>1851</v>
      </c>
      <c r="L132" s="195">
        <v>3560</v>
      </c>
      <c r="M132" s="195">
        <v>1375</v>
      </c>
      <c r="N132" s="195">
        <v>172</v>
      </c>
      <c r="O132" s="195">
        <v>241</v>
      </c>
      <c r="P132" s="195"/>
      <c r="Q132" s="195"/>
      <c r="R132" s="195"/>
      <c r="S132" s="195"/>
      <c r="T132" s="285"/>
      <c r="W132" s="146"/>
      <c r="X132" s="146"/>
      <c r="Y132" s="146"/>
      <c r="Z132" s="146"/>
      <c r="AA132" s="146"/>
      <c r="AB132" s="146"/>
      <c r="AC132" s="146"/>
      <c r="AD132" s="146"/>
      <c r="AE132" s="146"/>
      <c r="AF132" s="146"/>
      <c r="AG132" s="146"/>
      <c r="AH132" s="146"/>
      <c r="AI132" s="146"/>
      <c r="AJ132" s="146"/>
      <c r="AK132" s="146"/>
      <c r="AL132" s="146"/>
      <c r="AM132" s="100"/>
    </row>
    <row r="133" spans="1:39" s="147" customFormat="1">
      <c r="A133" s="283">
        <v>40602</v>
      </c>
      <c r="B133" s="155">
        <f t="shared" ref="B133:B196" si="42">MONTH(MONTH(A133)&amp;0)</f>
        <v>1</v>
      </c>
      <c r="C133" s="129" t="str">
        <f t="shared" ref="C133:C196" si="43">IF(B133=4,"dec",IF(B133=1,"Mar", IF(B133=2,"June",IF(B133=3,"Sep",""))))&amp;YEAR(A133)</f>
        <v>Mar2011</v>
      </c>
      <c r="D133" s="129">
        <f t="shared" ref="D133:D196" si="44">DATEVALUE(C133)</f>
        <v>40603</v>
      </c>
      <c r="E133" s="171">
        <v>191</v>
      </c>
      <c r="F133" s="172">
        <v>280</v>
      </c>
      <c r="G133" s="276">
        <v>234</v>
      </c>
      <c r="H133" s="195"/>
      <c r="I133" s="195"/>
      <c r="J133" s="195"/>
      <c r="K133" s="284">
        <v>1881</v>
      </c>
      <c r="L133" s="195">
        <v>3486</v>
      </c>
      <c r="M133" s="195">
        <v>1385</v>
      </c>
      <c r="N133" s="195">
        <v>168</v>
      </c>
      <c r="O133" s="195">
        <v>243</v>
      </c>
      <c r="P133" s="195"/>
      <c r="Q133" s="195"/>
      <c r="R133" s="195"/>
      <c r="S133" s="195"/>
      <c r="T133" s="285"/>
      <c r="W133" s="146"/>
      <c r="X133" s="146"/>
      <c r="Y133" s="146"/>
      <c r="Z133" s="146"/>
      <c r="AA133" s="146"/>
      <c r="AB133" s="146"/>
      <c r="AC133" s="146"/>
      <c r="AD133" s="146"/>
      <c r="AE133" s="146"/>
      <c r="AF133" s="146"/>
      <c r="AG133" s="146"/>
      <c r="AH133" s="146"/>
      <c r="AI133" s="146"/>
      <c r="AJ133" s="146"/>
      <c r="AK133" s="146"/>
      <c r="AL133" s="146"/>
      <c r="AM133" s="100"/>
    </row>
    <row r="134" spans="1:39" s="147" customFormat="1">
      <c r="A134" s="283">
        <v>40633</v>
      </c>
      <c r="B134" s="155">
        <f t="shared" si="42"/>
        <v>1</v>
      </c>
      <c r="C134" s="129" t="str">
        <f t="shared" si="43"/>
        <v>Mar2011</v>
      </c>
      <c r="D134" s="129">
        <f t="shared" si="44"/>
        <v>40603</v>
      </c>
      <c r="E134" s="171">
        <v>188</v>
      </c>
      <c r="F134" s="172">
        <v>369</v>
      </c>
      <c r="G134" s="276">
        <v>295</v>
      </c>
      <c r="H134" s="195"/>
      <c r="I134" s="195"/>
      <c r="J134" s="195"/>
      <c r="K134" s="284">
        <v>1933</v>
      </c>
      <c r="L134" s="195">
        <v>3506</v>
      </c>
      <c r="M134" s="195">
        <v>1432</v>
      </c>
      <c r="N134" s="195">
        <v>171</v>
      </c>
      <c r="O134" s="195">
        <v>243</v>
      </c>
      <c r="P134" s="195"/>
      <c r="Q134" s="195"/>
      <c r="R134" s="195"/>
      <c r="S134" s="195"/>
      <c r="T134" s="285"/>
      <c r="W134" s="146"/>
      <c r="X134" s="146"/>
      <c r="Y134" s="146"/>
      <c r="Z134" s="146"/>
      <c r="AA134" s="146"/>
      <c r="AB134" s="146"/>
      <c r="AC134" s="146"/>
      <c r="AD134" s="146"/>
      <c r="AE134" s="146"/>
      <c r="AF134" s="146"/>
      <c r="AG134" s="146"/>
      <c r="AH134" s="146"/>
      <c r="AI134" s="146"/>
      <c r="AJ134" s="146"/>
      <c r="AK134" s="146"/>
      <c r="AL134" s="146"/>
      <c r="AM134" s="100"/>
    </row>
    <row r="135" spans="1:39" s="147" customFormat="1">
      <c r="A135" s="283">
        <v>40663</v>
      </c>
      <c r="B135" s="155">
        <f t="shared" si="42"/>
        <v>2</v>
      </c>
      <c r="C135" s="129" t="str">
        <f t="shared" si="43"/>
        <v>June2011</v>
      </c>
      <c r="D135" s="129">
        <f t="shared" si="44"/>
        <v>40695</v>
      </c>
      <c r="E135" s="171">
        <v>157</v>
      </c>
      <c r="F135" s="172">
        <v>354</v>
      </c>
      <c r="G135" s="276">
        <v>281</v>
      </c>
      <c r="H135" s="195"/>
      <c r="I135" s="195"/>
      <c r="J135" s="195"/>
      <c r="K135" s="284">
        <v>1942</v>
      </c>
      <c r="L135" s="195">
        <v>3518</v>
      </c>
      <c r="M135" s="195">
        <v>1474</v>
      </c>
      <c r="N135" s="195">
        <v>167</v>
      </c>
      <c r="O135" s="195">
        <v>247</v>
      </c>
      <c r="P135" s="195"/>
      <c r="Q135" s="195"/>
      <c r="R135" s="195"/>
      <c r="S135" s="195"/>
      <c r="T135" s="285"/>
      <c r="W135" s="146"/>
      <c r="X135" s="146"/>
      <c r="Y135" s="146"/>
      <c r="Z135" s="146"/>
      <c r="AA135" s="146"/>
      <c r="AB135" s="146"/>
      <c r="AC135" s="146"/>
      <c r="AD135" s="146"/>
      <c r="AE135" s="146"/>
      <c r="AF135" s="146"/>
      <c r="AG135" s="146"/>
      <c r="AH135" s="146"/>
      <c r="AI135" s="146"/>
      <c r="AJ135" s="146"/>
      <c r="AK135" s="146"/>
      <c r="AL135" s="146"/>
      <c r="AM135" s="100"/>
    </row>
    <row r="136" spans="1:39" s="147" customFormat="1">
      <c r="A136" s="283">
        <v>40694</v>
      </c>
      <c r="B136" s="155">
        <f t="shared" si="42"/>
        <v>2</v>
      </c>
      <c r="C136" s="129" t="str">
        <f t="shared" si="43"/>
        <v>June2011</v>
      </c>
      <c r="D136" s="129">
        <f t="shared" si="44"/>
        <v>40695</v>
      </c>
      <c r="E136" s="171">
        <v>169</v>
      </c>
      <c r="F136" s="172">
        <v>356</v>
      </c>
      <c r="G136" s="276">
        <v>234</v>
      </c>
      <c r="H136" s="195"/>
      <c r="I136" s="195"/>
      <c r="J136" s="195"/>
      <c r="K136" s="284">
        <v>1943</v>
      </c>
      <c r="L136" s="195">
        <v>3473</v>
      </c>
      <c r="M136" s="195">
        <v>1448</v>
      </c>
      <c r="N136" s="195">
        <v>168</v>
      </c>
      <c r="O136" s="195">
        <v>250</v>
      </c>
      <c r="P136" s="195"/>
      <c r="Q136" s="195"/>
      <c r="R136" s="195"/>
      <c r="S136" s="195"/>
      <c r="T136" s="285"/>
      <c r="W136" s="146"/>
      <c r="X136" s="146"/>
      <c r="Y136" s="146"/>
      <c r="Z136" s="146"/>
      <c r="AA136" s="146"/>
      <c r="AB136" s="146"/>
      <c r="AC136" s="146"/>
      <c r="AD136" s="146"/>
      <c r="AE136" s="146"/>
      <c r="AF136" s="146"/>
      <c r="AG136" s="146"/>
      <c r="AH136" s="146"/>
      <c r="AI136" s="146"/>
      <c r="AJ136" s="146"/>
      <c r="AK136" s="146"/>
      <c r="AL136" s="146"/>
      <c r="AM136" s="100"/>
    </row>
    <row r="137" spans="1:39" s="147" customFormat="1">
      <c r="A137" s="283">
        <v>40724</v>
      </c>
      <c r="B137" s="155">
        <f t="shared" si="42"/>
        <v>2</v>
      </c>
      <c r="C137" s="129" t="str">
        <f t="shared" si="43"/>
        <v>June2011</v>
      </c>
      <c r="D137" s="129">
        <f t="shared" si="44"/>
        <v>40695</v>
      </c>
      <c r="E137" s="171">
        <v>166</v>
      </c>
      <c r="F137" s="172">
        <v>398</v>
      </c>
      <c r="G137" s="276">
        <v>224</v>
      </c>
      <c r="H137" s="195"/>
      <c r="I137" s="195"/>
      <c r="J137" s="195"/>
      <c r="K137" s="284">
        <v>1965</v>
      </c>
      <c r="L137" s="195">
        <v>3476</v>
      </c>
      <c r="M137" s="195">
        <v>1396</v>
      </c>
      <c r="N137" s="195">
        <v>168</v>
      </c>
      <c r="O137" s="195">
        <v>253</v>
      </c>
      <c r="P137" s="195"/>
      <c r="Q137" s="195"/>
      <c r="R137" s="195"/>
      <c r="S137" s="195"/>
      <c r="T137" s="285"/>
      <c r="W137" s="146"/>
      <c r="X137" s="146"/>
      <c r="Y137" s="146"/>
      <c r="Z137" s="146"/>
      <c r="AA137" s="146"/>
      <c r="AB137" s="146"/>
      <c r="AC137" s="146"/>
      <c r="AD137" s="146"/>
      <c r="AE137" s="146"/>
      <c r="AF137" s="146"/>
      <c r="AG137" s="146"/>
      <c r="AH137" s="146"/>
      <c r="AI137" s="146"/>
      <c r="AJ137" s="146"/>
      <c r="AK137" s="146"/>
      <c r="AL137" s="146"/>
      <c r="AM137" s="100"/>
    </row>
    <row r="138" spans="1:39" s="147" customFormat="1">
      <c r="A138" s="283">
        <v>40755</v>
      </c>
      <c r="B138" s="155">
        <f t="shared" si="42"/>
        <v>3</v>
      </c>
      <c r="C138" s="129" t="str">
        <f t="shared" si="43"/>
        <v>Sep2011</v>
      </c>
      <c r="D138" s="129">
        <f t="shared" si="44"/>
        <v>40787</v>
      </c>
      <c r="E138" s="171">
        <v>158</v>
      </c>
      <c r="F138" s="172">
        <v>321</v>
      </c>
      <c r="G138" s="276">
        <v>198</v>
      </c>
      <c r="H138" s="195"/>
      <c r="I138" s="195"/>
      <c r="J138" s="195"/>
      <c r="K138" s="284">
        <v>1979</v>
      </c>
      <c r="L138" s="195">
        <v>3441</v>
      </c>
      <c r="M138" s="195">
        <v>1364</v>
      </c>
      <c r="N138" s="195">
        <v>186</v>
      </c>
      <c r="O138" s="195">
        <v>252</v>
      </c>
      <c r="P138" s="195"/>
      <c r="Q138" s="195"/>
      <c r="R138" s="195"/>
      <c r="S138" s="195"/>
      <c r="T138" s="285"/>
      <c r="W138" s="146"/>
      <c r="X138" s="146"/>
      <c r="Y138" s="146"/>
      <c r="Z138" s="146"/>
      <c r="AA138" s="146"/>
      <c r="AB138" s="146"/>
      <c r="AC138" s="146"/>
      <c r="AD138" s="146"/>
      <c r="AE138" s="146"/>
      <c r="AF138" s="146"/>
      <c r="AG138" s="146"/>
      <c r="AH138" s="146"/>
      <c r="AI138" s="146"/>
      <c r="AJ138" s="146"/>
      <c r="AK138" s="146"/>
      <c r="AL138" s="146"/>
      <c r="AM138" s="100"/>
    </row>
    <row r="139" spans="1:39" s="147" customFormat="1">
      <c r="A139" s="283">
        <v>40786</v>
      </c>
      <c r="B139" s="155">
        <f t="shared" si="42"/>
        <v>3</v>
      </c>
      <c r="C139" s="129" t="str">
        <f t="shared" si="43"/>
        <v>Sep2011</v>
      </c>
      <c r="D139" s="129">
        <f t="shared" si="44"/>
        <v>40787</v>
      </c>
      <c r="E139" s="171">
        <v>182</v>
      </c>
      <c r="F139" s="172">
        <v>395</v>
      </c>
      <c r="G139" s="276">
        <v>200</v>
      </c>
      <c r="H139" s="195"/>
      <c r="I139" s="195"/>
      <c r="J139" s="195"/>
      <c r="K139" s="284">
        <v>2013</v>
      </c>
      <c r="L139" s="195">
        <v>3492</v>
      </c>
      <c r="M139" s="195">
        <v>1338</v>
      </c>
      <c r="N139" s="195">
        <v>188</v>
      </c>
      <c r="O139" s="195">
        <v>256</v>
      </c>
      <c r="P139" s="195"/>
      <c r="Q139" s="195"/>
      <c r="R139" s="195"/>
      <c r="S139" s="195"/>
      <c r="T139" s="285"/>
      <c r="W139" s="146"/>
      <c r="X139" s="146"/>
      <c r="Y139" s="146"/>
      <c r="Z139" s="146"/>
      <c r="AA139" s="146"/>
      <c r="AB139" s="146"/>
      <c r="AC139" s="146"/>
      <c r="AD139" s="146"/>
      <c r="AE139" s="146"/>
      <c r="AF139" s="146"/>
      <c r="AG139" s="146"/>
      <c r="AH139" s="146"/>
      <c r="AI139" s="146"/>
      <c r="AJ139" s="146"/>
      <c r="AK139" s="146"/>
      <c r="AL139" s="146"/>
      <c r="AM139" s="100"/>
    </row>
    <row r="140" spans="1:39" s="147" customFormat="1">
      <c r="A140" s="283">
        <v>40816</v>
      </c>
      <c r="B140" s="155">
        <f t="shared" si="42"/>
        <v>3</v>
      </c>
      <c r="C140" s="129" t="str">
        <f t="shared" si="43"/>
        <v>Sep2011</v>
      </c>
      <c r="D140" s="129">
        <f t="shared" si="44"/>
        <v>40787</v>
      </c>
      <c r="E140" s="171">
        <v>171</v>
      </c>
      <c r="F140" s="172">
        <v>354</v>
      </c>
      <c r="G140" s="276">
        <v>216</v>
      </c>
      <c r="H140" s="195"/>
      <c r="I140" s="195"/>
      <c r="J140" s="195"/>
      <c r="K140" s="284">
        <v>2045</v>
      </c>
      <c r="L140" s="195">
        <v>3497</v>
      </c>
      <c r="M140" s="195">
        <v>1256</v>
      </c>
      <c r="N140" s="195">
        <v>187</v>
      </c>
      <c r="O140" s="195">
        <v>257</v>
      </c>
      <c r="P140" s="195"/>
      <c r="Q140" s="195"/>
      <c r="R140" s="195"/>
      <c r="S140" s="195"/>
      <c r="T140" s="285"/>
      <c r="W140" s="146"/>
      <c r="X140" s="146"/>
      <c r="Y140" s="146"/>
      <c r="Z140" s="146"/>
      <c r="AA140" s="146"/>
      <c r="AB140" s="146"/>
      <c r="AC140" s="146"/>
      <c r="AD140" s="146"/>
      <c r="AE140" s="146"/>
      <c r="AF140" s="146"/>
      <c r="AG140" s="146"/>
      <c r="AH140" s="146"/>
      <c r="AI140" s="146"/>
      <c r="AJ140" s="146"/>
      <c r="AK140" s="146"/>
      <c r="AL140" s="146"/>
      <c r="AM140" s="100"/>
    </row>
    <row r="141" spans="1:39" s="147" customFormat="1">
      <c r="A141" s="283">
        <v>40847</v>
      </c>
      <c r="B141" s="155">
        <f t="shared" si="42"/>
        <v>4</v>
      </c>
      <c r="C141" s="129" t="str">
        <f t="shared" si="43"/>
        <v>dec2011</v>
      </c>
      <c r="D141" s="129">
        <f t="shared" si="44"/>
        <v>40878</v>
      </c>
      <c r="E141" s="171">
        <v>180</v>
      </c>
      <c r="F141" s="172">
        <v>325</v>
      </c>
      <c r="G141" s="276">
        <v>220</v>
      </c>
      <c r="H141" s="195"/>
      <c r="I141" s="195"/>
      <c r="J141" s="195"/>
      <c r="K141" s="284">
        <v>2072</v>
      </c>
      <c r="L141" s="195">
        <v>3476</v>
      </c>
      <c r="M141" s="195">
        <v>1211</v>
      </c>
      <c r="N141" s="195">
        <v>190</v>
      </c>
      <c r="O141" s="195">
        <v>256</v>
      </c>
      <c r="P141" s="195"/>
      <c r="Q141" s="195"/>
      <c r="R141" s="195"/>
      <c r="S141" s="195"/>
      <c r="T141" s="285"/>
      <c r="W141" s="146"/>
      <c r="X141" s="146"/>
      <c r="Y141" s="146"/>
      <c r="Z141" s="146"/>
      <c r="AA141" s="146"/>
      <c r="AB141" s="146"/>
      <c r="AC141" s="146"/>
      <c r="AD141" s="146"/>
      <c r="AE141" s="146"/>
      <c r="AF141" s="146"/>
      <c r="AG141" s="146"/>
      <c r="AH141" s="146"/>
      <c r="AI141" s="146"/>
      <c r="AJ141" s="146"/>
      <c r="AK141" s="146"/>
      <c r="AL141" s="146"/>
      <c r="AM141" s="100"/>
    </row>
    <row r="142" spans="1:39" s="147" customFormat="1">
      <c r="A142" s="283">
        <v>40877</v>
      </c>
      <c r="B142" s="155">
        <f t="shared" si="42"/>
        <v>4</v>
      </c>
      <c r="C142" s="129" t="str">
        <f t="shared" si="43"/>
        <v>dec2011</v>
      </c>
      <c r="D142" s="129">
        <f t="shared" si="44"/>
        <v>40878</v>
      </c>
      <c r="E142" s="171">
        <v>171</v>
      </c>
      <c r="F142" s="172">
        <v>363</v>
      </c>
      <c r="G142" s="276">
        <v>212</v>
      </c>
      <c r="H142" s="195"/>
      <c r="I142" s="195"/>
      <c r="J142" s="195"/>
      <c r="K142" s="284">
        <v>2083</v>
      </c>
      <c r="L142" s="195">
        <v>3526</v>
      </c>
      <c r="M142" s="195">
        <v>1189</v>
      </c>
      <c r="N142" s="195">
        <v>192</v>
      </c>
      <c r="O142" s="195">
        <v>259</v>
      </c>
      <c r="P142" s="195"/>
      <c r="Q142" s="195"/>
      <c r="R142" s="195"/>
      <c r="S142" s="195"/>
      <c r="T142" s="285"/>
      <c r="W142" s="146"/>
      <c r="X142" s="146"/>
      <c r="Y142" s="146"/>
      <c r="Z142" s="146"/>
      <c r="AA142" s="146"/>
      <c r="AB142" s="146"/>
      <c r="AC142" s="146"/>
      <c r="AD142" s="146"/>
      <c r="AE142" s="146"/>
      <c r="AF142" s="146"/>
      <c r="AG142" s="146"/>
      <c r="AH142" s="146"/>
      <c r="AI142" s="146"/>
      <c r="AJ142" s="146"/>
      <c r="AK142" s="146"/>
      <c r="AL142" s="146"/>
      <c r="AM142" s="100"/>
    </row>
    <row r="143" spans="1:39" s="147" customFormat="1">
      <c r="A143" s="283">
        <v>40908</v>
      </c>
      <c r="B143" s="155">
        <f t="shared" si="42"/>
        <v>4</v>
      </c>
      <c r="C143" s="129" t="str">
        <f t="shared" si="43"/>
        <v>dec2011</v>
      </c>
      <c r="D143" s="129">
        <f t="shared" si="44"/>
        <v>40878</v>
      </c>
      <c r="E143" s="171">
        <v>156</v>
      </c>
      <c r="F143" s="172">
        <v>393</v>
      </c>
      <c r="G143" s="276">
        <v>214</v>
      </c>
      <c r="H143" s="195"/>
      <c r="I143" s="195"/>
      <c r="J143" s="195"/>
      <c r="K143" s="284">
        <v>2088</v>
      </c>
      <c r="L143" s="195">
        <v>3583</v>
      </c>
      <c r="M143" s="195">
        <v>1160</v>
      </c>
      <c r="N143" s="195">
        <v>195</v>
      </c>
      <c r="O143" s="195">
        <v>261</v>
      </c>
      <c r="P143" s="195"/>
      <c r="Q143" s="195"/>
      <c r="R143" s="195"/>
      <c r="S143" s="195"/>
      <c r="T143" s="285"/>
      <c r="W143" s="146"/>
      <c r="X143" s="146"/>
      <c r="Y143" s="146"/>
      <c r="Z143" s="146"/>
      <c r="AA143" s="146"/>
      <c r="AB143" s="146"/>
      <c r="AC143" s="146"/>
      <c r="AD143" s="146"/>
      <c r="AE143" s="146"/>
      <c r="AF143" s="146"/>
      <c r="AG143" s="146"/>
      <c r="AH143" s="146"/>
      <c r="AI143" s="146"/>
      <c r="AJ143" s="146"/>
      <c r="AK143" s="146"/>
      <c r="AL143" s="146"/>
      <c r="AM143" s="100"/>
    </row>
    <row r="144" spans="1:39" s="147" customFormat="1">
      <c r="A144" s="283">
        <v>40939</v>
      </c>
      <c r="B144" s="155">
        <f t="shared" si="42"/>
        <v>1</v>
      </c>
      <c r="C144" s="129" t="str">
        <f t="shared" si="43"/>
        <v>Mar2012</v>
      </c>
      <c r="D144" s="129">
        <f t="shared" si="44"/>
        <v>40969</v>
      </c>
      <c r="E144" s="171">
        <v>150</v>
      </c>
      <c r="F144" s="172">
        <v>284</v>
      </c>
      <c r="G144" s="276">
        <v>194</v>
      </c>
      <c r="H144" s="195"/>
      <c r="I144" s="195"/>
      <c r="J144" s="195"/>
      <c r="K144" s="284">
        <v>2048</v>
      </c>
      <c r="L144" s="195">
        <v>3525</v>
      </c>
      <c r="M144" s="195">
        <v>1192</v>
      </c>
      <c r="N144" s="195">
        <v>193</v>
      </c>
      <c r="O144" s="195">
        <v>257</v>
      </c>
      <c r="P144" s="195"/>
      <c r="Q144" s="195"/>
      <c r="R144" s="195"/>
      <c r="S144" s="195"/>
      <c r="T144" s="285"/>
      <c r="W144" s="146"/>
      <c r="X144" s="146"/>
      <c r="Y144" s="146"/>
      <c r="Z144" s="146"/>
      <c r="AA144" s="146"/>
      <c r="AB144" s="146"/>
      <c r="AC144" s="146"/>
      <c r="AD144" s="146"/>
      <c r="AE144" s="146"/>
      <c r="AF144" s="146"/>
      <c r="AG144" s="146"/>
      <c r="AH144" s="146"/>
      <c r="AI144" s="146"/>
      <c r="AJ144" s="146"/>
      <c r="AK144" s="146"/>
      <c r="AL144" s="146"/>
      <c r="AM144" s="100"/>
    </row>
    <row r="145" spans="1:39" s="147" customFormat="1">
      <c r="A145" s="283">
        <v>40968</v>
      </c>
      <c r="B145" s="155">
        <f t="shared" si="42"/>
        <v>1</v>
      </c>
      <c r="C145" s="129" t="str">
        <f t="shared" si="43"/>
        <v>Mar2012</v>
      </c>
      <c r="D145" s="129">
        <f t="shared" si="44"/>
        <v>40969</v>
      </c>
      <c r="E145" s="171">
        <v>172</v>
      </c>
      <c r="F145" s="172">
        <v>360</v>
      </c>
      <c r="G145" s="276">
        <v>210</v>
      </c>
      <c r="H145" s="195"/>
      <c r="I145" s="195"/>
      <c r="J145" s="195"/>
      <c r="K145" s="284">
        <v>2068</v>
      </c>
      <c r="L145" s="195">
        <v>3527</v>
      </c>
      <c r="M145" s="195">
        <v>1200</v>
      </c>
      <c r="N145" s="195">
        <v>191</v>
      </c>
      <c r="O145" s="195">
        <v>256</v>
      </c>
      <c r="P145" s="195"/>
      <c r="Q145" s="195"/>
      <c r="R145" s="195"/>
      <c r="S145" s="195"/>
      <c r="T145" s="285"/>
      <c r="W145" s="146"/>
      <c r="X145" s="146"/>
      <c r="Y145" s="146"/>
      <c r="Z145" s="146"/>
      <c r="AA145" s="146"/>
      <c r="AB145" s="146"/>
      <c r="AC145" s="146"/>
      <c r="AD145" s="146"/>
      <c r="AE145" s="146"/>
      <c r="AF145" s="146"/>
      <c r="AG145" s="146"/>
      <c r="AH145" s="146"/>
      <c r="AI145" s="146"/>
      <c r="AJ145" s="146"/>
      <c r="AK145" s="146"/>
      <c r="AL145" s="146"/>
      <c r="AM145" s="100"/>
    </row>
    <row r="146" spans="1:39" s="147" customFormat="1">
      <c r="A146" s="283">
        <v>40999</v>
      </c>
      <c r="B146" s="155">
        <f t="shared" si="42"/>
        <v>1</v>
      </c>
      <c r="C146" s="129" t="str">
        <f t="shared" si="43"/>
        <v>Mar2012</v>
      </c>
      <c r="D146" s="129">
        <f t="shared" si="44"/>
        <v>40969</v>
      </c>
      <c r="E146" s="171">
        <v>145</v>
      </c>
      <c r="F146" s="172">
        <v>308</v>
      </c>
      <c r="G146" s="276">
        <v>205</v>
      </c>
      <c r="H146" s="195"/>
      <c r="I146" s="195"/>
      <c r="J146" s="195"/>
      <c r="K146" s="284">
        <v>2032</v>
      </c>
      <c r="L146" s="195">
        <v>3448</v>
      </c>
      <c r="M146" s="195">
        <v>1197</v>
      </c>
      <c r="N146" s="195">
        <v>189</v>
      </c>
      <c r="O146" s="195">
        <v>259</v>
      </c>
      <c r="P146" s="195"/>
      <c r="Q146" s="195"/>
      <c r="R146" s="195"/>
      <c r="S146" s="195"/>
      <c r="T146" s="285"/>
      <c r="W146" s="146"/>
      <c r="X146" s="146"/>
      <c r="Y146" s="146"/>
      <c r="Z146" s="146"/>
      <c r="AA146" s="146"/>
      <c r="AB146" s="146"/>
      <c r="AC146" s="146"/>
      <c r="AD146" s="146"/>
      <c r="AE146" s="146"/>
      <c r="AF146" s="146"/>
      <c r="AG146" s="146"/>
      <c r="AH146" s="146"/>
      <c r="AI146" s="146"/>
      <c r="AJ146" s="146"/>
      <c r="AK146" s="146"/>
      <c r="AL146" s="146"/>
      <c r="AM146" s="100"/>
    </row>
    <row r="147" spans="1:39" s="147" customFormat="1">
      <c r="A147" s="283">
        <v>41029</v>
      </c>
      <c r="B147" s="155">
        <f t="shared" si="42"/>
        <v>2</v>
      </c>
      <c r="C147" s="129" t="str">
        <f t="shared" si="43"/>
        <v>June2012</v>
      </c>
      <c r="D147" s="129">
        <f t="shared" si="44"/>
        <v>41061</v>
      </c>
      <c r="E147" s="171">
        <v>186</v>
      </c>
      <c r="F147" s="172">
        <v>301</v>
      </c>
      <c r="G147" s="276">
        <v>204</v>
      </c>
      <c r="H147" s="195"/>
      <c r="I147" s="195"/>
      <c r="J147" s="195"/>
      <c r="K147" s="284">
        <v>2050</v>
      </c>
      <c r="L147" s="195">
        <v>3422</v>
      </c>
      <c r="M147" s="195">
        <v>1181</v>
      </c>
      <c r="N147" s="195">
        <v>189</v>
      </c>
      <c r="O147" s="195">
        <v>258</v>
      </c>
      <c r="P147" s="195"/>
      <c r="Q147" s="195"/>
      <c r="R147" s="195"/>
      <c r="S147" s="195"/>
      <c r="T147" s="285"/>
      <c r="W147" s="146"/>
      <c r="X147" s="146"/>
      <c r="Y147" s="146"/>
      <c r="Z147" s="146"/>
      <c r="AA147" s="146"/>
      <c r="AB147" s="146"/>
      <c r="AC147" s="146"/>
      <c r="AD147" s="146"/>
      <c r="AE147" s="146"/>
      <c r="AF147" s="146"/>
      <c r="AG147" s="146"/>
      <c r="AH147" s="146"/>
      <c r="AI147" s="146"/>
      <c r="AJ147" s="146"/>
      <c r="AK147" s="146"/>
      <c r="AL147" s="146"/>
      <c r="AM147" s="100"/>
    </row>
    <row r="148" spans="1:39" s="147" customFormat="1">
      <c r="A148" s="283">
        <v>41060</v>
      </c>
      <c r="B148" s="155">
        <f t="shared" si="42"/>
        <v>2</v>
      </c>
      <c r="C148" s="129" t="str">
        <f t="shared" si="43"/>
        <v>June2012</v>
      </c>
      <c r="D148" s="129">
        <f t="shared" si="44"/>
        <v>41061</v>
      </c>
      <c r="E148" s="171">
        <v>220</v>
      </c>
      <c r="F148" s="172">
        <v>379</v>
      </c>
      <c r="G148" s="276">
        <v>208</v>
      </c>
      <c r="H148" s="195"/>
      <c r="I148" s="195"/>
      <c r="J148" s="195"/>
      <c r="K148" s="284">
        <v>2067</v>
      </c>
      <c r="L148" s="195">
        <v>3382</v>
      </c>
      <c r="M148" s="195">
        <v>1189</v>
      </c>
      <c r="N148" s="195">
        <v>202</v>
      </c>
      <c r="O148" s="195">
        <v>264</v>
      </c>
      <c r="P148" s="195"/>
      <c r="Q148" s="195"/>
      <c r="R148" s="195"/>
      <c r="S148" s="195"/>
      <c r="T148" s="285"/>
      <c r="W148" s="146"/>
      <c r="X148" s="146"/>
      <c r="Y148" s="146"/>
      <c r="Z148" s="146"/>
      <c r="AA148" s="146"/>
      <c r="AB148" s="146"/>
      <c r="AC148" s="146"/>
      <c r="AD148" s="146"/>
      <c r="AE148" s="146"/>
      <c r="AF148" s="146"/>
      <c r="AG148" s="146"/>
      <c r="AH148" s="146"/>
      <c r="AI148" s="146"/>
      <c r="AJ148" s="146"/>
      <c r="AK148" s="146"/>
      <c r="AL148" s="146"/>
      <c r="AM148" s="100"/>
    </row>
    <row r="149" spans="1:39" s="147" customFormat="1">
      <c r="A149" s="283">
        <v>41090</v>
      </c>
      <c r="B149" s="155">
        <f t="shared" si="42"/>
        <v>2</v>
      </c>
      <c r="C149" s="129" t="str">
        <f t="shared" si="43"/>
        <v>June2012</v>
      </c>
      <c r="D149" s="129">
        <f t="shared" si="44"/>
        <v>41061</v>
      </c>
      <c r="E149" s="171">
        <v>119</v>
      </c>
      <c r="F149" s="172">
        <v>310</v>
      </c>
      <c r="G149" s="276">
        <v>237</v>
      </c>
      <c r="H149" s="195"/>
      <c r="I149" s="195"/>
      <c r="J149" s="195"/>
      <c r="K149" s="284">
        <v>2016</v>
      </c>
      <c r="L149" s="195">
        <v>3357</v>
      </c>
      <c r="M149" s="195">
        <v>1207</v>
      </c>
      <c r="N149" s="195">
        <v>198</v>
      </c>
      <c r="O149" s="195">
        <v>262</v>
      </c>
      <c r="P149" s="195"/>
      <c r="Q149" s="195"/>
      <c r="R149" s="195"/>
      <c r="S149" s="195"/>
      <c r="T149" s="285"/>
      <c r="W149" s="146"/>
      <c r="X149" s="146"/>
      <c r="Y149" s="146"/>
      <c r="Z149" s="146"/>
      <c r="AA149" s="146"/>
      <c r="AB149" s="146"/>
      <c r="AC149" s="146"/>
      <c r="AD149" s="146"/>
      <c r="AE149" s="146"/>
      <c r="AF149" s="146"/>
      <c r="AG149" s="146"/>
      <c r="AH149" s="146"/>
      <c r="AI149" s="146"/>
      <c r="AJ149" s="146"/>
      <c r="AK149" s="146"/>
      <c r="AL149" s="146"/>
      <c r="AM149" s="100"/>
    </row>
    <row r="150" spans="1:39" s="147" customFormat="1">
      <c r="A150" s="283">
        <v>41121</v>
      </c>
      <c r="B150" s="155">
        <f t="shared" si="42"/>
        <v>3</v>
      </c>
      <c r="C150" s="129" t="str">
        <f t="shared" si="43"/>
        <v>Sep2012</v>
      </c>
      <c r="D150" s="129">
        <f t="shared" si="44"/>
        <v>41153</v>
      </c>
      <c r="E150" s="171">
        <v>189</v>
      </c>
      <c r="F150" s="172">
        <v>327</v>
      </c>
      <c r="G150" s="276">
        <v>219</v>
      </c>
      <c r="H150" s="195"/>
      <c r="I150" s="195"/>
      <c r="J150" s="195"/>
      <c r="K150" s="284">
        <v>2031</v>
      </c>
      <c r="L150" s="195">
        <v>3350</v>
      </c>
      <c r="M150" s="195">
        <v>1229</v>
      </c>
      <c r="N150" s="195">
        <v>195</v>
      </c>
      <c r="O150" s="195">
        <v>257</v>
      </c>
      <c r="P150" s="195"/>
      <c r="Q150" s="195"/>
      <c r="R150" s="195"/>
      <c r="S150" s="195"/>
      <c r="T150" s="285"/>
      <c r="W150" s="146"/>
      <c r="X150" s="146"/>
      <c r="Y150" s="146"/>
      <c r="Z150" s="146"/>
      <c r="AA150" s="146"/>
      <c r="AB150" s="146"/>
      <c r="AC150" s="146"/>
      <c r="AD150" s="146"/>
      <c r="AE150" s="146"/>
      <c r="AF150" s="146"/>
      <c r="AG150" s="146"/>
      <c r="AH150" s="146"/>
      <c r="AI150" s="146"/>
      <c r="AJ150" s="146"/>
      <c r="AK150" s="146"/>
      <c r="AL150" s="146"/>
      <c r="AM150" s="100"/>
    </row>
    <row r="151" spans="1:39" s="147" customFormat="1">
      <c r="A151" s="283">
        <v>41152</v>
      </c>
      <c r="B151" s="155">
        <f t="shared" si="42"/>
        <v>3</v>
      </c>
      <c r="C151" s="129" t="str">
        <f t="shared" si="43"/>
        <v>Sep2012</v>
      </c>
      <c r="D151" s="129">
        <f t="shared" si="44"/>
        <v>41153</v>
      </c>
      <c r="E151" s="171">
        <v>162</v>
      </c>
      <c r="F151" s="172">
        <v>338</v>
      </c>
      <c r="G151" s="276">
        <v>227</v>
      </c>
      <c r="H151" s="195"/>
      <c r="I151" s="195"/>
      <c r="J151" s="195"/>
      <c r="K151" s="284">
        <v>2031</v>
      </c>
      <c r="L151" s="195">
        <v>3338</v>
      </c>
      <c r="M151" s="195">
        <v>1236</v>
      </c>
      <c r="N151" s="195">
        <v>201</v>
      </c>
      <c r="O151" s="195">
        <v>258</v>
      </c>
      <c r="P151" s="195"/>
      <c r="Q151" s="195"/>
      <c r="R151" s="195"/>
      <c r="S151" s="195"/>
      <c r="T151" s="285"/>
      <c r="W151" s="146"/>
      <c r="X151" s="146"/>
      <c r="Y151" s="146"/>
      <c r="Z151" s="146"/>
      <c r="AA151" s="146"/>
      <c r="AB151" s="146"/>
      <c r="AC151" s="146"/>
      <c r="AD151" s="146"/>
      <c r="AE151" s="146"/>
      <c r="AF151" s="146"/>
      <c r="AG151" s="146"/>
      <c r="AH151" s="146"/>
      <c r="AI151" s="146"/>
      <c r="AJ151" s="146"/>
      <c r="AK151" s="146"/>
      <c r="AL151" s="146"/>
      <c r="AM151" s="100"/>
    </row>
    <row r="152" spans="1:39" s="147" customFormat="1">
      <c r="A152" s="283">
        <v>41182</v>
      </c>
      <c r="B152" s="155">
        <f t="shared" si="42"/>
        <v>3</v>
      </c>
      <c r="C152" s="129" t="str">
        <f t="shared" si="43"/>
        <v>Sep2012</v>
      </c>
      <c r="D152" s="129">
        <f t="shared" si="44"/>
        <v>41153</v>
      </c>
      <c r="E152" s="171">
        <v>177</v>
      </c>
      <c r="F152" s="172">
        <v>311</v>
      </c>
      <c r="G152" s="276">
        <v>197</v>
      </c>
      <c r="H152" s="195"/>
      <c r="I152" s="195"/>
      <c r="J152" s="195"/>
      <c r="K152" s="284">
        <v>2042</v>
      </c>
      <c r="L152" s="195">
        <v>3316</v>
      </c>
      <c r="M152" s="195">
        <v>1220</v>
      </c>
      <c r="N152" s="195">
        <v>205</v>
      </c>
      <c r="O152" s="195">
        <v>260</v>
      </c>
      <c r="P152" s="195"/>
      <c r="Q152" s="195"/>
      <c r="R152" s="195"/>
      <c r="S152" s="195"/>
      <c r="T152" s="285"/>
      <c r="W152" s="146"/>
      <c r="X152" s="146"/>
      <c r="Y152" s="146"/>
      <c r="Z152" s="146"/>
      <c r="AA152" s="146"/>
      <c r="AB152" s="146"/>
      <c r="AC152" s="146"/>
      <c r="AD152" s="146"/>
      <c r="AE152" s="146"/>
      <c r="AF152" s="146"/>
      <c r="AG152" s="146"/>
      <c r="AH152" s="146"/>
      <c r="AI152" s="146"/>
      <c r="AJ152" s="146"/>
      <c r="AK152" s="146"/>
      <c r="AL152" s="146"/>
      <c r="AM152" s="100"/>
    </row>
    <row r="153" spans="1:39" s="147" customFormat="1">
      <c r="A153" s="283">
        <v>41213</v>
      </c>
      <c r="B153" s="155">
        <f t="shared" si="42"/>
        <v>4</v>
      </c>
      <c r="C153" s="129" t="str">
        <f t="shared" si="43"/>
        <v>dec2012</v>
      </c>
      <c r="D153" s="129">
        <f t="shared" si="44"/>
        <v>41244</v>
      </c>
      <c r="E153" s="171">
        <v>203</v>
      </c>
      <c r="F153" s="172">
        <v>355</v>
      </c>
      <c r="G153" s="276">
        <v>218</v>
      </c>
      <c r="H153" s="195"/>
      <c r="I153" s="195"/>
      <c r="J153" s="195"/>
      <c r="K153" s="284">
        <v>2075</v>
      </c>
      <c r="L153" s="195">
        <v>3301</v>
      </c>
      <c r="M153" s="195">
        <v>1214</v>
      </c>
      <c r="N153" s="195">
        <v>211</v>
      </c>
      <c r="O153" s="195">
        <v>259</v>
      </c>
      <c r="P153" s="195"/>
      <c r="Q153" s="195"/>
      <c r="R153" s="195"/>
      <c r="S153" s="195"/>
      <c r="T153" s="285"/>
      <c r="W153" s="146"/>
      <c r="X153" s="146"/>
      <c r="Y153" s="146"/>
      <c r="Z153" s="146"/>
      <c r="AA153" s="146"/>
      <c r="AB153" s="146"/>
      <c r="AC153" s="146"/>
      <c r="AD153" s="146"/>
      <c r="AE153" s="146"/>
      <c r="AF153" s="146"/>
      <c r="AG153" s="146"/>
      <c r="AH153" s="146"/>
      <c r="AI153" s="146"/>
      <c r="AJ153" s="146"/>
      <c r="AK153" s="146"/>
      <c r="AL153" s="146"/>
      <c r="AM153" s="100"/>
    </row>
    <row r="154" spans="1:39" s="147" customFormat="1">
      <c r="A154" s="283">
        <v>41243</v>
      </c>
      <c r="B154" s="155">
        <f t="shared" si="42"/>
        <v>4</v>
      </c>
      <c r="C154" s="129" t="str">
        <f t="shared" si="43"/>
        <v>dec2012</v>
      </c>
      <c r="D154" s="129">
        <f t="shared" si="44"/>
        <v>41244</v>
      </c>
      <c r="E154" s="171">
        <v>145</v>
      </c>
      <c r="F154" s="172">
        <v>340</v>
      </c>
      <c r="G154" s="276">
        <v>255</v>
      </c>
      <c r="H154" s="195"/>
      <c r="I154" s="195"/>
      <c r="J154" s="195"/>
      <c r="K154" s="284">
        <v>2135</v>
      </c>
      <c r="L154" s="195">
        <v>3308</v>
      </c>
      <c r="M154" s="195">
        <v>1219</v>
      </c>
      <c r="N154" s="195">
        <v>209</v>
      </c>
      <c r="O154" s="195">
        <v>258</v>
      </c>
      <c r="P154" s="195"/>
      <c r="Q154" s="195"/>
      <c r="R154" s="195"/>
      <c r="S154" s="195"/>
      <c r="T154" s="285"/>
      <c r="W154" s="146"/>
      <c r="X154" s="146"/>
      <c r="Y154" s="146"/>
      <c r="Z154" s="146"/>
      <c r="AA154" s="146"/>
      <c r="AB154" s="146"/>
      <c r="AC154" s="146"/>
      <c r="AD154" s="146"/>
      <c r="AE154" s="146"/>
      <c r="AF154" s="146"/>
      <c r="AG154" s="146"/>
      <c r="AH154" s="146"/>
      <c r="AI154" s="146"/>
      <c r="AJ154" s="146"/>
      <c r="AK154" s="146"/>
      <c r="AL154" s="146"/>
      <c r="AM154" s="100"/>
    </row>
    <row r="155" spans="1:39" s="147" customFormat="1">
      <c r="A155" s="283">
        <v>41274</v>
      </c>
      <c r="B155" s="155">
        <f t="shared" si="42"/>
        <v>4</v>
      </c>
      <c r="C155" s="129" t="str">
        <f t="shared" si="43"/>
        <v>dec2012</v>
      </c>
      <c r="D155" s="129">
        <f t="shared" si="44"/>
        <v>41244</v>
      </c>
      <c r="E155" s="171">
        <v>149</v>
      </c>
      <c r="F155" s="172">
        <v>411</v>
      </c>
      <c r="G155" s="276">
        <v>254</v>
      </c>
      <c r="H155" s="195"/>
      <c r="I155" s="195"/>
      <c r="J155" s="195"/>
      <c r="K155" s="284">
        <v>2145</v>
      </c>
      <c r="L155" s="195">
        <v>3391</v>
      </c>
      <c r="M155" s="195">
        <v>1231</v>
      </c>
      <c r="N155" s="195">
        <v>211</v>
      </c>
      <c r="O155" s="195">
        <v>259</v>
      </c>
      <c r="P155" s="195"/>
      <c r="Q155" s="195"/>
      <c r="R155" s="195"/>
      <c r="S155" s="195"/>
      <c r="T155" s="285"/>
      <c r="W155" s="146"/>
      <c r="X155" s="146"/>
      <c r="Y155" s="146"/>
      <c r="Z155" s="146"/>
      <c r="AA155" s="146"/>
      <c r="AB155" s="146"/>
      <c r="AC155" s="146"/>
      <c r="AD155" s="146"/>
      <c r="AE155" s="146"/>
      <c r="AF155" s="146"/>
      <c r="AG155" s="146"/>
      <c r="AH155" s="146"/>
      <c r="AI155" s="146"/>
      <c r="AJ155" s="146"/>
      <c r="AK155" s="146"/>
      <c r="AL155" s="146"/>
      <c r="AM155" s="100"/>
    </row>
    <row r="156" spans="1:39" s="147" customFormat="1">
      <c r="A156" s="283">
        <v>41305</v>
      </c>
      <c r="B156" s="155">
        <f t="shared" si="42"/>
        <v>1</v>
      </c>
      <c r="C156" s="129" t="str">
        <f t="shared" si="43"/>
        <v>Mar2013</v>
      </c>
      <c r="D156" s="129">
        <f t="shared" si="44"/>
        <v>41334</v>
      </c>
      <c r="E156" s="171">
        <v>168</v>
      </c>
      <c r="F156" s="172">
        <v>293</v>
      </c>
      <c r="G156" s="276">
        <v>225</v>
      </c>
      <c r="H156" s="195"/>
      <c r="I156" s="195"/>
      <c r="J156" s="195"/>
      <c r="K156" s="284">
        <v>2258</v>
      </c>
      <c r="L156" s="195">
        <v>3380</v>
      </c>
      <c r="M156" s="195">
        <v>1218</v>
      </c>
      <c r="N156" s="195">
        <v>211</v>
      </c>
      <c r="O156" s="195">
        <v>256</v>
      </c>
      <c r="P156" s="195"/>
      <c r="Q156" s="195"/>
      <c r="R156" s="195"/>
      <c r="S156" s="195"/>
      <c r="T156" s="285"/>
      <c r="W156" s="146"/>
      <c r="X156" s="146"/>
      <c r="Y156" s="146"/>
      <c r="Z156" s="146"/>
      <c r="AA156" s="146"/>
      <c r="AB156" s="146"/>
      <c r="AC156" s="146"/>
      <c r="AD156" s="146"/>
      <c r="AE156" s="146"/>
      <c r="AF156" s="146"/>
      <c r="AG156" s="146"/>
      <c r="AH156" s="146"/>
      <c r="AI156" s="146"/>
      <c r="AJ156" s="146"/>
      <c r="AK156" s="146"/>
      <c r="AL156" s="146"/>
      <c r="AM156" s="100"/>
    </row>
    <row r="157" spans="1:39" s="147" customFormat="1">
      <c r="A157" s="283">
        <v>41333</v>
      </c>
      <c r="B157" s="155">
        <f t="shared" si="42"/>
        <v>1</v>
      </c>
      <c r="C157" s="129" t="str">
        <f t="shared" si="43"/>
        <v>Mar2013</v>
      </c>
      <c r="D157" s="129">
        <f t="shared" si="44"/>
        <v>41334</v>
      </c>
      <c r="E157" s="171">
        <v>136</v>
      </c>
      <c r="F157" s="172">
        <v>327</v>
      </c>
      <c r="G157" s="276">
        <v>218</v>
      </c>
      <c r="H157" s="195"/>
      <c r="I157" s="195"/>
      <c r="J157" s="195"/>
      <c r="K157" s="284">
        <v>2220</v>
      </c>
      <c r="L157" s="195">
        <v>3404</v>
      </c>
      <c r="M157" s="195">
        <v>1233</v>
      </c>
      <c r="N157" s="195">
        <v>210</v>
      </c>
      <c r="O157" s="195">
        <v>253</v>
      </c>
      <c r="P157" s="195"/>
      <c r="Q157" s="195"/>
      <c r="R157" s="195"/>
      <c r="S157" s="195"/>
      <c r="T157" s="285"/>
      <c r="W157" s="146"/>
      <c r="X157" s="146"/>
      <c r="Y157" s="146"/>
      <c r="Z157" s="146"/>
      <c r="AA157" s="146"/>
      <c r="AB157" s="146"/>
      <c r="AC157" s="146"/>
      <c r="AD157" s="146"/>
      <c r="AE157" s="146"/>
      <c r="AF157" s="146"/>
      <c r="AG157" s="146"/>
      <c r="AH157" s="146"/>
      <c r="AI157" s="146"/>
      <c r="AJ157" s="146"/>
      <c r="AK157" s="146"/>
      <c r="AL157" s="146"/>
      <c r="AM157" s="100"/>
    </row>
    <row r="158" spans="1:39" s="147" customFormat="1">
      <c r="A158" s="283">
        <v>41364</v>
      </c>
      <c r="B158" s="155">
        <f t="shared" si="42"/>
        <v>1</v>
      </c>
      <c r="C158" s="129" t="str">
        <f t="shared" si="43"/>
        <v>Mar2013</v>
      </c>
      <c r="D158" s="129">
        <f t="shared" si="44"/>
        <v>41334</v>
      </c>
      <c r="E158" s="171">
        <v>193</v>
      </c>
      <c r="F158" s="172">
        <v>309</v>
      </c>
      <c r="G158" s="276">
        <v>265</v>
      </c>
      <c r="H158" s="195"/>
      <c r="I158" s="195"/>
      <c r="J158" s="195"/>
      <c r="K158" s="284">
        <v>2263</v>
      </c>
      <c r="L158" s="195">
        <v>3344</v>
      </c>
      <c r="M158" s="195">
        <v>1290</v>
      </c>
      <c r="N158" s="195">
        <v>208</v>
      </c>
      <c r="O158" s="195">
        <v>254</v>
      </c>
      <c r="P158" s="195"/>
      <c r="Q158" s="195"/>
      <c r="R158" s="195"/>
      <c r="S158" s="195"/>
      <c r="T158" s="285"/>
      <c r="W158" s="146"/>
      <c r="X158" s="146"/>
      <c r="Y158" s="146"/>
      <c r="Z158" s="146"/>
      <c r="AA158" s="146"/>
      <c r="AB158" s="146"/>
      <c r="AC158" s="146"/>
      <c r="AD158" s="146"/>
      <c r="AE158" s="146"/>
      <c r="AF158" s="146"/>
      <c r="AG158" s="146"/>
      <c r="AH158" s="146"/>
      <c r="AI158" s="146"/>
      <c r="AJ158" s="146"/>
      <c r="AK158" s="146"/>
      <c r="AL158" s="146"/>
      <c r="AM158" s="100"/>
    </row>
    <row r="159" spans="1:39" s="147" customFormat="1">
      <c r="A159" s="283">
        <v>41394</v>
      </c>
      <c r="B159" s="155">
        <f t="shared" si="42"/>
        <v>2</v>
      </c>
      <c r="C159" s="129" t="str">
        <f t="shared" si="43"/>
        <v>June2013</v>
      </c>
      <c r="D159" s="129">
        <f t="shared" si="44"/>
        <v>41426</v>
      </c>
      <c r="E159" s="171">
        <v>185</v>
      </c>
      <c r="F159" s="172">
        <v>292</v>
      </c>
      <c r="G159" s="276">
        <v>218</v>
      </c>
      <c r="H159" s="195"/>
      <c r="I159" s="195"/>
      <c r="J159" s="195"/>
      <c r="K159" s="284">
        <v>2317</v>
      </c>
      <c r="L159" s="195">
        <v>3325</v>
      </c>
      <c r="M159" s="195">
        <v>1295</v>
      </c>
      <c r="N159" s="195">
        <v>204</v>
      </c>
      <c r="O159" s="195">
        <v>254</v>
      </c>
      <c r="P159" s="195"/>
      <c r="Q159" s="195"/>
      <c r="R159" s="195"/>
      <c r="S159" s="195"/>
      <c r="T159" s="285"/>
      <c r="W159" s="146"/>
      <c r="X159" s="146"/>
      <c r="Y159" s="146"/>
      <c r="Z159" s="146"/>
      <c r="AA159" s="146"/>
      <c r="AB159" s="146"/>
      <c r="AC159" s="146"/>
      <c r="AD159" s="146"/>
      <c r="AE159" s="146"/>
      <c r="AF159" s="146"/>
      <c r="AG159" s="146"/>
      <c r="AH159" s="146"/>
      <c r="AI159" s="146"/>
      <c r="AJ159" s="146"/>
      <c r="AK159" s="146"/>
      <c r="AL159" s="146"/>
      <c r="AM159" s="100"/>
    </row>
    <row r="160" spans="1:39" s="147" customFormat="1">
      <c r="A160" s="283">
        <v>41425</v>
      </c>
      <c r="B160" s="155">
        <f t="shared" si="42"/>
        <v>2</v>
      </c>
      <c r="C160" s="129" t="str">
        <f t="shared" si="43"/>
        <v>June2013</v>
      </c>
      <c r="D160" s="129">
        <f t="shared" si="44"/>
        <v>41426</v>
      </c>
      <c r="E160" s="171">
        <v>151</v>
      </c>
      <c r="F160" s="172">
        <v>384</v>
      </c>
      <c r="G160" s="276">
        <v>241</v>
      </c>
      <c r="H160" s="195"/>
      <c r="I160" s="195"/>
      <c r="J160" s="195"/>
      <c r="K160" s="284">
        <v>2293</v>
      </c>
      <c r="L160" s="195">
        <v>3375</v>
      </c>
      <c r="M160" s="195">
        <v>1285</v>
      </c>
      <c r="N160" s="195">
        <v>204</v>
      </c>
      <c r="O160" s="195">
        <v>260</v>
      </c>
      <c r="P160" s="195"/>
      <c r="Q160" s="195"/>
      <c r="R160" s="195"/>
      <c r="S160" s="195"/>
      <c r="T160" s="285"/>
      <c r="W160" s="146"/>
      <c r="X160" s="146"/>
      <c r="Y160" s="146"/>
      <c r="Z160" s="146"/>
      <c r="AA160" s="146"/>
      <c r="AB160" s="146"/>
      <c r="AC160" s="146"/>
      <c r="AD160" s="146"/>
      <c r="AE160" s="146"/>
      <c r="AF160" s="146"/>
      <c r="AG160" s="146"/>
      <c r="AH160" s="146"/>
      <c r="AI160" s="146"/>
      <c r="AJ160" s="146"/>
      <c r="AK160" s="146"/>
      <c r="AL160" s="146"/>
      <c r="AM160" s="100"/>
    </row>
    <row r="161" spans="1:39" s="147" customFormat="1">
      <c r="A161" s="283">
        <v>41455</v>
      </c>
      <c r="B161" s="155">
        <f t="shared" si="42"/>
        <v>2</v>
      </c>
      <c r="C161" s="129" t="str">
        <f t="shared" si="43"/>
        <v>June2013</v>
      </c>
      <c r="D161" s="129">
        <f t="shared" si="44"/>
        <v>41426</v>
      </c>
      <c r="E161" s="171">
        <v>155</v>
      </c>
      <c r="F161" s="172">
        <v>320</v>
      </c>
      <c r="G161" s="276">
        <v>214</v>
      </c>
      <c r="H161" s="195"/>
      <c r="I161" s="195"/>
      <c r="J161" s="195"/>
      <c r="K161" s="284">
        <v>2263</v>
      </c>
      <c r="L161" s="195">
        <v>3365</v>
      </c>
      <c r="M161" s="195">
        <v>1252</v>
      </c>
      <c r="N161" s="195">
        <v>211</v>
      </c>
      <c r="O161" s="195">
        <v>258</v>
      </c>
      <c r="P161" s="195"/>
      <c r="Q161" s="195"/>
      <c r="R161" s="195"/>
      <c r="S161" s="195"/>
      <c r="T161" s="285"/>
      <c r="W161" s="146"/>
      <c r="X161" s="146"/>
      <c r="Y161" s="146"/>
      <c r="Z161" s="146"/>
      <c r="AA161" s="146"/>
      <c r="AB161" s="146"/>
      <c r="AC161" s="146"/>
      <c r="AD161" s="146"/>
      <c r="AE161" s="146"/>
      <c r="AF161" s="146"/>
      <c r="AG161" s="146"/>
      <c r="AH161" s="146"/>
      <c r="AI161" s="146"/>
      <c r="AJ161" s="146"/>
      <c r="AK161" s="146"/>
      <c r="AL161" s="146"/>
      <c r="AM161" s="100"/>
    </row>
    <row r="162" spans="1:39" s="147" customFormat="1">
      <c r="A162" s="283">
        <v>41486</v>
      </c>
      <c r="B162" s="155">
        <f t="shared" si="42"/>
        <v>3</v>
      </c>
      <c r="C162" s="129" t="str">
        <f t="shared" si="43"/>
        <v>Sep2013</v>
      </c>
      <c r="D162" s="129">
        <f t="shared" si="44"/>
        <v>41518</v>
      </c>
      <c r="E162" s="171">
        <v>212</v>
      </c>
      <c r="F162" s="172">
        <v>393</v>
      </c>
      <c r="G162" s="276">
        <v>241</v>
      </c>
      <c r="H162" s="195"/>
      <c r="I162" s="195"/>
      <c r="J162" s="195"/>
      <c r="K162" s="284">
        <v>2266</v>
      </c>
      <c r="L162" s="195">
        <v>3400</v>
      </c>
      <c r="M162" s="195">
        <v>1280</v>
      </c>
      <c r="N162" s="195">
        <v>215</v>
      </c>
      <c r="O162" s="195">
        <v>272</v>
      </c>
      <c r="P162" s="195"/>
      <c r="Q162" s="195"/>
      <c r="R162" s="195"/>
      <c r="S162" s="195"/>
      <c r="T162" s="285"/>
      <c r="W162" s="146"/>
      <c r="X162" s="146"/>
      <c r="Y162" s="146"/>
      <c r="Z162" s="146"/>
      <c r="AA162" s="146"/>
      <c r="AB162" s="146"/>
      <c r="AC162" s="146"/>
      <c r="AD162" s="146"/>
      <c r="AE162" s="146"/>
      <c r="AF162" s="146"/>
      <c r="AG162" s="146"/>
      <c r="AH162" s="146"/>
      <c r="AI162" s="146"/>
      <c r="AJ162" s="146"/>
      <c r="AK162" s="146"/>
      <c r="AL162" s="146"/>
      <c r="AM162" s="100"/>
    </row>
    <row r="163" spans="1:39" s="147" customFormat="1">
      <c r="A163" s="283">
        <v>41517</v>
      </c>
      <c r="B163" s="155">
        <f t="shared" si="42"/>
        <v>3</v>
      </c>
      <c r="C163" s="129" t="str">
        <f t="shared" si="43"/>
        <v>Sep2013</v>
      </c>
      <c r="D163" s="129">
        <f t="shared" si="44"/>
        <v>41518</v>
      </c>
      <c r="E163" s="171">
        <v>173</v>
      </c>
      <c r="F163" s="172">
        <v>275</v>
      </c>
      <c r="G163" s="276">
        <v>214</v>
      </c>
      <c r="H163" s="195"/>
      <c r="I163" s="195"/>
      <c r="J163" s="195"/>
      <c r="K163" s="284">
        <v>2286</v>
      </c>
      <c r="L163" s="195">
        <v>3365</v>
      </c>
      <c r="M163" s="195">
        <v>1280</v>
      </c>
      <c r="N163" s="195">
        <v>215</v>
      </c>
      <c r="O163" s="195">
        <v>272</v>
      </c>
      <c r="P163" s="195"/>
      <c r="Q163" s="195"/>
      <c r="R163" s="195"/>
      <c r="S163" s="195"/>
      <c r="T163" s="285"/>
      <c r="W163" s="146"/>
      <c r="X163" s="146"/>
      <c r="Y163" s="146"/>
      <c r="Z163" s="146"/>
      <c r="AA163" s="146"/>
      <c r="AB163" s="146"/>
      <c r="AC163" s="146"/>
      <c r="AD163" s="146"/>
      <c r="AE163" s="146"/>
      <c r="AF163" s="146"/>
      <c r="AG163" s="146"/>
      <c r="AH163" s="146"/>
      <c r="AI163" s="146"/>
      <c r="AJ163" s="146"/>
      <c r="AK163" s="146"/>
      <c r="AL163" s="146"/>
      <c r="AM163" s="100"/>
    </row>
    <row r="164" spans="1:39" s="147" customFormat="1">
      <c r="A164" s="283">
        <v>41547</v>
      </c>
      <c r="B164" s="155">
        <f t="shared" si="42"/>
        <v>3</v>
      </c>
      <c r="C164" s="129" t="str">
        <f t="shared" si="43"/>
        <v>Sep2013</v>
      </c>
      <c r="D164" s="129">
        <f t="shared" si="44"/>
        <v>41518</v>
      </c>
      <c r="E164" s="171">
        <v>211</v>
      </c>
      <c r="F164" s="172">
        <v>325</v>
      </c>
      <c r="G164" s="276">
        <v>243</v>
      </c>
      <c r="H164" s="195"/>
      <c r="I164" s="195"/>
      <c r="J164" s="195"/>
      <c r="K164" s="284">
        <v>2283</v>
      </c>
      <c r="L164" s="195">
        <v>3342</v>
      </c>
      <c r="M164" s="195">
        <v>1281</v>
      </c>
      <c r="N164" s="195">
        <v>218</v>
      </c>
      <c r="O164" s="195">
        <v>270</v>
      </c>
      <c r="P164" s="195"/>
      <c r="Q164" s="195"/>
      <c r="R164" s="195"/>
      <c r="S164" s="195"/>
      <c r="T164" s="285"/>
      <c r="W164" s="146"/>
      <c r="X164" s="146"/>
      <c r="Y164" s="146"/>
      <c r="Z164" s="146"/>
      <c r="AA164" s="146"/>
      <c r="AB164" s="146"/>
      <c r="AC164" s="146"/>
      <c r="AD164" s="146"/>
      <c r="AE164" s="146"/>
      <c r="AF164" s="146"/>
      <c r="AG164" s="146"/>
      <c r="AH164" s="146"/>
      <c r="AI164" s="146"/>
      <c r="AJ164" s="146"/>
      <c r="AK164" s="146"/>
      <c r="AL164" s="146"/>
      <c r="AM164" s="100"/>
    </row>
    <row r="165" spans="1:39" s="147" customFormat="1">
      <c r="A165" s="283">
        <v>41578</v>
      </c>
      <c r="B165" s="155">
        <f t="shared" si="42"/>
        <v>4</v>
      </c>
      <c r="C165" s="129" t="str">
        <f t="shared" si="43"/>
        <v>dec2013</v>
      </c>
      <c r="D165" s="129">
        <f t="shared" si="44"/>
        <v>41609</v>
      </c>
      <c r="E165" s="171">
        <v>245</v>
      </c>
      <c r="F165" s="172">
        <v>374</v>
      </c>
      <c r="G165" s="276">
        <v>240</v>
      </c>
      <c r="H165" s="195"/>
      <c r="I165" s="195"/>
      <c r="J165" s="195"/>
      <c r="K165" s="284">
        <v>2318</v>
      </c>
      <c r="L165" s="195">
        <v>3392</v>
      </c>
      <c r="M165" s="195">
        <v>1302</v>
      </c>
      <c r="N165" s="195">
        <v>215</v>
      </c>
      <c r="O165" s="195">
        <v>271</v>
      </c>
      <c r="P165" s="195"/>
      <c r="Q165" s="195"/>
      <c r="R165" s="195"/>
      <c r="S165" s="195"/>
      <c r="T165" s="285"/>
      <c r="W165" s="146"/>
      <c r="X165" s="146"/>
      <c r="Y165" s="146"/>
      <c r="Z165" s="146"/>
      <c r="AA165" s="146"/>
      <c r="AB165" s="146"/>
      <c r="AC165" s="146"/>
      <c r="AD165" s="146"/>
      <c r="AE165" s="146"/>
      <c r="AF165" s="146"/>
      <c r="AG165" s="146"/>
      <c r="AH165" s="146"/>
      <c r="AI165" s="146"/>
      <c r="AJ165" s="146"/>
      <c r="AK165" s="146"/>
      <c r="AL165" s="146"/>
      <c r="AM165" s="100"/>
    </row>
    <row r="166" spans="1:39" s="147" customFormat="1">
      <c r="A166" s="283">
        <v>41608</v>
      </c>
      <c r="B166" s="155">
        <f t="shared" si="42"/>
        <v>4</v>
      </c>
      <c r="C166" s="129" t="str">
        <f t="shared" si="43"/>
        <v>dec2013</v>
      </c>
      <c r="D166" s="129">
        <f t="shared" si="44"/>
        <v>41609</v>
      </c>
      <c r="E166" s="171">
        <v>183</v>
      </c>
      <c r="F166" s="172">
        <v>310</v>
      </c>
      <c r="G166" s="276">
        <v>244</v>
      </c>
      <c r="H166" s="195"/>
      <c r="I166" s="195"/>
      <c r="J166" s="195"/>
      <c r="K166" s="284">
        <v>2313</v>
      </c>
      <c r="L166" s="195">
        <v>3371</v>
      </c>
      <c r="M166" s="195">
        <v>1313</v>
      </c>
      <c r="N166" s="195">
        <v>217</v>
      </c>
      <c r="O166" s="195">
        <v>276</v>
      </c>
      <c r="P166" s="195"/>
      <c r="Q166" s="195"/>
      <c r="R166" s="195"/>
      <c r="S166" s="195"/>
      <c r="T166" s="285"/>
      <c r="W166" s="146"/>
      <c r="X166" s="146"/>
      <c r="Y166" s="146"/>
      <c r="Z166" s="146"/>
      <c r="AA166" s="146"/>
      <c r="AB166" s="146"/>
      <c r="AC166" s="146"/>
      <c r="AD166" s="146"/>
      <c r="AE166" s="146"/>
      <c r="AF166" s="146"/>
      <c r="AG166" s="146"/>
      <c r="AH166" s="146"/>
      <c r="AI166" s="146"/>
      <c r="AJ166" s="146"/>
      <c r="AK166" s="146"/>
      <c r="AL166" s="146"/>
      <c r="AM166" s="100"/>
    </row>
    <row r="167" spans="1:39" s="147" customFormat="1">
      <c r="A167" s="283">
        <v>41639</v>
      </c>
      <c r="B167" s="155">
        <f t="shared" si="42"/>
        <v>4</v>
      </c>
      <c r="C167" s="129" t="str">
        <f t="shared" si="43"/>
        <v>dec2013</v>
      </c>
      <c r="D167" s="129">
        <f t="shared" si="44"/>
        <v>41609</v>
      </c>
      <c r="E167" s="171">
        <v>174</v>
      </c>
      <c r="F167" s="172">
        <v>348</v>
      </c>
      <c r="G167" s="276">
        <v>234</v>
      </c>
      <c r="H167" s="195"/>
      <c r="I167" s="195"/>
      <c r="J167" s="195"/>
      <c r="K167" s="284">
        <v>2308</v>
      </c>
      <c r="L167" s="195">
        <v>3382</v>
      </c>
      <c r="M167" s="195">
        <v>1325</v>
      </c>
      <c r="N167" s="195">
        <v>212</v>
      </c>
      <c r="O167" s="195">
        <v>276</v>
      </c>
      <c r="P167" s="195"/>
      <c r="Q167" s="195"/>
      <c r="R167" s="195"/>
      <c r="S167" s="195"/>
      <c r="T167" s="285"/>
      <c r="W167" s="146"/>
      <c r="X167" s="146"/>
      <c r="Y167" s="146"/>
      <c r="Z167" s="146"/>
      <c r="AA167" s="146"/>
      <c r="AB167" s="146"/>
      <c r="AC167" s="146"/>
      <c r="AD167" s="146"/>
      <c r="AE167" s="146"/>
      <c r="AF167" s="146"/>
      <c r="AG167" s="146"/>
      <c r="AH167" s="146"/>
      <c r="AI167" s="146"/>
      <c r="AJ167" s="146"/>
      <c r="AK167" s="146"/>
      <c r="AL167" s="146"/>
      <c r="AM167" s="100"/>
    </row>
    <row r="168" spans="1:39" s="147" customFormat="1">
      <c r="A168" s="283">
        <v>41670</v>
      </c>
      <c r="B168" s="155">
        <f t="shared" si="42"/>
        <v>1</v>
      </c>
      <c r="C168" s="129" t="str">
        <f t="shared" si="43"/>
        <v>Mar2014</v>
      </c>
      <c r="D168" s="129">
        <f t="shared" si="44"/>
        <v>41699</v>
      </c>
      <c r="E168" s="171">
        <v>209</v>
      </c>
      <c r="F168" s="172">
        <v>274</v>
      </c>
      <c r="G168" s="276">
        <v>241</v>
      </c>
      <c r="H168" s="195"/>
      <c r="I168" s="195"/>
      <c r="J168" s="195"/>
      <c r="K168" s="284">
        <v>2347</v>
      </c>
      <c r="L168" s="195">
        <v>3309</v>
      </c>
      <c r="M168" s="195">
        <v>1323</v>
      </c>
      <c r="N168" s="195">
        <v>214</v>
      </c>
      <c r="O168" s="195">
        <v>277</v>
      </c>
      <c r="P168" s="195"/>
      <c r="Q168" s="195"/>
      <c r="R168" s="195"/>
      <c r="S168" s="195"/>
      <c r="T168" s="285"/>
      <c r="W168" s="146"/>
      <c r="X168" s="146"/>
      <c r="Y168" s="146"/>
      <c r="Z168" s="146"/>
      <c r="AA168" s="146"/>
      <c r="AB168" s="146"/>
      <c r="AC168" s="146"/>
      <c r="AD168" s="146"/>
      <c r="AE168" s="146"/>
      <c r="AF168" s="146"/>
      <c r="AG168" s="146"/>
      <c r="AH168" s="146"/>
      <c r="AI168" s="146"/>
      <c r="AJ168" s="146"/>
      <c r="AK168" s="146"/>
      <c r="AL168" s="146"/>
      <c r="AM168" s="100"/>
    </row>
    <row r="169" spans="1:39" s="147" customFormat="1">
      <c r="A169" s="283">
        <v>41698</v>
      </c>
      <c r="B169" s="155">
        <f t="shared" si="42"/>
        <v>1</v>
      </c>
      <c r="C169" s="129" t="str">
        <f t="shared" si="43"/>
        <v>Mar2014</v>
      </c>
      <c r="D169" s="129">
        <f t="shared" si="44"/>
        <v>41699</v>
      </c>
      <c r="E169" s="171">
        <v>182</v>
      </c>
      <c r="F169" s="172">
        <v>264</v>
      </c>
      <c r="G169" s="276">
        <v>249</v>
      </c>
      <c r="H169" s="195"/>
      <c r="I169" s="195"/>
      <c r="J169" s="195"/>
      <c r="K169" s="284">
        <v>2353</v>
      </c>
      <c r="L169" s="195">
        <v>3247</v>
      </c>
      <c r="M169" s="195">
        <v>1326</v>
      </c>
      <c r="N169" s="195">
        <v>215</v>
      </c>
      <c r="O169" s="195">
        <v>283</v>
      </c>
      <c r="P169" s="195"/>
      <c r="Q169" s="195"/>
      <c r="R169" s="195"/>
      <c r="S169" s="195"/>
      <c r="T169" s="285"/>
      <c r="W169" s="146"/>
      <c r="X169" s="146"/>
      <c r="Y169" s="146"/>
      <c r="Z169" s="146"/>
      <c r="AA169" s="146"/>
      <c r="AB169" s="146"/>
      <c r="AC169" s="146"/>
      <c r="AD169" s="146"/>
      <c r="AE169" s="146"/>
      <c r="AF169" s="146"/>
      <c r="AG169" s="146"/>
      <c r="AH169" s="146"/>
      <c r="AI169" s="146"/>
      <c r="AJ169" s="146"/>
      <c r="AK169" s="146"/>
      <c r="AL169" s="146"/>
      <c r="AM169" s="100"/>
    </row>
    <row r="170" spans="1:39" s="147" customFormat="1">
      <c r="A170" s="283">
        <v>41729</v>
      </c>
      <c r="B170" s="155">
        <f t="shared" si="42"/>
        <v>1</v>
      </c>
      <c r="C170" s="129" t="str">
        <f t="shared" si="43"/>
        <v>Mar2014</v>
      </c>
      <c r="D170" s="129">
        <f t="shared" si="44"/>
        <v>41699</v>
      </c>
      <c r="E170" s="171">
        <v>232</v>
      </c>
      <c r="F170" s="172">
        <v>274</v>
      </c>
      <c r="G170" s="276">
        <v>263</v>
      </c>
      <c r="H170" s="195"/>
      <c r="I170" s="195"/>
      <c r="J170" s="195"/>
      <c r="K170" s="284">
        <v>2374</v>
      </c>
      <c r="L170" s="195">
        <v>3168</v>
      </c>
      <c r="M170" s="195">
        <v>1352</v>
      </c>
      <c r="N170" s="195">
        <v>218</v>
      </c>
      <c r="O170" s="195">
        <v>283</v>
      </c>
      <c r="P170" s="195"/>
      <c r="Q170" s="195"/>
      <c r="R170" s="195"/>
      <c r="S170" s="195"/>
      <c r="T170" s="285"/>
      <c r="W170" s="146"/>
      <c r="X170" s="146"/>
      <c r="Y170" s="146"/>
      <c r="Z170" s="146"/>
      <c r="AA170" s="146"/>
      <c r="AB170" s="146"/>
      <c r="AC170" s="146"/>
      <c r="AD170" s="146"/>
      <c r="AE170" s="146"/>
      <c r="AF170" s="146"/>
      <c r="AG170" s="146"/>
      <c r="AH170" s="146"/>
      <c r="AI170" s="146"/>
      <c r="AJ170" s="146"/>
      <c r="AK170" s="146"/>
      <c r="AL170" s="146"/>
      <c r="AM170" s="100"/>
    </row>
    <row r="171" spans="1:39" s="147" customFormat="1">
      <c r="A171" s="283">
        <v>41759</v>
      </c>
      <c r="B171" s="155">
        <f t="shared" si="42"/>
        <v>2</v>
      </c>
      <c r="C171" s="129" t="str">
        <f t="shared" si="43"/>
        <v>June2014</v>
      </c>
      <c r="D171" s="129">
        <f t="shared" si="44"/>
        <v>41791</v>
      </c>
      <c r="E171" s="171">
        <v>203</v>
      </c>
      <c r="F171" s="172">
        <v>333</v>
      </c>
      <c r="G171" s="276">
        <v>251</v>
      </c>
      <c r="H171" s="195"/>
      <c r="I171" s="195"/>
      <c r="J171" s="195"/>
      <c r="K171" s="284">
        <v>2375</v>
      </c>
      <c r="L171" s="195">
        <v>3155</v>
      </c>
      <c r="M171" s="195">
        <v>1371</v>
      </c>
      <c r="N171" s="195">
        <v>220</v>
      </c>
      <c r="O171" s="195">
        <v>284</v>
      </c>
      <c r="P171" s="195"/>
      <c r="Q171" s="195"/>
      <c r="R171" s="195"/>
      <c r="S171" s="195"/>
      <c r="T171" s="285"/>
      <c r="W171" s="146"/>
      <c r="X171" s="146"/>
      <c r="Y171" s="146"/>
      <c r="Z171" s="146"/>
      <c r="AA171" s="146"/>
      <c r="AB171" s="146"/>
      <c r="AC171" s="146"/>
      <c r="AD171" s="146"/>
      <c r="AE171" s="146"/>
      <c r="AF171" s="146"/>
      <c r="AG171" s="146"/>
      <c r="AH171" s="146"/>
      <c r="AI171" s="146"/>
      <c r="AJ171" s="146"/>
      <c r="AK171" s="146"/>
      <c r="AL171" s="146"/>
      <c r="AM171" s="100"/>
    </row>
    <row r="172" spans="1:39" s="147" customFormat="1">
      <c r="A172" s="283">
        <v>41790</v>
      </c>
      <c r="B172" s="155">
        <f t="shared" si="42"/>
        <v>2</v>
      </c>
      <c r="C172" s="129" t="str">
        <f t="shared" si="43"/>
        <v>June2014</v>
      </c>
      <c r="D172" s="129">
        <f t="shared" si="44"/>
        <v>41791</v>
      </c>
      <c r="E172" s="171">
        <v>176</v>
      </c>
      <c r="F172" s="172">
        <v>306</v>
      </c>
      <c r="G172" s="276">
        <v>251</v>
      </c>
      <c r="H172" s="195"/>
      <c r="I172" s="195"/>
      <c r="J172" s="195"/>
      <c r="K172" s="284">
        <v>2341</v>
      </c>
      <c r="L172" s="195">
        <v>3090</v>
      </c>
      <c r="M172" s="195">
        <v>1408</v>
      </c>
      <c r="N172" s="195">
        <v>228</v>
      </c>
      <c r="O172" s="195">
        <v>285</v>
      </c>
      <c r="P172" s="195"/>
      <c r="Q172" s="195"/>
      <c r="R172" s="195"/>
      <c r="S172" s="195"/>
      <c r="T172" s="285"/>
      <c r="W172" s="146"/>
      <c r="X172" s="146"/>
      <c r="Y172" s="146"/>
      <c r="Z172" s="146"/>
      <c r="AA172" s="146"/>
      <c r="AB172" s="146"/>
      <c r="AC172" s="146"/>
      <c r="AD172" s="146"/>
      <c r="AE172" s="146"/>
      <c r="AF172" s="146"/>
      <c r="AG172" s="146"/>
      <c r="AH172" s="146"/>
      <c r="AI172" s="146"/>
      <c r="AJ172" s="146"/>
      <c r="AK172" s="146"/>
      <c r="AL172" s="146"/>
      <c r="AM172" s="100"/>
    </row>
    <row r="173" spans="1:39" s="147" customFormat="1">
      <c r="A173" s="283">
        <v>41820</v>
      </c>
      <c r="B173" s="155">
        <f t="shared" si="42"/>
        <v>2</v>
      </c>
      <c r="C173" s="129" t="str">
        <f t="shared" si="43"/>
        <v>June2014</v>
      </c>
      <c r="D173" s="129">
        <f t="shared" si="44"/>
        <v>41791</v>
      </c>
      <c r="E173" s="171">
        <v>200</v>
      </c>
      <c r="F173" s="172">
        <v>334</v>
      </c>
      <c r="G173" s="276">
        <v>199</v>
      </c>
      <c r="H173" s="195"/>
      <c r="I173" s="195"/>
      <c r="J173" s="195"/>
      <c r="K173" s="284">
        <v>2348</v>
      </c>
      <c r="L173" s="195">
        <v>3098</v>
      </c>
      <c r="M173" s="195">
        <v>1382</v>
      </c>
      <c r="N173" s="195">
        <v>227</v>
      </c>
      <c r="O173" s="195">
        <v>283</v>
      </c>
      <c r="P173" s="195"/>
      <c r="Q173" s="195"/>
      <c r="R173" s="195"/>
      <c r="S173" s="195"/>
      <c r="T173" s="285"/>
      <c r="W173" s="146"/>
      <c r="X173" s="146"/>
      <c r="Y173" s="146"/>
      <c r="Z173" s="146"/>
      <c r="AA173" s="146"/>
      <c r="AB173" s="146"/>
      <c r="AC173" s="146"/>
      <c r="AD173" s="146"/>
      <c r="AE173" s="146"/>
      <c r="AF173" s="146"/>
      <c r="AG173" s="146"/>
      <c r="AH173" s="146"/>
      <c r="AI173" s="146"/>
      <c r="AJ173" s="146"/>
      <c r="AK173" s="146"/>
      <c r="AL173" s="146"/>
      <c r="AM173" s="100"/>
    </row>
    <row r="174" spans="1:39" s="147" customFormat="1">
      <c r="A174" s="283">
        <v>41851</v>
      </c>
      <c r="B174" s="155">
        <f t="shared" si="42"/>
        <v>3</v>
      </c>
      <c r="C174" s="129" t="str">
        <f t="shared" si="43"/>
        <v>Sep2014</v>
      </c>
      <c r="D174" s="129">
        <f t="shared" si="44"/>
        <v>41883</v>
      </c>
      <c r="E174" s="171">
        <v>204</v>
      </c>
      <c r="F174" s="172">
        <v>374</v>
      </c>
      <c r="G174" s="276">
        <v>203</v>
      </c>
      <c r="H174" s="195"/>
      <c r="I174" s="195"/>
      <c r="J174" s="195"/>
      <c r="K174" s="284">
        <v>2391</v>
      </c>
      <c r="L174" s="195">
        <v>3150</v>
      </c>
      <c r="M174" s="195">
        <v>1348</v>
      </c>
      <c r="N174" s="195">
        <v>228</v>
      </c>
      <c r="O174" s="195">
        <v>287</v>
      </c>
      <c r="P174" s="195"/>
      <c r="Q174" s="195"/>
      <c r="R174" s="195"/>
      <c r="S174" s="195"/>
      <c r="T174" s="285"/>
      <c r="W174" s="146"/>
      <c r="X174" s="146"/>
      <c r="Y174" s="146"/>
      <c r="Z174" s="146"/>
      <c r="AA174" s="146"/>
      <c r="AB174" s="146"/>
      <c r="AC174" s="146"/>
      <c r="AD174" s="146"/>
      <c r="AE174" s="146"/>
      <c r="AF174" s="146"/>
      <c r="AG174" s="146"/>
      <c r="AH174" s="146"/>
      <c r="AI174" s="146"/>
      <c r="AJ174" s="146"/>
      <c r="AK174" s="146"/>
      <c r="AL174" s="146"/>
      <c r="AM174" s="100"/>
    </row>
    <row r="175" spans="1:39" s="147" customFormat="1">
      <c r="A175" s="283">
        <v>41882</v>
      </c>
      <c r="B175" s="155">
        <f t="shared" si="42"/>
        <v>3</v>
      </c>
      <c r="C175" s="129" t="str">
        <f t="shared" si="43"/>
        <v>Sep2014</v>
      </c>
      <c r="D175" s="129">
        <f t="shared" si="44"/>
        <v>41883</v>
      </c>
      <c r="E175" s="171">
        <v>141</v>
      </c>
      <c r="F175" s="172">
        <v>305</v>
      </c>
      <c r="G175" s="276">
        <v>219</v>
      </c>
      <c r="H175" s="195"/>
      <c r="I175" s="195"/>
      <c r="J175" s="195"/>
      <c r="K175" s="284">
        <v>2382</v>
      </c>
      <c r="L175" s="195">
        <v>3123</v>
      </c>
      <c r="M175" s="195">
        <v>1323</v>
      </c>
      <c r="N175" s="195">
        <v>232</v>
      </c>
      <c r="O175" s="195">
        <v>285</v>
      </c>
      <c r="P175" s="195"/>
      <c r="Q175" s="195"/>
      <c r="R175" s="195"/>
      <c r="S175" s="195"/>
      <c r="T175" s="285"/>
      <c r="W175" s="146"/>
      <c r="X175" s="146"/>
      <c r="Y175" s="146"/>
      <c r="Z175" s="146"/>
      <c r="AA175" s="146"/>
      <c r="AB175" s="146"/>
      <c r="AC175" s="146"/>
      <c r="AD175" s="146"/>
      <c r="AE175" s="146"/>
      <c r="AF175" s="146"/>
      <c r="AG175" s="146"/>
      <c r="AH175" s="146"/>
      <c r="AI175" s="146"/>
      <c r="AJ175" s="146"/>
      <c r="AK175" s="146"/>
      <c r="AL175" s="146"/>
      <c r="AM175" s="100"/>
    </row>
    <row r="176" spans="1:39" s="147" customFormat="1">
      <c r="A176" s="283">
        <v>41912</v>
      </c>
      <c r="B176" s="155">
        <f t="shared" si="42"/>
        <v>3</v>
      </c>
      <c r="C176" s="129" t="str">
        <f t="shared" si="43"/>
        <v>Sep2014</v>
      </c>
      <c r="D176" s="129">
        <f t="shared" si="44"/>
        <v>41883</v>
      </c>
      <c r="E176" s="171">
        <v>194</v>
      </c>
      <c r="F176" s="172">
        <v>313</v>
      </c>
      <c r="G176" s="276">
        <v>210</v>
      </c>
      <c r="H176" s="195"/>
      <c r="I176" s="195"/>
      <c r="J176" s="195"/>
      <c r="K176" s="284">
        <v>2424</v>
      </c>
      <c r="L176" s="195">
        <v>3127</v>
      </c>
      <c r="M176" s="195">
        <v>1261</v>
      </c>
      <c r="N176" s="195">
        <v>234</v>
      </c>
      <c r="O176" s="195">
        <v>283</v>
      </c>
      <c r="P176" s="195"/>
      <c r="Q176" s="195"/>
      <c r="R176" s="195"/>
      <c r="S176" s="195"/>
      <c r="T176" s="285"/>
      <c r="W176" s="146"/>
      <c r="X176" s="146"/>
      <c r="Y176" s="146"/>
      <c r="Z176" s="146"/>
      <c r="AA176" s="146"/>
      <c r="AB176" s="146"/>
      <c r="AC176" s="146"/>
      <c r="AD176" s="146"/>
      <c r="AE176" s="146"/>
      <c r="AF176" s="146"/>
      <c r="AG176" s="146"/>
      <c r="AH176" s="146"/>
      <c r="AI176" s="146"/>
      <c r="AJ176" s="146"/>
      <c r="AK176" s="146"/>
      <c r="AL176" s="146"/>
      <c r="AM176" s="100"/>
    </row>
    <row r="177" spans="1:39" s="147" customFormat="1">
      <c r="A177" s="283">
        <v>41943</v>
      </c>
      <c r="B177" s="155">
        <f t="shared" si="42"/>
        <v>4</v>
      </c>
      <c r="C177" s="129" t="str">
        <f t="shared" si="43"/>
        <v>dec2014</v>
      </c>
      <c r="D177" s="129">
        <f t="shared" si="44"/>
        <v>41974</v>
      </c>
      <c r="E177" s="171">
        <v>215</v>
      </c>
      <c r="F177" s="172">
        <v>380</v>
      </c>
      <c r="G177" s="276">
        <v>213</v>
      </c>
      <c r="H177" s="195"/>
      <c r="I177" s="195"/>
      <c r="J177" s="195"/>
      <c r="K177" s="284">
        <v>2446</v>
      </c>
      <c r="L177" s="195">
        <v>3196</v>
      </c>
      <c r="M177" s="195">
        <v>1226</v>
      </c>
      <c r="N177" s="195">
        <v>228</v>
      </c>
      <c r="O177" s="195">
        <v>282</v>
      </c>
      <c r="P177" s="195"/>
      <c r="Q177" s="195"/>
      <c r="R177" s="195"/>
      <c r="S177" s="195"/>
      <c r="T177" s="285"/>
      <c r="W177" s="146"/>
      <c r="X177" s="146"/>
      <c r="Y177" s="146"/>
      <c r="Z177" s="146"/>
      <c r="AA177" s="146"/>
      <c r="AB177" s="146"/>
      <c r="AC177" s="146"/>
      <c r="AD177" s="146"/>
      <c r="AE177" s="146"/>
      <c r="AF177" s="146"/>
      <c r="AG177" s="146"/>
      <c r="AH177" s="146"/>
      <c r="AI177" s="146"/>
      <c r="AJ177" s="146"/>
      <c r="AK177" s="146"/>
      <c r="AL177" s="146"/>
      <c r="AM177" s="100"/>
    </row>
    <row r="178" spans="1:39" s="147" customFormat="1">
      <c r="A178" s="283">
        <v>41973</v>
      </c>
      <c r="B178" s="155">
        <f t="shared" si="42"/>
        <v>4</v>
      </c>
      <c r="C178" s="129" t="str">
        <f t="shared" si="43"/>
        <v>dec2014</v>
      </c>
      <c r="D178" s="129">
        <f t="shared" si="44"/>
        <v>41974</v>
      </c>
      <c r="E178" s="171">
        <v>159</v>
      </c>
      <c r="F178" s="172">
        <v>299</v>
      </c>
      <c r="G178" s="276">
        <v>243</v>
      </c>
      <c r="H178" s="195"/>
      <c r="I178" s="195"/>
      <c r="J178" s="195"/>
      <c r="K178" s="284">
        <v>2424</v>
      </c>
      <c r="L178" s="195">
        <v>3178</v>
      </c>
      <c r="M178" s="195">
        <v>1216</v>
      </c>
      <c r="N178" s="195">
        <v>230</v>
      </c>
      <c r="O178" s="195">
        <v>278</v>
      </c>
      <c r="P178" s="195"/>
      <c r="Q178" s="195"/>
      <c r="R178" s="195"/>
      <c r="S178" s="195"/>
      <c r="T178" s="285"/>
      <c r="W178" s="146"/>
      <c r="X178" s="146"/>
      <c r="Y178" s="146"/>
      <c r="Z178" s="146"/>
      <c r="AA178" s="146"/>
      <c r="AB178" s="146"/>
      <c r="AC178" s="146"/>
      <c r="AD178" s="146"/>
      <c r="AE178" s="146"/>
      <c r="AF178" s="146"/>
      <c r="AG178" s="146"/>
      <c r="AH178" s="146"/>
      <c r="AI178" s="146"/>
      <c r="AJ178" s="146"/>
      <c r="AK178" s="146"/>
      <c r="AL178" s="146"/>
      <c r="AM178" s="100"/>
    </row>
    <row r="179" spans="1:39" s="147" customFormat="1">
      <c r="A179" s="283">
        <v>42004</v>
      </c>
      <c r="B179" s="155">
        <f t="shared" si="42"/>
        <v>4</v>
      </c>
      <c r="C179" s="129" t="str">
        <f t="shared" si="43"/>
        <v>dec2014</v>
      </c>
      <c r="D179" s="129">
        <f t="shared" si="44"/>
        <v>41974</v>
      </c>
      <c r="E179" s="171">
        <v>156</v>
      </c>
      <c r="F179" s="172">
        <v>377</v>
      </c>
      <c r="G179" s="276">
        <v>229</v>
      </c>
      <c r="H179" s="195"/>
      <c r="I179" s="195"/>
      <c r="J179" s="195"/>
      <c r="K179" s="284">
        <v>2403</v>
      </c>
      <c r="L179" s="195">
        <v>3278</v>
      </c>
      <c r="M179" s="195">
        <v>1216</v>
      </c>
      <c r="N179" s="195">
        <v>231</v>
      </c>
      <c r="O179" s="195">
        <v>275</v>
      </c>
      <c r="P179" s="195"/>
      <c r="Q179" s="195"/>
      <c r="R179" s="195"/>
      <c r="S179" s="195"/>
      <c r="T179" s="285"/>
      <c r="W179" s="146"/>
      <c r="X179" s="146"/>
      <c r="Y179" s="146"/>
      <c r="Z179" s="146"/>
      <c r="AA179" s="146"/>
      <c r="AB179" s="146"/>
      <c r="AC179" s="146"/>
      <c r="AD179" s="146"/>
      <c r="AE179" s="146"/>
      <c r="AF179" s="146"/>
      <c r="AG179" s="146"/>
      <c r="AH179" s="146"/>
      <c r="AI179" s="146"/>
      <c r="AJ179" s="146"/>
      <c r="AK179" s="146"/>
      <c r="AL179" s="146"/>
      <c r="AM179" s="100"/>
    </row>
    <row r="180" spans="1:39" s="147" customFormat="1">
      <c r="A180" s="283">
        <v>42035</v>
      </c>
      <c r="B180" s="155">
        <f t="shared" si="42"/>
        <v>1</v>
      </c>
      <c r="C180" s="129" t="str">
        <f t="shared" si="43"/>
        <v>Mar2015</v>
      </c>
      <c r="D180" s="129">
        <f t="shared" si="44"/>
        <v>42064</v>
      </c>
      <c r="E180" s="171">
        <v>126</v>
      </c>
      <c r="F180" s="172">
        <v>284</v>
      </c>
      <c r="G180" s="276">
        <v>251</v>
      </c>
      <c r="H180" s="195"/>
      <c r="I180" s="195"/>
      <c r="J180" s="195"/>
      <c r="K180" s="284">
        <v>2363</v>
      </c>
      <c r="L180" s="195">
        <v>3254</v>
      </c>
      <c r="M180" s="195">
        <v>1242</v>
      </c>
      <c r="N180" s="195">
        <v>225</v>
      </c>
      <c r="O180" s="195">
        <v>278</v>
      </c>
      <c r="P180" s="195"/>
      <c r="Q180" s="195"/>
      <c r="R180" s="195"/>
      <c r="S180" s="195"/>
      <c r="T180" s="285"/>
      <c r="W180" s="146"/>
      <c r="X180" s="146"/>
      <c r="Y180" s="146"/>
      <c r="Z180" s="146"/>
      <c r="AA180" s="146"/>
      <c r="AB180" s="146"/>
      <c r="AC180" s="146"/>
      <c r="AD180" s="146"/>
      <c r="AE180" s="146"/>
      <c r="AF180" s="146"/>
      <c r="AG180" s="146"/>
      <c r="AH180" s="146"/>
      <c r="AI180" s="146"/>
      <c r="AJ180" s="146"/>
      <c r="AK180" s="146"/>
      <c r="AL180" s="146"/>
      <c r="AM180" s="100"/>
    </row>
    <row r="181" spans="1:39" s="147" customFormat="1">
      <c r="A181" s="283">
        <v>42063</v>
      </c>
      <c r="B181" s="155">
        <f t="shared" si="42"/>
        <v>1</v>
      </c>
      <c r="C181" s="129" t="str">
        <f t="shared" si="43"/>
        <v>Mar2015</v>
      </c>
      <c r="D181" s="129">
        <f t="shared" si="44"/>
        <v>42064</v>
      </c>
      <c r="E181" s="171">
        <v>173</v>
      </c>
      <c r="F181" s="172">
        <v>281</v>
      </c>
      <c r="G181" s="276">
        <v>252</v>
      </c>
      <c r="H181" s="195"/>
      <c r="I181" s="195"/>
      <c r="J181" s="195"/>
      <c r="K181" s="284">
        <v>2384</v>
      </c>
      <c r="L181" s="195">
        <v>3223</v>
      </c>
      <c r="M181" s="195">
        <v>1228</v>
      </c>
      <c r="N181" s="195">
        <v>225</v>
      </c>
      <c r="O181" s="195">
        <v>284</v>
      </c>
      <c r="P181" s="195"/>
      <c r="Q181" s="195"/>
      <c r="R181" s="195"/>
      <c r="S181" s="195"/>
      <c r="T181" s="285"/>
      <c r="W181" s="146"/>
      <c r="X181" s="146"/>
      <c r="Y181" s="146"/>
      <c r="Z181" s="146"/>
      <c r="AA181" s="146"/>
      <c r="AB181" s="146"/>
      <c r="AC181" s="146"/>
      <c r="AD181" s="146"/>
      <c r="AE181" s="146"/>
      <c r="AF181" s="146"/>
      <c r="AG181" s="146"/>
      <c r="AH181" s="146"/>
      <c r="AI181" s="146"/>
      <c r="AJ181" s="146"/>
      <c r="AK181" s="146"/>
      <c r="AL181" s="146"/>
      <c r="AM181" s="100"/>
    </row>
    <row r="182" spans="1:39" s="147" customFormat="1">
      <c r="A182" s="283">
        <v>42094</v>
      </c>
      <c r="B182" s="155">
        <f t="shared" si="42"/>
        <v>1</v>
      </c>
      <c r="C182" s="129" t="str">
        <f t="shared" si="43"/>
        <v>Mar2015</v>
      </c>
      <c r="D182" s="129">
        <f t="shared" si="44"/>
        <v>42064</v>
      </c>
      <c r="E182" s="171">
        <v>188</v>
      </c>
      <c r="F182" s="172">
        <v>338</v>
      </c>
      <c r="G182" s="276">
        <v>307</v>
      </c>
      <c r="H182" s="195"/>
      <c r="I182" s="195"/>
      <c r="J182" s="195"/>
      <c r="K182" s="284">
        <v>2408</v>
      </c>
      <c r="L182" s="195">
        <v>3234</v>
      </c>
      <c r="M182" s="195">
        <v>1326</v>
      </c>
      <c r="N182" s="195">
        <v>225</v>
      </c>
      <c r="O182" s="195">
        <v>285</v>
      </c>
      <c r="P182" s="195"/>
      <c r="Q182" s="195"/>
      <c r="R182" s="195"/>
      <c r="S182" s="195"/>
      <c r="T182" s="285"/>
      <c r="W182" s="146"/>
      <c r="X182" s="146"/>
      <c r="Y182" s="146"/>
      <c r="Z182" s="146"/>
      <c r="AA182" s="146"/>
      <c r="AB182" s="146"/>
      <c r="AC182" s="146"/>
      <c r="AD182" s="146"/>
      <c r="AE182" s="146"/>
      <c r="AF182" s="146"/>
      <c r="AG182" s="146"/>
      <c r="AH182" s="146"/>
      <c r="AI182" s="146"/>
      <c r="AJ182" s="146"/>
      <c r="AK182" s="146"/>
      <c r="AL182" s="146"/>
      <c r="AM182" s="100"/>
    </row>
    <row r="183" spans="1:39" s="147" customFormat="1" ht="14.25">
      <c r="A183" s="283">
        <v>42124</v>
      </c>
      <c r="B183" s="155">
        <f t="shared" si="42"/>
        <v>2</v>
      </c>
      <c r="C183" s="129" t="str">
        <f t="shared" si="43"/>
        <v>June2015</v>
      </c>
      <c r="D183" s="129">
        <f t="shared" si="44"/>
        <v>42156</v>
      </c>
      <c r="E183" s="171">
        <v>168</v>
      </c>
      <c r="F183" s="172">
        <v>354</v>
      </c>
      <c r="G183" s="288">
        <v>201</v>
      </c>
      <c r="H183" s="195"/>
      <c r="I183" s="195"/>
      <c r="J183" s="195"/>
      <c r="K183" s="284">
        <v>2367</v>
      </c>
      <c r="L183" s="195">
        <v>3263</v>
      </c>
      <c r="M183" s="195">
        <v>1329</v>
      </c>
      <c r="N183" s="195">
        <v>221</v>
      </c>
      <c r="O183" s="195">
        <v>285</v>
      </c>
      <c r="P183" s="195"/>
      <c r="Q183" s="195"/>
      <c r="R183" s="195"/>
      <c r="S183" s="195"/>
      <c r="T183" s="285"/>
      <c r="W183" s="146"/>
      <c r="X183" s="146"/>
      <c r="Y183" s="146"/>
      <c r="Z183" s="146"/>
      <c r="AA183" s="146"/>
      <c r="AB183" s="146"/>
      <c r="AC183" s="146"/>
      <c r="AD183" s="146"/>
      <c r="AE183" s="146"/>
      <c r="AF183" s="146"/>
      <c r="AG183" s="146"/>
      <c r="AH183" s="146"/>
      <c r="AI183" s="146"/>
      <c r="AJ183" s="146"/>
      <c r="AK183" s="146"/>
      <c r="AL183" s="146"/>
      <c r="AM183" s="100"/>
    </row>
    <row r="184" spans="1:39" s="147" customFormat="1" ht="14.25">
      <c r="A184" s="283">
        <v>42155</v>
      </c>
      <c r="B184" s="155">
        <f t="shared" si="42"/>
        <v>2</v>
      </c>
      <c r="C184" s="129" t="str">
        <f t="shared" si="43"/>
        <v>June2015</v>
      </c>
      <c r="D184" s="129">
        <f t="shared" si="44"/>
        <v>42156</v>
      </c>
      <c r="E184" s="171">
        <v>100</v>
      </c>
      <c r="F184" s="172">
        <v>312</v>
      </c>
      <c r="G184" s="288">
        <v>206</v>
      </c>
      <c r="H184" s="195"/>
      <c r="I184" s="195"/>
      <c r="J184" s="195"/>
      <c r="K184" s="284">
        <v>2284</v>
      </c>
      <c r="L184" s="195">
        <v>3266</v>
      </c>
      <c r="M184" s="195">
        <v>1271</v>
      </c>
      <c r="N184" s="195">
        <v>219</v>
      </c>
      <c r="O184" s="195">
        <v>287</v>
      </c>
      <c r="P184" s="195"/>
      <c r="Q184" s="195"/>
      <c r="R184" s="195"/>
      <c r="S184" s="195"/>
      <c r="T184" s="285"/>
      <c r="W184" s="146"/>
      <c r="X184" s="146"/>
      <c r="Y184" s="146"/>
      <c r="Z184" s="146"/>
      <c r="AA184" s="146"/>
      <c r="AB184" s="146"/>
      <c r="AC184" s="146"/>
      <c r="AD184" s="146"/>
      <c r="AE184" s="146"/>
      <c r="AF184" s="146"/>
      <c r="AG184" s="146"/>
      <c r="AH184" s="146"/>
      <c r="AI184" s="146"/>
      <c r="AJ184" s="146"/>
      <c r="AK184" s="146"/>
      <c r="AL184" s="146"/>
      <c r="AM184" s="100"/>
    </row>
    <row r="185" spans="1:39" s="147" customFormat="1" ht="14.25">
      <c r="A185" s="283">
        <v>42185</v>
      </c>
      <c r="B185" s="155">
        <f t="shared" si="42"/>
        <v>2</v>
      </c>
      <c r="C185" s="129" t="str">
        <f t="shared" si="43"/>
        <v>June2015</v>
      </c>
      <c r="D185" s="129">
        <f t="shared" si="44"/>
        <v>42156</v>
      </c>
      <c r="E185" s="171">
        <v>203</v>
      </c>
      <c r="F185" s="172">
        <v>371</v>
      </c>
      <c r="G185" s="288">
        <v>202</v>
      </c>
      <c r="H185" s="195"/>
      <c r="I185" s="195"/>
      <c r="J185" s="195"/>
      <c r="K185" s="284">
        <v>2326</v>
      </c>
      <c r="L185" s="195">
        <v>3327</v>
      </c>
      <c r="M185" s="195">
        <v>1258</v>
      </c>
      <c r="N185" s="195">
        <v>210</v>
      </c>
      <c r="O185" s="195">
        <v>286</v>
      </c>
      <c r="P185" s="195"/>
      <c r="Q185" s="195"/>
      <c r="R185" s="195"/>
      <c r="S185" s="195"/>
      <c r="T185" s="285"/>
      <c r="W185" s="146"/>
      <c r="X185" s="146"/>
      <c r="Y185" s="146"/>
      <c r="Z185" s="146"/>
      <c r="AA185" s="146"/>
      <c r="AB185" s="146"/>
      <c r="AC185" s="146"/>
      <c r="AD185" s="146"/>
      <c r="AE185" s="146"/>
      <c r="AF185" s="146"/>
      <c r="AG185" s="146"/>
      <c r="AH185" s="146"/>
      <c r="AI185" s="146"/>
      <c r="AJ185" s="146"/>
      <c r="AK185" s="146"/>
      <c r="AL185" s="146"/>
      <c r="AM185" s="100"/>
    </row>
    <row r="186" spans="1:39" s="147" customFormat="1" ht="14.25">
      <c r="A186" s="283">
        <v>42216</v>
      </c>
      <c r="B186" s="155">
        <f t="shared" si="42"/>
        <v>3</v>
      </c>
      <c r="C186" s="129" t="str">
        <f t="shared" si="43"/>
        <v>Sep2015</v>
      </c>
      <c r="D186" s="129">
        <f t="shared" si="44"/>
        <v>42248</v>
      </c>
      <c r="E186" s="171">
        <v>170</v>
      </c>
      <c r="F186" s="172">
        <v>382</v>
      </c>
      <c r="G186" s="288">
        <v>206</v>
      </c>
      <c r="H186" s="195">
        <v>170</v>
      </c>
      <c r="I186" s="195">
        <v>382</v>
      </c>
      <c r="J186" s="195">
        <v>206</v>
      </c>
      <c r="K186" s="284">
        <v>2323</v>
      </c>
      <c r="L186" s="195">
        <v>3361</v>
      </c>
      <c r="M186" s="195">
        <v>1242</v>
      </c>
      <c r="N186" s="195">
        <v>211</v>
      </c>
      <c r="O186" s="195">
        <v>294</v>
      </c>
      <c r="P186" s="195">
        <v>2323</v>
      </c>
      <c r="Q186" s="195">
        <v>3361</v>
      </c>
      <c r="R186" s="195">
        <v>1242</v>
      </c>
      <c r="S186" s="121">
        <v>211</v>
      </c>
      <c r="T186" s="285">
        <v>294</v>
      </c>
      <c r="W186" s="146"/>
      <c r="X186" s="146"/>
      <c r="Y186" s="146"/>
      <c r="Z186" s="146"/>
      <c r="AA186" s="146"/>
      <c r="AB186" s="146"/>
      <c r="AC186" s="146"/>
      <c r="AD186" s="146"/>
      <c r="AE186" s="146"/>
      <c r="AF186" s="146"/>
      <c r="AG186" s="146"/>
      <c r="AH186" s="146"/>
      <c r="AI186" s="146"/>
      <c r="AJ186" s="146"/>
      <c r="AK186" s="146"/>
      <c r="AL186" s="146"/>
      <c r="AM186" s="100"/>
    </row>
    <row r="187" spans="1:39" s="147" customFormat="1" ht="14.25">
      <c r="A187" s="283">
        <v>42247</v>
      </c>
      <c r="B187" s="155">
        <f t="shared" si="42"/>
        <v>3</v>
      </c>
      <c r="C187" s="129" t="str">
        <f t="shared" si="43"/>
        <v>Sep2015</v>
      </c>
      <c r="D187" s="129">
        <f t="shared" si="44"/>
        <v>42248</v>
      </c>
      <c r="E187" s="171">
        <v>139</v>
      </c>
      <c r="F187" s="172">
        <v>310</v>
      </c>
      <c r="G187" s="288">
        <v>219</v>
      </c>
      <c r="H187" s="195">
        <v>139</v>
      </c>
      <c r="I187" s="195">
        <v>310</v>
      </c>
      <c r="J187" s="195">
        <v>219</v>
      </c>
      <c r="K187" s="284">
        <v>2305</v>
      </c>
      <c r="L187" s="195">
        <v>3381</v>
      </c>
      <c r="M187" s="195">
        <v>1221</v>
      </c>
      <c r="N187" s="195">
        <v>216</v>
      </c>
      <c r="O187" s="195">
        <v>296</v>
      </c>
      <c r="P187" s="195">
        <v>2305</v>
      </c>
      <c r="Q187" s="195">
        <v>3381</v>
      </c>
      <c r="R187" s="195">
        <v>1221</v>
      </c>
      <c r="S187" s="121">
        <v>216</v>
      </c>
      <c r="T187" s="285">
        <v>296</v>
      </c>
      <c r="W187" s="146"/>
      <c r="X187" s="146"/>
      <c r="Y187" s="146"/>
      <c r="Z187" s="146"/>
      <c r="AA187" s="146"/>
      <c r="AB187" s="146"/>
      <c r="AC187" s="146"/>
      <c r="AD187" s="146"/>
      <c r="AE187" s="146"/>
      <c r="AF187" s="146"/>
      <c r="AG187" s="146"/>
      <c r="AH187" s="146"/>
      <c r="AI187" s="146"/>
      <c r="AJ187" s="146"/>
      <c r="AK187" s="146"/>
      <c r="AL187" s="146"/>
      <c r="AM187" s="100"/>
    </row>
    <row r="188" spans="1:39" s="147" customFormat="1" ht="14.25">
      <c r="A188" s="283">
        <v>42277</v>
      </c>
      <c r="B188" s="155">
        <f t="shared" si="42"/>
        <v>3</v>
      </c>
      <c r="C188" s="129" t="str">
        <f t="shared" si="43"/>
        <v>Sep2015</v>
      </c>
      <c r="D188" s="129">
        <f t="shared" si="44"/>
        <v>42248</v>
      </c>
      <c r="E188" s="171">
        <v>187</v>
      </c>
      <c r="F188" s="172">
        <v>392</v>
      </c>
      <c r="G188" s="288">
        <v>225</v>
      </c>
      <c r="H188" s="195">
        <v>187</v>
      </c>
      <c r="I188" s="195">
        <v>392</v>
      </c>
      <c r="J188" s="195">
        <v>225</v>
      </c>
      <c r="K188" s="284">
        <v>2306</v>
      </c>
      <c r="L188" s="195">
        <v>3423</v>
      </c>
      <c r="M188" s="195">
        <v>1182</v>
      </c>
      <c r="N188" s="195">
        <v>215</v>
      </c>
      <c r="O188" s="195">
        <v>298</v>
      </c>
      <c r="P188" s="195">
        <v>2306</v>
      </c>
      <c r="Q188" s="195">
        <v>3423</v>
      </c>
      <c r="R188" s="195">
        <v>1182</v>
      </c>
      <c r="S188" s="121">
        <v>215</v>
      </c>
      <c r="T188" s="285">
        <v>298</v>
      </c>
      <c r="W188" s="146"/>
      <c r="X188" s="146"/>
      <c r="Y188" s="146"/>
      <c r="Z188" s="146"/>
      <c r="AA188" s="146"/>
      <c r="AB188" s="146"/>
      <c r="AC188" s="146"/>
      <c r="AD188" s="146"/>
      <c r="AE188" s="146"/>
      <c r="AF188" s="146"/>
      <c r="AG188" s="146"/>
      <c r="AH188" s="146"/>
      <c r="AI188" s="146"/>
      <c r="AJ188" s="146"/>
      <c r="AK188" s="146"/>
      <c r="AL188" s="146"/>
      <c r="AM188" s="100"/>
    </row>
    <row r="189" spans="1:39" s="147" customFormat="1" ht="14.25">
      <c r="A189" s="283">
        <v>42308</v>
      </c>
      <c r="B189" s="155">
        <f t="shared" si="42"/>
        <v>4</v>
      </c>
      <c r="C189" s="129" t="str">
        <f t="shared" si="43"/>
        <v>dec2015</v>
      </c>
      <c r="D189" s="129">
        <f t="shared" si="44"/>
        <v>42339</v>
      </c>
      <c r="E189" s="171">
        <v>98</v>
      </c>
      <c r="F189" s="172">
        <v>334</v>
      </c>
      <c r="G189" s="288">
        <v>235</v>
      </c>
      <c r="H189" s="195">
        <v>98</v>
      </c>
      <c r="I189" s="195">
        <v>334</v>
      </c>
      <c r="J189" s="195">
        <v>235</v>
      </c>
      <c r="K189" s="284">
        <v>2239</v>
      </c>
      <c r="L189" s="195">
        <v>3446</v>
      </c>
      <c r="M189" s="195">
        <v>1187</v>
      </c>
      <c r="N189" s="195">
        <v>215</v>
      </c>
      <c r="O189" s="195">
        <v>300</v>
      </c>
      <c r="P189" s="195">
        <v>2239</v>
      </c>
      <c r="Q189" s="195">
        <v>3446</v>
      </c>
      <c r="R189" s="195">
        <v>1187</v>
      </c>
      <c r="S189" s="121">
        <v>215</v>
      </c>
      <c r="T189" s="285">
        <v>300</v>
      </c>
      <c r="W189" s="146"/>
      <c r="X189" s="146"/>
      <c r="Y189" s="146"/>
      <c r="Z189" s="146"/>
      <c r="AA189" s="146"/>
      <c r="AB189" s="146"/>
      <c r="AC189" s="146"/>
      <c r="AD189" s="146"/>
      <c r="AE189" s="146"/>
      <c r="AF189" s="146"/>
      <c r="AG189" s="146"/>
      <c r="AH189" s="146"/>
      <c r="AI189" s="146"/>
      <c r="AJ189" s="146"/>
      <c r="AK189" s="146"/>
      <c r="AL189" s="146"/>
      <c r="AM189" s="100"/>
    </row>
    <row r="190" spans="1:39" s="147" customFormat="1" ht="14.25">
      <c r="A190" s="283">
        <v>42338</v>
      </c>
      <c r="B190" s="155">
        <f t="shared" si="42"/>
        <v>4</v>
      </c>
      <c r="C190" s="129" t="str">
        <f t="shared" si="43"/>
        <v>dec2015</v>
      </c>
      <c r="D190" s="129">
        <f t="shared" si="44"/>
        <v>42339</v>
      </c>
      <c r="E190" s="171">
        <v>163</v>
      </c>
      <c r="F190" s="172">
        <v>339</v>
      </c>
      <c r="G190" s="288">
        <v>247</v>
      </c>
      <c r="H190" s="195">
        <v>153.42539291778692</v>
      </c>
      <c r="I190" s="195">
        <v>309.95122161322286</v>
      </c>
      <c r="J190" s="195">
        <v>226.24097639574376</v>
      </c>
      <c r="K190" s="284">
        <v>2254</v>
      </c>
      <c r="L190" s="195">
        <v>3470</v>
      </c>
      <c r="M190" s="195">
        <v>1210</v>
      </c>
      <c r="N190" s="195">
        <v>214</v>
      </c>
      <c r="O190" s="195">
        <v>301</v>
      </c>
      <c r="P190" s="195">
        <v>2323</v>
      </c>
      <c r="Q190" s="195">
        <v>3443</v>
      </c>
      <c r="R190" s="195">
        <v>1201</v>
      </c>
      <c r="S190" s="121">
        <v>226.75</v>
      </c>
      <c r="T190" s="285">
        <v>295</v>
      </c>
      <c r="W190" s="146"/>
      <c r="X190" s="146"/>
      <c r="Y190" s="146"/>
      <c r="Z190" s="146"/>
      <c r="AA190" s="146"/>
      <c r="AB190" s="146"/>
      <c r="AC190" s="146"/>
      <c r="AD190" s="146"/>
      <c r="AE190" s="146"/>
      <c r="AF190" s="146"/>
      <c r="AG190" s="146"/>
      <c r="AH190" s="146"/>
      <c r="AI190" s="146"/>
      <c r="AJ190" s="146"/>
      <c r="AK190" s="146"/>
      <c r="AL190" s="146"/>
      <c r="AM190" s="100"/>
    </row>
    <row r="191" spans="1:39" s="147" customFormat="1" ht="14.25">
      <c r="A191" s="283">
        <v>42369</v>
      </c>
      <c r="B191" s="155">
        <f t="shared" si="42"/>
        <v>4</v>
      </c>
      <c r="C191" s="129" t="str">
        <f t="shared" si="43"/>
        <v>dec2015</v>
      </c>
      <c r="D191" s="129">
        <f t="shared" si="44"/>
        <v>42339</v>
      </c>
      <c r="E191" s="171">
        <v>169</v>
      </c>
      <c r="F191" s="172">
        <v>463</v>
      </c>
      <c r="G191" s="288">
        <v>249</v>
      </c>
      <c r="H191" s="195">
        <v>174.09823754436962</v>
      </c>
      <c r="I191" s="195">
        <v>405.9167260926082</v>
      </c>
      <c r="J191" s="195">
        <v>233.27849183196795</v>
      </c>
      <c r="K191" s="284">
        <v>2259</v>
      </c>
      <c r="L191" s="195">
        <v>3612</v>
      </c>
      <c r="M191" s="195">
        <v>1221</v>
      </c>
      <c r="N191" s="195">
        <v>219</v>
      </c>
      <c r="O191" s="195">
        <v>303</v>
      </c>
      <c r="P191" s="195">
        <v>2282</v>
      </c>
      <c r="Q191" s="195">
        <v>3528</v>
      </c>
      <c r="R191" s="195">
        <v>1227</v>
      </c>
      <c r="S191" s="121">
        <v>225.5</v>
      </c>
      <c r="T191" s="285">
        <v>296</v>
      </c>
      <c r="W191" s="146"/>
      <c r="X191" s="146"/>
      <c r="Y191" s="146"/>
      <c r="Z191" s="146"/>
      <c r="AA191" s="146"/>
      <c r="AB191" s="146"/>
      <c r="AC191" s="146"/>
      <c r="AD191" s="146"/>
      <c r="AE191" s="146"/>
      <c r="AF191" s="146"/>
      <c r="AG191" s="146"/>
      <c r="AH191" s="146"/>
      <c r="AI191" s="146"/>
      <c r="AJ191" s="146"/>
      <c r="AK191" s="146"/>
      <c r="AL191" s="146"/>
      <c r="AM191" s="100"/>
    </row>
    <row r="192" spans="1:39" s="147" customFormat="1" ht="14.25">
      <c r="A192" s="283">
        <v>42400</v>
      </c>
      <c r="B192" s="155">
        <f t="shared" si="42"/>
        <v>1</v>
      </c>
      <c r="C192" s="129" t="str">
        <f t="shared" si="43"/>
        <v>Mar2016</v>
      </c>
      <c r="D192" s="129">
        <f t="shared" si="44"/>
        <v>42430</v>
      </c>
      <c r="E192" s="171">
        <v>156</v>
      </c>
      <c r="F192" s="172">
        <v>320</v>
      </c>
      <c r="G192" s="288">
        <v>264</v>
      </c>
      <c r="H192" s="195">
        <v>135.82439092927726</v>
      </c>
      <c r="I192" s="195">
        <v>268.24783402993694</v>
      </c>
      <c r="J192" s="195">
        <v>217.34117181312104</v>
      </c>
      <c r="K192" s="284">
        <v>2273</v>
      </c>
      <c r="L192" s="195">
        <v>3619</v>
      </c>
      <c r="M192" s="195">
        <v>1293</v>
      </c>
      <c r="N192" s="195">
        <v>210</v>
      </c>
      <c r="O192" s="195">
        <v>305</v>
      </c>
      <c r="P192" s="195">
        <v>2250</v>
      </c>
      <c r="Q192" s="195">
        <v>3444</v>
      </c>
      <c r="R192" s="195">
        <v>1189</v>
      </c>
      <c r="S192" s="121">
        <v>229.25</v>
      </c>
      <c r="T192" s="285">
        <v>299</v>
      </c>
      <c r="W192" s="146"/>
      <c r="X192" s="146"/>
      <c r="Y192" s="146"/>
      <c r="Z192" s="146"/>
      <c r="AA192" s="146"/>
      <c r="AB192" s="146"/>
      <c r="AC192" s="146"/>
      <c r="AD192" s="146"/>
      <c r="AE192" s="146"/>
      <c r="AF192" s="146"/>
      <c r="AG192" s="146"/>
      <c r="AH192" s="146"/>
      <c r="AI192" s="146"/>
      <c r="AJ192" s="146"/>
      <c r="AK192" s="146"/>
      <c r="AL192" s="146"/>
      <c r="AM192" s="100"/>
    </row>
    <row r="193" spans="1:39" s="147" customFormat="1">
      <c r="A193" s="283">
        <v>42429</v>
      </c>
      <c r="B193" s="155">
        <f t="shared" si="42"/>
        <v>1</v>
      </c>
      <c r="C193" s="129" t="str">
        <f t="shared" si="43"/>
        <v>Mar2016</v>
      </c>
      <c r="D193" s="129">
        <f t="shared" si="44"/>
        <v>42430</v>
      </c>
      <c r="E193" s="171">
        <v>158</v>
      </c>
      <c r="F193" s="172">
        <v>370</v>
      </c>
      <c r="G193" s="276">
        <v>248</v>
      </c>
      <c r="H193" s="195">
        <v>174.15537189440576</v>
      </c>
      <c r="I193" s="195">
        <v>276.91249354952089</v>
      </c>
      <c r="J193" s="195">
        <v>217.09518392555438</v>
      </c>
      <c r="K193" s="284">
        <v>2264</v>
      </c>
      <c r="L193" s="195">
        <v>3651</v>
      </c>
      <c r="M193" s="195">
        <v>1326</v>
      </c>
      <c r="N193" s="195">
        <v>212</v>
      </c>
      <c r="O193" s="195">
        <v>307</v>
      </c>
      <c r="P193" s="195">
        <v>2274</v>
      </c>
      <c r="Q193" s="195">
        <v>3382</v>
      </c>
      <c r="R193" s="195">
        <v>1208</v>
      </c>
      <c r="S193" s="121">
        <v>228</v>
      </c>
      <c r="T193" s="285">
        <v>298</v>
      </c>
      <c r="W193" s="146"/>
      <c r="X193" s="146"/>
      <c r="Y193" s="146"/>
      <c r="Z193" s="146"/>
      <c r="AA193" s="146"/>
      <c r="AB193" s="146"/>
      <c r="AC193" s="146"/>
      <c r="AD193" s="146"/>
      <c r="AE193" s="146"/>
      <c r="AF193" s="146"/>
      <c r="AG193" s="146"/>
      <c r="AH193" s="146"/>
      <c r="AI193" s="146"/>
      <c r="AJ193" s="146"/>
      <c r="AK193" s="146"/>
      <c r="AL193" s="146"/>
      <c r="AM193" s="100"/>
    </row>
    <row r="194" spans="1:39" s="147" customFormat="1">
      <c r="A194" s="283">
        <v>42460</v>
      </c>
      <c r="B194" s="155">
        <f t="shared" si="42"/>
        <v>1</v>
      </c>
      <c r="C194" s="129" t="str">
        <f t="shared" si="43"/>
        <v>Mar2016</v>
      </c>
      <c r="D194" s="129">
        <f t="shared" si="44"/>
        <v>42430</v>
      </c>
      <c r="E194" s="171">
        <v>97</v>
      </c>
      <c r="F194" s="172">
        <v>252</v>
      </c>
      <c r="G194" s="276">
        <v>261</v>
      </c>
      <c r="H194" s="195">
        <v>203.46634461688791</v>
      </c>
      <c r="I194" s="195">
        <v>333.2093298560132</v>
      </c>
      <c r="J194" s="195">
        <v>237.77959736071838</v>
      </c>
      <c r="K194" s="284">
        <v>2260</v>
      </c>
      <c r="L194" s="195">
        <v>3695</v>
      </c>
      <c r="M194" s="195">
        <v>1341</v>
      </c>
      <c r="N194" s="195">
        <v>210</v>
      </c>
      <c r="O194" s="195">
        <v>300</v>
      </c>
      <c r="P194" s="195">
        <v>2320</v>
      </c>
      <c r="Q194" s="195">
        <v>3424</v>
      </c>
      <c r="R194" s="195">
        <v>1223</v>
      </c>
      <c r="S194" s="121">
        <v>230.75</v>
      </c>
      <c r="T194" s="285">
        <v>299</v>
      </c>
      <c r="W194" s="146"/>
      <c r="X194" s="146"/>
      <c r="Y194" s="146"/>
      <c r="Z194" s="146"/>
      <c r="AA194" s="146"/>
      <c r="AB194" s="146"/>
      <c r="AC194" s="146"/>
      <c r="AD194" s="146"/>
      <c r="AE194" s="146"/>
      <c r="AF194" s="146"/>
      <c r="AG194" s="146"/>
      <c r="AH194" s="146"/>
      <c r="AI194" s="146"/>
      <c r="AJ194" s="146"/>
      <c r="AK194" s="146"/>
      <c r="AL194" s="146"/>
      <c r="AM194" s="100"/>
    </row>
    <row r="195" spans="1:39" s="147" customFormat="1">
      <c r="A195" s="283">
        <v>42490</v>
      </c>
      <c r="B195" s="155">
        <f t="shared" si="42"/>
        <v>2</v>
      </c>
      <c r="C195" s="129" t="str">
        <f t="shared" si="43"/>
        <v>June2016</v>
      </c>
      <c r="D195" s="129">
        <f t="shared" si="44"/>
        <v>42522</v>
      </c>
      <c r="E195" s="171"/>
      <c r="F195" s="172"/>
      <c r="G195" s="276"/>
      <c r="H195" s="195">
        <v>173.95023461783788</v>
      </c>
      <c r="I195" s="195">
        <v>349.95330994113294</v>
      </c>
      <c r="J195" s="195">
        <v>218.77197476203474</v>
      </c>
      <c r="K195" s="284"/>
      <c r="L195" s="195"/>
      <c r="M195" s="195"/>
      <c r="N195" s="195"/>
      <c r="O195" s="195"/>
      <c r="P195" s="195">
        <v>2310</v>
      </c>
      <c r="Q195" s="195">
        <v>3366</v>
      </c>
      <c r="R195" s="195">
        <v>1230</v>
      </c>
      <c r="S195" s="121">
        <v>234.5</v>
      </c>
      <c r="T195" s="285">
        <v>300</v>
      </c>
      <c r="W195" s="146"/>
      <c r="X195" s="146"/>
      <c r="Y195" s="146"/>
      <c r="Z195" s="146"/>
      <c r="AA195" s="146"/>
      <c r="AB195" s="146"/>
      <c r="AC195" s="146"/>
      <c r="AD195" s="146"/>
      <c r="AE195" s="146"/>
      <c r="AF195" s="146"/>
      <c r="AG195" s="146"/>
      <c r="AH195" s="146"/>
      <c r="AI195" s="146"/>
      <c r="AJ195" s="146"/>
      <c r="AK195" s="146"/>
      <c r="AL195" s="146"/>
      <c r="AM195" s="100"/>
    </row>
    <row r="196" spans="1:39" s="147" customFormat="1">
      <c r="A196" s="283">
        <v>42521</v>
      </c>
      <c r="B196" s="155">
        <f t="shared" si="42"/>
        <v>2</v>
      </c>
      <c r="C196" s="129" t="str">
        <f t="shared" si="43"/>
        <v>June2016</v>
      </c>
      <c r="D196" s="129">
        <f t="shared" si="44"/>
        <v>42522</v>
      </c>
      <c r="E196" s="171"/>
      <c r="F196" s="172"/>
      <c r="G196" s="276"/>
      <c r="H196" s="195">
        <v>137.98429071907623</v>
      </c>
      <c r="I196" s="195">
        <v>298.34176888405523</v>
      </c>
      <c r="J196" s="195">
        <v>213.97550841084478</v>
      </c>
      <c r="K196" s="284"/>
      <c r="L196" s="195"/>
      <c r="M196" s="195"/>
      <c r="N196" s="195"/>
      <c r="O196" s="195"/>
      <c r="P196" s="195">
        <v>2254</v>
      </c>
      <c r="Q196" s="195">
        <v>3289</v>
      </c>
      <c r="R196" s="195">
        <v>1210</v>
      </c>
      <c r="S196" s="121">
        <v>231.25</v>
      </c>
      <c r="T196" s="285">
        <v>303</v>
      </c>
      <c r="W196" s="146"/>
      <c r="X196" s="146"/>
      <c r="Y196" s="146"/>
      <c r="Z196" s="146"/>
      <c r="AA196" s="146"/>
      <c r="AB196" s="146"/>
      <c r="AC196" s="146"/>
      <c r="AD196" s="146"/>
      <c r="AE196" s="146"/>
      <c r="AF196" s="146"/>
      <c r="AG196" s="146"/>
      <c r="AH196" s="146"/>
      <c r="AI196" s="146"/>
      <c r="AJ196" s="146"/>
      <c r="AK196" s="146"/>
      <c r="AL196" s="146"/>
      <c r="AM196" s="100"/>
    </row>
    <row r="197" spans="1:39" s="147" customFormat="1">
      <c r="A197" s="283">
        <v>42551</v>
      </c>
      <c r="B197" s="155">
        <f t="shared" ref="B197:B260" si="45">MONTH(MONTH(A197)&amp;0)</f>
        <v>2</v>
      </c>
      <c r="C197" s="129" t="str">
        <f t="shared" ref="C197:C260" si="46">IF(B197=4,"dec",IF(B197=1,"Mar", IF(B197=2,"June",IF(B197=3,"Sep",""))))&amp;YEAR(A197)</f>
        <v>June2016</v>
      </c>
      <c r="D197" s="129">
        <f t="shared" ref="D197:D260" si="47">DATEVALUE(C197)</f>
        <v>42522</v>
      </c>
      <c r="E197" s="171"/>
      <c r="F197" s="172"/>
      <c r="G197" s="276"/>
      <c r="H197" s="195">
        <v>196.35088878567109</v>
      </c>
      <c r="I197" s="195">
        <v>363.07040951828026</v>
      </c>
      <c r="J197" s="195">
        <v>208.00244854943739</v>
      </c>
      <c r="K197" s="284"/>
      <c r="L197" s="195"/>
      <c r="M197" s="195"/>
      <c r="N197" s="195"/>
      <c r="O197" s="195"/>
      <c r="P197" s="195">
        <v>2310</v>
      </c>
      <c r="Q197" s="195">
        <v>3372</v>
      </c>
      <c r="R197" s="195">
        <v>1208</v>
      </c>
      <c r="S197" s="121">
        <v>229</v>
      </c>
      <c r="T197" s="285">
        <v>304</v>
      </c>
      <c r="W197" s="146"/>
      <c r="X197" s="146"/>
      <c r="Y197" s="146"/>
      <c r="Z197" s="146"/>
      <c r="AA197" s="146"/>
      <c r="AB197" s="146"/>
      <c r="AC197" s="146"/>
      <c r="AD197" s="146"/>
      <c r="AE197" s="146"/>
      <c r="AF197" s="146"/>
      <c r="AG197" s="146"/>
      <c r="AH197" s="146"/>
      <c r="AI197" s="146"/>
      <c r="AJ197" s="146"/>
      <c r="AK197" s="146"/>
      <c r="AL197" s="146"/>
      <c r="AM197" s="100"/>
    </row>
    <row r="198" spans="1:39" s="147" customFormat="1">
      <c r="A198" s="283">
        <v>42582</v>
      </c>
      <c r="B198" s="155">
        <f t="shared" si="45"/>
        <v>3</v>
      </c>
      <c r="C198" s="129" t="str">
        <f t="shared" si="46"/>
        <v>Sep2016</v>
      </c>
      <c r="D198" s="129">
        <f t="shared" si="47"/>
        <v>42614</v>
      </c>
      <c r="E198" s="171"/>
      <c r="F198" s="172"/>
      <c r="G198" s="276"/>
      <c r="H198" s="195">
        <v>178.55788398470327</v>
      </c>
      <c r="I198" s="195">
        <v>356.03767283335395</v>
      </c>
      <c r="J198" s="195">
        <v>213.66298344472492</v>
      </c>
      <c r="K198" s="284"/>
      <c r="L198" s="195"/>
      <c r="M198" s="195"/>
      <c r="N198" s="195"/>
      <c r="O198" s="195"/>
      <c r="P198" s="195">
        <v>2332</v>
      </c>
      <c r="Q198" s="195">
        <v>3336</v>
      </c>
      <c r="R198" s="195">
        <v>1227</v>
      </c>
      <c r="S198" s="121">
        <v>231.75</v>
      </c>
      <c r="T198" s="285">
        <v>307</v>
      </c>
      <c r="W198" s="146"/>
      <c r="X198" s="146"/>
      <c r="Y198" s="146"/>
      <c r="Z198" s="146"/>
      <c r="AA198" s="146"/>
      <c r="AB198" s="146"/>
      <c r="AC198" s="146"/>
      <c r="AD198" s="146"/>
      <c r="AE198" s="146"/>
      <c r="AF198" s="146"/>
      <c r="AG198" s="146"/>
      <c r="AH198" s="146"/>
      <c r="AI198" s="146"/>
      <c r="AJ198" s="146"/>
      <c r="AK198" s="146"/>
      <c r="AL198" s="146"/>
      <c r="AM198" s="100"/>
    </row>
    <row r="199" spans="1:39" s="147" customFormat="1">
      <c r="A199" s="283">
        <v>42613</v>
      </c>
      <c r="B199" s="155">
        <f t="shared" si="45"/>
        <v>3</v>
      </c>
      <c r="C199" s="129" t="str">
        <f t="shared" si="46"/>
        <v>Sep2016</v>
      </c>
      <c r="D199" s="129">
        <f t="shared" si="47"/>
        <v>42614</v>
      </c>
      <c r="E199" s="171"/>
      <c r="F199" s="172"/>
      <c r="G199" s="276"/>
      <c r="H199" s="195">
        <v>155.02239411561479</v>
      </c>
      <c r="I199" s="195">
        <v>308.07235072594699</v>
      </c>
      <c r="J199" s="195">
        <v>213.66442295942659</v>
      </c>
      <c r="K199" s="284"/>
      <c r="L199" s="195"/>
      <c r="M199" s="195"/>
      <c r="N199" s="195"/>
      <c r="O199" s="195"/>
      <c r="P199" s="195">
        <v>2292</v>
      </c>
      <c r="Q199" s="195">
        <v>3270</v>
      </c>
      <c r="R199" s="195">
        <v>1214</v>
      </c>
      <c r="S199" s="121">
        <v>234.5</v>
      </c>
      <c r="T199" s="285">
        <v>303</v>
      </c>
      <c r="W199" s="146"/>
      <c r="X199" s="146"/>
      <c r="Y199" s="146"/>
      <c r="Z199" s="146"/>
      <c r="AA199" s="146"/>
      <c r="AB199" s="146"/>
      <c r="AC199" s="146"/>
      <c r="AD199" s="146"/>
      <c r="AE199" s="146"/>
      <c r="AF199" s="146"/>
      <c r="AG199" s="146"/>
      <c r="AH199" s="146"/>
      <c r="AI199" s="146"/>
      <c r="AJ199" s="146"/>
      <c r="AK199" s="146"/>
      <c r="AL199" s="146"/>
      <c r="AM199" s="100"/>
    </row>
    <row r="200" spans="1:39" s="147" customFormat="1">
      <c r="A200" s="283">
        <v>42643</v>
      </c>
      <c r="B200" s="155">
        <f t="shared" si="45"/>
        <v>3</v>
      </c>
      <c r="C200" s="129" t="str">
        <f t="shared" si="46"/>
        <v>Sep2016</v>
      </c>
      <c r="D200" s="129">
        <f t="shared" si="47"/>
        <v>42614</v>
      </c>
      <c r="E200" s="171"/>
      <c r="F200" s="172"/>
      <c r="G200" s="276"/>
      <c r="H200" s="195">
        <v>192.43636597944797</v>
      </c>
      <c r="I200" s="195">
        <v>385.1992954675822</v>
      </c>
      <c r="J200" s="195">
        <v>224.35082997461944</v>
      </c>
      <c r="K200" s="284"/>
      <c r="L200" s="195"/>
      <c r="M200" s="195"/>
      <c r="N200" s="195"/>
      <c r="O200" s="195"/>
      <c r="P200" s="195">
        <v>2332</v>
      </c>
      <c r="Q200" s="195">
        <v>3373</v>
      </c>
      <c r="R200" s="195">
        <v>1220</v>
      </c>
      <c r="S200" s="121">
        <v>236.25</v>
      </c>
      <c r="T200" s="285">
        <v>303</v>
      </c>
      <c r="W200" s="146"/>
      <c r="X200" s="146"/>
      <c r="Y200" s="146"/>
      <c r="Z200" s="146"/>
      <c r="AA200" s="146"/>
      <c r="AB200" s="146"/>
      <c r="AC200" s="146"/>
      <c r="AD200" s="146"/>
      <c r="AE200" s="146"/>
      <c r="AF200" s="146"/>
      <c r="AG200" s="146"/>
      <c r="AH200" s="146"/>
      <c r="AI200" s="146"/>
      <c r="AJ200" s="146"/>
      <c r="AK200" s="146"/>
      <c r="AL200" s="146"/>
      <c r="AM200" s="100"/>
    </row>
    <row r="201" spans="1:39" s="147" customFormat="1">
      <c r="A201" s="283">
        <v>42674</v>
      </c>
      <c r="B201" s="155">
        <f t="shared" si="45"/>
        <v>4</v>
      </c>
      <c r="C201" s="129" t="str">
        <f t="shared" si="46"/>
        <v>dec2016</v>
      </c>
      <c r="D201" s="129">
        <f t="shared" si="47"/>
        <v>42705</v>
      </c>
      <c r="E201" s="171"/>
      <c r="F201" s="172"/>
      <c r="G201" s="276"/>
      <c r="H201" s="195">
        <v>208.86642241301604</v>
      </c>
      <c r="I201" s="195">
        <v>358.1863674874221</v>
      </c>
      <c r="J201" s="195">
        <v>226.3116787982074</v>
      </c>
      <c r="K201" s="284"/>
      <c r="L201" s="195"/>
      <c r="M201" s="195"/>
      <c r="N201" s="195"/>
      <c r="O201" s="195"/>
      <c r="P201" s="195">
        <v>2372</v>
      </c>
      <c r="Q201" s="195">
        <v>3280</v>
      </c>
      <c r="R201" s="195">
        <v>1210</v>
      </c>
      <c r="S201" s="121">
        <v>240</v>
      </c>
      <c r="T201" s="285">
        <v>305</v>
      </c>
      <c r="W201" s="146"/>
      <c r="X201" s="146"/>
      <c r="Y201" s="146"/>
      <c r="Z201" s="146"/>
      <c r="AA201" s="146"/>
      <c r="AB201" s="146"/>
      <c r="AC201" s="146"/>
      <c r="AD201" s="146"/>
      <c r="AE201" s="146"/>
      <c r="AF201" s="146"/>
      <c r="AG201" s="146"/>
      <c r="AH201" s="146"/>
      <c r="AI201" s="146"/>
      <c r="AJ201" s="146"/>
      <c r="AK201" s="146"/>
      <c r="AL201" s="146"/>
      <c r="AM201" s="100"/>
    </row>
    <row r="202" spans="1:39" s="147" customFormat="1">
      <c r="A202" s="283">
        <v>42704</v>
      </c>
      <c r="B202" s="155">
        <f t="shared" si="45"/>
        <v>4</v>
      </c>
      <c r="C202" s="129" t="str">
        <f t="shared" si="46"/>
        <v>dec2016</v>
      </c>
      <c r="D202" s="129">
        <f t="shared" si="47"/>
        <v>42705</v>
      </c>
      <c r="E202" s="171"/>
      <c r="F202" s="172"/>
      <c r="G202" s="276"/>
      <c r="H202" s="195">
        <v>164.18646531524018</v>
      </c>
      <c r="I202" s="195">
        <v>306.59231886906036</v>
      </c>
      <c r="J202" s="195">
        <v>241.3321990703912</v>
      </c>
      <c r="K202" s="284"/>
      <c r="L202" s="195"/>
      <c r="M202" s="195"/>
      <c r="N202" s="195"/>
      <c r="O202" s="195"/>
      <c r="P202" s="195">
        <v>2328</v>
      </c>
      <c r="Q202" s="195">
        <v>3307</v>
      </c>
      <c r="R202" s="195">
        <v>1230</v>
      </c>
      <c r="S202" s="121">
        <v>243.75</v>
      </c>
      <c r="T202" s="285">
        <v>307</v>
      </c>
      <c r="W202" s="146"/>
      <c r="X202" s="146"/>
      <c r="Y202" s="146"/>
      <c r="Z202" s="146"/>
      <c r="AA202" s="146"/>
      <c r="AB202" s="146"/>
      <c r="AC202" s="146"/>
      <c r="AD202" s="146"/>
      <c r="AE202" s="146"/>
      <c r="AF202" s="146"/>
      <c r="AG202" s="146"/>
      <c r="AH202" s="146"/>
      <c r="AI202" s="146"/>
      <c r="AJ202" s="146"/>
      <c r="AK202" s="146"/>
      <c r="AL202" s="146"/>
      <c r="AM202" s="100"/>
    </row>
    <row r="203" spans="1:39" s="147" customFormat="1">
      <c r="A203" s="283">
        <v>42735</v>
      </c>
      <c r="B203" s="155">
        <f t="shared" si="45"/>
        <v>4</v>
      </c>
      <c r="C203" s="129" t="str">
        <f t="shared" si="46"/>
        <v>dec2016</v>
      </c>
      <c r="D203" s="129">
        <f t="shared" si="47"/>
        <v>42705</v>
      </c>
      <c r="E203" s="171"/>
      <c r="F203" s="172"/>
      <c r="G203" s="276"/>
      <c r="H203" s="195">
        <v>169.38632648214306</v>
      </c>
      <c r="I203" s="195">
        <v>397.60568779165135</v>
      </c>
      <c r="J203" s="195">
        <v>241.92958297543643</v>
      </c>
      <c r="K203" s="284"/>
      <c r="L203" s="195"/>
      <c r="M203" s="195"/>
      <c r="N203" s="195"/>
      <c r="O203" s="195"/>
      <c r="P203" s="195">
        <v>2321</v>
      </c>
      <c r="Q203" s="195">
        <v>3424</v>
      </c>
      <c r="R203" s="195">
        <v>1258</v>
      </c>
      <c r="S203" s="121">
        <v>245.5</v>
      </c>
      <c r="T203" s="285">
        <v>306</v>
      </c>
      <c r="W203" s="146"/>
      <c r="X203" s="146"/>
      <c r="Y203" s="146"/>
      <c r="Z203" s="146"/>
      <c r="AA203" s="146"/>
      <c r="AB203" s="146"/>
      <c r="AC203" s="146"/>
      <c r="AD203" s="146"/>
      <c r="AE203" s="146"/>
      <c r="AF203" s="146"/>
      <c r="AG203" s="146"/>
      <c r="AH203" s="146"/>
      <c r="AI203" s="146"/>
      <c r="AJ203" s="146"/>
      <c r="AK203" s="146"/>
      <c r="AL203" s="146"/>
      <c r="AM203" s="100"/>
    </row>
    <row r="204" spans="1:39" s="147" customFormat="1">
      <c r="A204" s="283">
        <v>42766</v>
      </c>
      <c r="B204" s="155">
        <f t="shared" si="45"/>
        <v>1</v>
      </c>
      <c r="C204" s="129" t="str">
        <f t="shared" si="46"/>
        <v>Mar2017</v>
      </c>
      <c r="D204" s="129">
        <f t="shared" si="47"/>
        <v>42795</v>
      </c>
      <c r="E204" s="171"/>
      <c r="F204" s="172"/>
      <c r="G204" s="276"/>
      <c r="H204" s="195">
        <v>142.91554099832342</v>
      </c>
      <c r="I204" s="195">
        <v>260.47317345157688</v>
      </c>
      <c r="J204" s="195">
        <v>226.11896392114227</v>
      </c>
      <c r="K204" s="284"/>
      <c r="L204" s="195"/>
      <c r="M204" s="195"/>
      <c r="N204" s="195"/>
      <c r="O204" s="195"/>
      <c r="P204" s="195">
        <v>2289</v>
      </c>
      <c r="Q204" s="195">
        <v>3337</v>
      </c>
      <c r="R204" s="195">
        <v>1229</v>
      </c>
      <c r="S204" s="121">
        <v>247.25</v>
      </c>
      <c r="T204" s="285">
        <v>305</v>
      </c>
      <c r="W204" s="146"/>
      <c r="X204" s="146"/>
      <c r="Y204" s="146"/>
      <c r="Z204" s="146"/>
      <c r="AA204" s="146"/>
      <c r="AB204" s="146"/>
      <c r="AC204" s="146"/>
      <c r="AD204" s="146"/>
      <c r="AE204" s="146"/>
      <c r="AF204" s="146"/>
      <c r="AG204" s="146"/>
      <c r="AH204" s="146"/>
      <c r="AI204" s="146"/>
      <c r="AJ204" s="146"/>
      <c r="AK204" s="146"/>
      <c r="AL204" s="146"/>
      <c r="AM204" s="100"/>
    </row>
    <row r="205" spans="1:39" s="147" customFormat="1">
      <c r="A205" s="283">
        <v>42794</v>
      </c>
      <c r="B205" s="155">
        <f t="shared" si="45"/>
        <v>1</v>
      </c>
      <c r="C205" s="129" t="str">
        <f t="shared" si="46"/>
        <v>Mar2017</v>
      </c>
      <c r="D205" s="129">
        <f t="shared" si="47"/>
        <v>42795</v>
      </c>
      <c r="E205" s="171"/>
      <c r="F205" s="172"/>
      <c r="G205" s="276"/>
      <c r="H205" s="195">
        <v>177.26045541581226</v>
      </c>
      <c r="I205" s="195">
        <v>277.39365612601199</v>
      </c>
      <c r="J205" s="195">
        <v>224.01204482511682</v>
      </c>
      <c r="K205" s="284"/>
      <c r="L205" s="195"/>
      <c r="M205" s="195"/>
      <c r="N205" s="195"/>
      <c r="O205" s="195"/>
      <c r="P205" s="195">
        <v>2327</v>
      </c>
      <c r="Q205" s="195">
        <v>3292</v>
      </c>
      <c r="R205" s="195">
        <v>1264</v>
      </c>
      <c r="S205" s="121">
        <v>249</v>
      </c>
      <c r="T205" s="285">
        <v>306</v>
      </c>
      <c r="W205" s="146"/>
      <c r="X205" s="146"/>
      <c r="Y205" s="146"/>
      <c r="Z205" s="146"/>
      <c r="AA205" s="146"/>
      <c r="AB205" s="146"/>
      <c r="AC205" s="146"/>
      <c r="AD205" s="146"/>
      <c r="AE205" s="146"/>
      <c r="AF205" s="146"/>
      <c r="AG205" s="146"/>
      <c r="AH205" s="146"/>
      <c r="AI205" s="146"/>
      <c r="AJ205" s="146"/>
      <c r="AK205" s="146"/>
      <c r="AL205" s="146"/>
      <c r="AM205" s="100"/>
    </row>
    <row r="206" spans="1:39" s="147" customFormat="1">
      <c r="A206" s="283">
        <v>42825</v>
      </c>
      <c r="B206" s="155">
        <f t="shared" si="45"/>
        <v>1</v>
      </c>
      <c r="C206" s="129" t="str">
        <f t="shared" si="46"/>
        <v>Mar2017</v>
      </c>
      <c r="D206" s="129">
        <f t="shared" si="47"/>
        <v>42795</v>
      </c>
      <c r="E206" s="171"/>
      <c r="F206" s="172"/>
      <c r="G206" s="276"/>
      <c r="H206" s="195">
        <v>199.61755223095653</v>
      </c>
      <c r="I206" s="195">
        <v>343.29409312492055</v>
      </c>
      <c r="J206" s="195">
        <v>245.3917880766657</v>
      </c>
      <c r="K206" s="284"/>
      <c r="L206" s="195"/>
      <c r="M206" s="195"/>
      <c r="N206" s="195"/>
      <c r="O206" s="195"/>
      <c r="P206" s="195">
        <v>2354</v>
      </c>
      <c r="Q206" s="195">
        <v>3356</v>
      </c>
      <c r="R206" s="195">
        <v>1281</v>
      </c>
      <c r="S206" s="121">
        <v>251.75</v>
      </c>
      <c r="T206" s="285">
        <v>307</v>
      </c>
      <c r="W206" s="146"/>
      <c r="X206" s="146"/>
      <c r="Y206" s="146"/>
      <c r="Z206" s="146"/>
      <c r="AA206" s="146"/>
      <c r="AB206" s="146"/>
      <c r="AC206" s="146"/>
      <c r="AD206" s="146"/>
      <c r="AE206" s="146"/>
      <c r="AF206" s="146"/>
      <c r="AG206" s="146"/>
      <c r="AH206" s="146"/>
      <c r="AI206" s="146"/>
      <c r="AJ206" s="146"/>
      <c r="AK206" s="146"/>
      <c r="AL206" s="146"/>
      <c r="AM206" s="100"/>
    </row>
    <row r="207" spans="1:39" s="147" customFormat="1">
      <c r="A207" s="283">
        <v>42855</v>
      </c>
      <c r="B207" s="155">
        <f t="shared" si="45"/>
        <v>2</v>
      </c>
      <c r="C207" s="129" t="str">
        <f t="shared" si="46"/>
        <v>June2017</v>
      </c>
      <c r="D207" s="129">
        <f t="shared" si="47"/>
        <v>42887</v>
      </c>
      <c r="E207" s="171"/>
      <c r="F207" s="172"/>
      <c r="G207" s="276"/>
      <c r="H207" s="195">
        <v>176.05105185143805</v>
      </c>
      <c r="I207" s="195">
        <v>345.46707223402046</v>
      </c>
      <c r="J207" s="195">
        <v>223.10806642770282</v>
      </c>
      <c r="K207" s="284"/>
      <c r="L207" s="195"/>
      <c r="M207" s="195"/>
      <c r="N207" s="195"/>
      <c r="O207" s="195"/>
      <c r="P207" s="195">
        <v>2332</v>
      </c>
      <c r="Q207" s="195">
        <v>3304</v>
      </c>
      <c r="R207" s="195">
        <v>1281</v>
      </c>
      <c r="S207" s="121">
        <v>252.5</v>
      </c>
      <c r="T207" s="285">
        <v>308</v>
      </c>
      <c r="W207" s="146"/>
      <c r="X207" s="146"/>
      <c r="Y207" s="146"/>
      <c r="Z207" s="146"/>
      <c r="AA207" s="146"/>
      <c r="AB207" s="146"/>
      <c r="AC207" s="146"/>
      <c r="AD207" s="146"/>
      <c r="AE207" s="146"/>
      <c r="AF207" s="146"/>
      <c r="AG207" s="146"/>
      <c r="AH207" s="146"/>
      <c r="AI207" s="146"/>
      <c r="AJ207" s="146"/>
      <c r="AK207" s="146"/>
      <c r="AL207" s="146"/>
      <c r="AM207" s="100"/>
    </row>
    <row r="208" spans="1:39" s="147" customFormat="1">
      <c r="A208" s="283">
        <v>42886</v>
      </c>
      <c r="B208" s="155">
        <f t="shared" si="45"/>
        <v>2</v>
      </c>
      <c r="C208" s="129" t="str">
        <f t="shared" si="46"/>
        <v>June2017</v>
      </c>
      <c r="D208" s="129">
        <f t="shared" si="47"/>
        <v>42887</v>
      </c>
      <c r="E208" s="171"/>
      <c r="F208" s="172"/>
      <c r="G208" s="276"/>
      <c r="H208" s="195">
        <v>139.85490594714094</v>
      </c>
      <c r="I208" s="195">
        <v>309.95197290282954</v>
      </c>
      <c r="J208" s="195">
        <v>217.83218876981593</v>
      </c>
      <c r="K208" s="284"/>
      <c r="L208" s="195"/>
      <c r="M208" s="195"/>
      <c r="N208" s="195"/>
      <c r="O208" s="195"/>
      <c r="P208" s="195">
        <v>2279</v>
      </c>
      <c r="Q208" s="195">
        <v>3262</v>
      </c>
      <c r="R208" s="195">
        <v>1254</v>
      </c>
      <c r="S208" s="121">
        <v>253.25</v>
      </c>
      <c r="T208" s="285">
        <v>310</v>
      </c>
      <c r="W208" s="146"/>
      <c r="X208" s="146"/>
      <c r="Y208" s="146"/>
      <c r="Z208" s="146"/>
      <c r="AA208" s="146"/>
      <c r="AB208" s="146"/>
      <c r="AC208" s="146"/>
      <c r="AD208" s="146"/>
      <c r="AE208" s="146"/>
      <c r="AF208" s="146"/>
      <c r="AG208" s="146"/>
      <c r="AH208" s="146"/>
      <c r="AI208" s="146"/>
      <c r="AJ208" s="146"/>
      <c r="AK208" s="146"/>
      <c r="AL208" s="146"/>
      <c r="AM208" s="100"/>
    </row>
    <row r="209" spans="1:39" s="147" customFormat="1">
      <c r="A209" s="283">
        <v>42916</v>
      </c>
      <c r="B209" s="155">
        <f t="shared" si="45"/>
        <v>2</v>
      </c>
      <c r="C209" s="129" t="str">
        <f t="shared" si="46"/>
        <v>June2017</v>
      </c>
      <c r="D209" s="129">
        <f t="shared" si="47"/>
        <v>42887</v>
      </c>
      <c r="E209" s="171"/>
      <c r="F209" s="172"/>
      <c r="G209" s="276"/>
      <c r="H209" s="195">
        <v>191.82789323779866</v>
      </c>
      <c r="I209" s="195">
        <v>375.98867380350225</v>
      </c>
      <c r="J209" s="195">
        <v>205.45776875839343</v>
      </c>
      <c r="K209" s="284"/>
      <c r="L209" s="195"/>
      <c r="M209" s="195"/>
      <c r="N209" s="195"/>
      <c r="O209" s="195"/>
      <c r="P209" s="195">
        <v>2323</v>
      </c>
      <c r="Q209" s="195">
        <v>3360</v>
      </c>
      <c r="R209" s="195">
        <v>1240</v>
      </c>
      <c r="S209" s="121">
        <v>255</v>
      </c>
      <c r="T209" s="285">
        <v>309</v>
      </c>
      <c r="W209" s="146"/>
      <c r="X209" s="146"/>
      <c r="Y209" s="146"/>
      <c r="Z209" s="146"/>
      <c r="AA209" s="146"/>
      <c r="AB209" s="146"/>
      <c r="AC209" s="146"/>
      <c r="AD209" s="146"/>
      <c r="AE209" s="146"/>
      <c r="AF209" s="146"/>
      <c r="AG209" s="146"/>
      <c r="AH209" s="146"/>
      <c r="AI209" s="146"/>
      <c r="AJ209" s="146"/>
      <c r="AK209" s="146"/>
      <c r="AL209" s="146"/>
      <c r="AM209" s="100"/>
    </row>
    <row r="210" spans="1:39" s="147" customFormat="1">
      <c r="A210" s="289">
        <v>42947</v>
      </c>
      <c r="B210" s="155">
        <f t="shared" si="45"/>
        <v>3</v>
      </c>
      <c r="C210" s="129" t="str">
        <f t="shared" si="46"/>
        <v>Sep2017</v>
      </c>
      <c r="D210" s="129">
        <f t="shared" si="47"/>
        <v>42979</v>
      </c>
      <c r="E210" s="171"/>
      <c r="F210" s="172"/>
      <c r="G210" s="276"/>
      <c r="H210" s="195">
        <v>180.84640133999372</v>
      </c>
      <c r="I210" s="195">
        <v>362.92570345224777</v>
      </c>
      <c r="J210" s="195">
        <v>214.82926133319</v>
      </c>
      <c r="K210" s="284"/>
      <c r="L210" s="195"/>
      <c r="M210" s="195"/>
      <c r="N210" s="195"/>
      <c r="O210" s="195"/>
      <c r="P210" s="195">
        <v>2310</v>
      </c>
      <c r="Q210" s="195">
        <v>3338</v>
      </c>
      <c r="R210" s="195">
        <v>1251</v>
      </c>
      <c r="S210" s="121">
        <v>256.75</v>
      </c>
      <c r="T210" s="285">
        <v>307</v>
      </c>
      <c r="W210" s="146"/>
      <c r="X210" s="146"/>
      <c r="Y210" s="146"/>
      <c r="Z210" s="146"/>
      <c r="AA210" s="146"/>
      <c r="AB210" s="146"/>
      <c r="AC210" s="146"/>
      <c r="AD210" s="146"/>
      <c r="AE210" s="146"/>
      <c r="AF210" s="146"/>
      <c r="AG210" s="146"/>
      <c r="AH210" s="146"/>
      <c r="AI210" s="146"/>
      <c r="AJ210" s="146"/>
      <c r="AK210" s="146"/>
      <c r="AL210" s="146"/>
      <c r="AM210" s="100"/>
    </row>
    <row r="211" spans="1:39" s="147" customFormat="1">
      <c r="A211" s="283">
        <v>42978</v>
      </c>
      <c r="B211" s="155">
        <f t="shared" si="45"/>
        <v>3</v>
      </c>
      <c r="C211" s="129" t="str">
        <f t="shared" si="46"/>
        <v>Sep2017</v>
      </c>
      <c r="D211" s="129">
        <f t="shared" si="47"/>
        <v>42979</v>
      </c>
      <c r="E211" s="171"/>
      <c r="F211" s="172"/>
      <c r="G211" s="276"/>
      <c r="H211" s="195">
        <v>153.33795250354248</v>
      </c>
      <c r="I211" s="195">
        <v>316.42920902242878</v>
      </c>
      <c r="J211" s="195">
        <v>212.41934038335415</v>
      </c>
      <c r="K211" s="284"/>
      <c r="L211" s="195"/>
      <c r="M211" s="195"/>
      <c r="N211" s="195"/>
      <c r="O211" s="195"/>
      <c r="P211" s="195">
        <v>2280</v>
      </c>
      <c r="Q211" s="195">
        <v>3308</v>
      </c>
      <c r="R211" s="195">
        <v>1224</v>
      </c>
      <c r="S211" s="121">
        <v>257.5</v>
      </c>
      <c r="T211" s="285">
        <v>309</v>
      </c>
      <c r="W211" s="146"/>
      <c r="X211" s="146"/>
      <c r="Y211" s="146"/>
      <c r="Z211" s="146"/>
      <c r="AA211" s="146"/>
      <c r="AB211" s="146"/>
      <c r="AC211" s="146"/>
      <c r="AD211" s="146"/>
      <c r="AE211" s="146"/>
      <c r="AF211" s="146"/>
      <c r="AG211" s="146"/>
      <c r="AH211" s="146"/>
      <c r="AI211" s="146"/>
      <c r="AJ211" s="146"/>
      <c r="AK211" s="146"/>
      <c r="AL211" s="146"/>
      <c r="AM211" s="100"/>
    </row>
    <row r="212" spans="1:39" s="147" customFormat="1">
      <c r="A212" s="289">
        <v>43008</v>
      </c>
      <c r="B212" s="155">
        <f t="shared" si="45"/>
        <v>3</v>
      </c>
      <c r="C212" s="129" t="str">
        <f t="shared" si="46"/>
        <v>Sep2017</v>
      </c>
      <c r="D212" s="129">
        <f t="shared" si="47"/>
        <v>42979</v>
      </c>
      <c r="E212" s="171"/>
      <c r="F212" s="172"/>
      <c r="G212" s="276"/>
      <c r="H212" s="195">
        <v>189.70898522855626</v>
      </c>
      <c r="I212" s="195">
        <v>393.06224528382143</v>
      </c>
      <c r="J212" s="195">
        <v>223.05277807369069</v>
      </c>
      <c r="K212" s="284"/>
      <c r="L212" s="195"/>
      <c r="M212" s="195"/>
      <c r="N212" s="195"/>
      <c r="O212" s="195"/>
      <c r="P212" s="195">
        <v>2316</v>
      </c>
      <c r="Q212" s="195">
        <v>3411</v>
      </c>
      <c r="R212" s="195">
        <v>1222</v>
      </c>
      <c r="S212" s="121">
        <v>258.25</v>
      </c>
      <c r="T212" s="285">
        <v>306</v>
      </c>
      <c r="W212" s="146"/>
      <c r="X212" s="146"/>
      <c r="Y212" s="146"/>
      <c r="Z212" s="146"/>
      <c r="AA212" s="146"/>
      <c r="AB212" s="146"/>
      <c r="AC212" s="146"/>
      <c r="AD212" s="146"/>
      <c r="AE212" s="146"/>
      <c r="AF212" s="146"/>
      <c r="AG212" s="146"/>
      <c r="AH212" s="146"/>
      <c r="AI212" s="146"/>
      <c r="AJ212" s="146"/>
      <c r="AK212" s="146"/>
      <c r="AL212" s="146"/>
      <c r="AM212" s="100"/>
    </row>
    <row r="213" spans="1:39" s="147" customFormat="1">
      <c r="A213" s="283">
        <v>43039</v>
      </c>
      <c r="B213" s="155">
        <f t="shared" si="45"/>
        <v>4</v>
      </c>
      <c r="C213" s="129" t="str">
        <f t="shared" si="46"/>
        <v>dec2017</v>
      </c>
      <c r="D213" s="129">
        <f t="shared" si="47"/>
        <v>43070</v>
      </c>
      <c r="E213" s="171"/>
      <c r="F213" s="172"/>
      <c r="G213" s="276"/>
      <c r="H213" s="195">
        <v>210.04063495031008</v>
      </c>
      <c r="I213" s="195">
        <v>367.66133851315453</v>
      </c>
      <c r="J213" s="195">
        <v>222.57103091182026</v>
      </c>
      <c r="K213" s="284"/>
      <c r="L213" s="195"/>
      <c r="M213" s="195"/>
      <c r="N213" s="195"/>
      <c r="O213" s="195"/>
      <c r="P213" s="195">
        <v>2336</v>
      </c>
      <c r="Q213" s="195">
        <v>3344</v>
      </c>
      <c r="R213" s="195">
        <v>1205</v>
      </c>
      <c r="S213" s="121">
        <v>258</v>
      </c>
      <c r="T213" s="285">
        <v>303</v>
      </c>
      <c r="W213" s="146"/>
      <c r="X213" s="146"/>
      <c r="Y213" s="146"/>
      <c r="Z213" s="146"/>
      <c r="AA213" s="146"/>
      <c r="AB213" s="146"/>
      <c r="AC213" s="146"/>
      <c r="AD213" s="146"/>
      <c r="AE213" s="146"/>
      <c r="AF213" s="146"/>
      <c r="AG213" s="146"/>
      <c r="AH213" s="146"/>
      <c r="AI213" s="146"/>
      <c r="AJ213" s="146"/>
      <c r="AK213" s="146"/>
      <c r="AL213" s="146"/>
      <c r="AM213" s="100"/>
    </row>
    <row r="214" spans="1:39" s="147" customFormat="1">
      <c r="A214" s="289">
        <v>43069</v>
      </c>
      <c r="B214" s="155">
        <f t="shared" si="45"/>
        <v>4</v>
      </c>
      <c r="C214" s="129" t="str">
        <f t="shared" si="46"/>
        <v>dec2017</v>
      </c>
      <c r="D214" s="129">
        <f t="shared" si="47"/>
        <v>43070</v>
      </c>
      <c r="E214" s="171"/>
      <c r="F214" s="172"/>
      <c r="G214" s="276"/>
      <c r="H214" s="195">
        <v>162.42795553776145</v>
      </c>
      <c r="I214" s="195">
        <v>320.09843892733772</v>
      </c>
      <c r="J214" s="195">
        <v>235.24694082618427</v>
      </c>
      <c r="K214" s="284"/>
      <c r="L214" s="195"/>
      <c r="M214" s="195"/>
      <c r="N214" s="195"/>
      <c r="O214" s="195"/>
      <c r="P214" s="195">
        <v>2298</v>
      </c>
      <c r="Q214" s="195">
        <v>3392</v>
      </c>
      <c r="R214" s="195">
        <v>1218</v>
      </c>
      <c r="S214" s="121">
        <v>258.75</v>
      </c>
      <c r="T214" s="285">
        <v>305</v>
      </c>
      <c r="W214" s="146"/>
      <c r="X214" s="146"/>
      <c r="Y214" s="146"/>
      <c r="Z214" s="146"/>
      <c r="AA214" s="146"/>
      <c r="AB214" s="146"/>
      <c r="AC214" s="146"/>
      <c r="AD214" s="146"/>
      <c r="AE214" s="146"/>
      <c r="AF214" s="146"/>
      <c r="AG214" s="146"/>
      <c r="AH214" s="146"/>
      <c r="AI214" s="146"/>
      <c r="AJ214" s="146"/>
      <c r="AK214" s="146"/>
      <c r="AL214" s="146"/>
      <c r="AM214" s="100"/>
    </row>
    <row r="215" spans="1:39" s="147" customFormat="1">
      <c r="A215" s="283">
        <v>43100</v>
      </c>
      <c r="B215" s="155">
        <f t="shared" si="45"/>
        <v>4</v>
      </c>
      <c r="C215" s="129" t="str">
        <f t="shared" si="46"/>
        <v>dec2017</v>
      </c>
      <c r="D215" s="129">
        <f t="shared" si="47"/>
        <v>43070</v>
      </c>
      <c r="E215" s="171"/>
      <c r="F215" s="172"/>
      <c r="G215" s="276"/>
      <c r="H215" s="195">
        <v>167.05806745105707</v>
      </c>
      <c r="I215" s="195">
        <v>406.53675582423239</v>
      </c>
      <c r="J215" s="195">
        <v>238.18136984354371</v>
      </c>
      <c r="K215" s="284"/>
      <c r="L215" s="195"/>
      <c r="M215" s="195"/>
      <c r="N215" s="195"/>
      <c r="O215" s="195"/>
      <c r="P215" s="195">
        <v>2288</v>
      </c>
      <c r="Q215" s="195">
        <v>3497</v>
      </c>
      <c r="R215" s="195">
        <v>1242</v>
      </c>
      <c r="S215" s="121">
        <v>260.5</v>
      </c>
      <c r="T215" s="285">
        <v>305</v>
      </c>
      <c r="W215" s="146"/>
      <c r="X215" s="146"/>
      <c r="Y215" s="146"/>
      <c r="Z215" s="146"/>
      <c r="AA215" s="146"/>
      <c r="AB215" s="146"/>
      <c r="AC215" s="146"/>
      <c r="AD215" s="146"/>
      <c r="AE215" s="146"/>
      <c r="AF215" s="146"/>
      <c r="AG215" s="146"/>
      <c r="AH215" s="146"/>
      <c r="AI215" s="146"/>
      <c r="AJ215" s="146"/>
      <c r="AK215" s="146"/>
      <c r="AL215" s="146"/>
      <c r="AM215" s="100"/>
    </row>
    <row r="216" spans="1:39" s="147" customFormat="1">
      <c r="A216" s="289">
        <v>43131</v>
      </c>
      <c r="B216" s="155">
        <f t="shared" si="45"/>
        <v>1</v>
      </c>
      <c r="C216" s="129" t="str">
        <f t="shared" si="46"/>
        <v>Mar2018</v>
      </c>
      <c r="D216" s="129">
        <f t="shared" si="47"/>
        <v>43160</v>
      </c>
      <c r="E216" s="171"/>
      <c r="F216" s="172"/>
      <c r="G216" s="276"/>
      <c r="H216" s="195">
        <v>144.03470806068802</v>
      </c>
      <c r="I216" s="195">
        <v>267.10025913907339</v>
      </c>
      <c r="J216" s="195">
        <v>223.65192439944133</v>
      </c>
      <c r="K216" s="284"/>
      <c r="L216" s="195"/>
      <c r="M216" s="195"/>
      <c r="N216" s="195"/>
      <c r="O216" s="195"/>
      <c r="P216" s="195">
        <v>2262</v>
      </c>
      <c r="Q216" s="195">
        <v>3419</v>
      </c>
      <c r="R216" s="195">
        <v>1211</v>
      </c>
      <c r="S216" s="121">
        <v>260.25</v>
      </c>
      <c r="T216" s="285">
        <v>305</v>
      </c>
      <c r="W216" s="146"/>
      <c r="X216" s="146"/>
      <c r="Y216" s="146"/>
      <c r="Z216" s="146"/>
      <c r="AA216" s="146"/>
      <c r="AB216" s="146"/>
      <c r="AC216" s="146"/>
      <c r="AD216" s="146"/>
      <c r="AE216" s="146"/>
      <c r="AF216" s="146"/>
      <c r="AG216" s="146"/>
      <c r="AH216" s="146"/>
      <c r="AI216" s="146"/>
      <c r="AJ216" s="146"/>
      <c r="AK216" s="146"/>
      <c r="AL216" s="146"/>
      <c r="AM216" s="100"/>
    </row>
    <row r="217" spans="1:39" s="147" customFormat="1">
      <c r="A217" s="283">
        <v>43159</v>
      </c>
      <c r="B217" s="155">
        <f t="shared" si="45"/>
        <v>1</v>
      </c>
      <c r="C217" s="129" t="str">
        <f t="shared" si="46"/>
        <v>Mar2018</v>
      </c>
      <c r="D217" s="129">
        <f t="shared" si="47"/>
        <v>43160</v>
      </c>
      <c r="E217" s="171"/>
      <c r="F217" s="172"/>
      <c r="G217" s="276"/>
      <c r="H217" s="195">
        <v>175.23527307076895</v>
      </c>
      <c r="I217" s="195">
        <v>280.98481183108908</v>
      </c>
      <c r="J217" s="195">
        <v>222.52746052615916</v>
      </c>
      <c r="K217" s="284"/>
      <c r="L217" s="195"/>
      <c r="M217" s="195"/>
      <c r="N217" s="195"/>
      <c r="O217" s="195"/>
      <c r="P217" s="195">
        <v>2304</v>
      </c>
      <c r="Q217" s="195">
        <v>3381</v>
      </c>
      <c r="R217" s="195">
        <v>1246</v>
      </c>
      <c r="S217" s="121">
        <v>260</v>
      </c>
      <c r="T217" s="285">
        <v>305</v>
      </c>
      <c r="W217" s="146"/>
      <c r="X217" s="146"/>
      <c r="Y217" s="146"/>
      <c r="Z217" s="146"/>
      <c r="AA217" s="146"/>
      <c r="AB217" s="146"/>
      <c r="AC217" s="146"/>
      <c r="AD217" s="146"/>
      <c r="AE217" s="146"/>
      <c r="AF217" s="146"/>
      <c r="AG217" s="146"/>
      <c r="AH217" s="146"/>
      <c r="AI217" s="146"/>
      <c r="AJ217" s="146"/>
      <c r="AK217" s="146"/>
      <c r="AL217" s="146"/>
      <c r="AM217" s="100"/>
    </row>
    <row r="218" spans="1:39" s="147" customFormat="1">
      <c r="A218" s="289">
        <v>43190</v>
      </c>
      <c r="B218" s="155">
        <f t="shared" si="45"/>
        <v>1</v>
      </c>
      <c r="C218" s="129" t="str">
        <f t="shared" si="46"/>
        <v>Mar2018</v>
      </c>
      <c r="D218" s="129">
        <f t="shared" si="47"/>
        <v>43160</v>
      </c>
      <c r="E218" s="171"/>
      <c r="F218" s="172"/>
      <c r="G218" s="276"/>
      <c r="H218" s="195">
        <v>198.62620669631545</v>
      </c>
      <c r="I218" s="195">
        <v>341.45748799459619</v>
      </c>
      <c r="J218" s="195">
        <v>243.86224770561023</v>
      </c>
      <c r="K218" s="284"/>
      <c r="L218" s="195"/>
      <c r="M218" s="195"/>
      <c r="N218" s="195"/>
      <c r="O218" s="195"/>
      <c r="P218" s="195">
        <v>2320</v>
      </c>
      <c r="Q218" s="195">
        <v>3432</v>
      </c>
      <c r="R218" s="195">
        <v>1264</v>
      </c>
      <c r="S218" s="121">
        <v>260.75</v>
      </c>
      <c r="T218" s="285">
        <v>306</v>
      </c>
      <c r="W218" s="146"/>
      <c r="X218" s="146"/>
      <c r="Y218" s="146"/>
      <c r="Z218" s="146"/>
      <c r="AA218" s="146"/>
      <c r="AB218" s="146"/>
      <c r="AC218" s="146"/>
      <c r="AD218" s="146"/>
      <c r="AE218" s="146"/>
      <c r="AF218" s="146"/>
      <c r="AG218" s="146"/>
      <c r="AH218" s="146"/>
      <c r="AI218" s="146"/>
      <c r="AJ218" s="146"/>
      <c r="AK218" s="146"/>
      <c r="AL218" s="146"/>
      <c r="AM218" s="100"/>
    </row>
    <row r="219" spans="1:39" s="147" customFormat="1">
      <c r="A219" s="283">
        <v>43220</v>
      </c>
      <c r="B219" s="155">
        <f t="shared" si="45"/>
        <v>2</v>
      </c>
      <c r="C219" s="129" t="str">
        <f t="shared" si="46"/>
        <v>June2018</v>
      </c>
      <c r="D219" s="129">
        <f t="shared" si="47"/>
        <v>43252</v>
      </c>
      <c r="E219" s="171"/>
      <c r="F219" s="172"/>
      <c r="G219" s="276"/>
      <c r="H219" s="195">
        <v>176.59768860939232</v>
      </c>
      <c r="I219" s="195">
        <v>343.35100525951782</v>
      </c>
      <c r="J219" s="195">
        <v>222.09494894174952</v>
      </c>
      <c r="K219" s="284"/>
      <c r="L219" s="195"/>
      <c r="M219" s="195"/>
      <c r="N219" s="195"/>
      <c r="O219" s="195"/>
      <c r="P219" s="195">
        <v>2304</v>
      </c>
      <c r="Q219" s="195">
        <v>3364</v>
      </c>
      <c r="R219" s="195">
        <v>1268</v>
      </c>
      <c r="S219" s="121">
        <v>261.5</v>
      </c>
      <c r="T219" s="285">
        <v>306</v>
      </c>
      <c r="W219" s="146"/>
      <c r="X219" s="146"/>
      <c r="Y219" s="146"/>
      <c r="Z219" s="146"/>
      <c r="AA219" s="146"/>
      <c r="AB219" s="146"/>
      <c r="AC219" s="146"/>
      <c r="AD219" s="146"/>
      <c r="AE219" s="146"/>
      <c r="AF219" s="146"/>
      <c r="AG219" s="146"/>
      <c r="AH219" s="146"/>
      <c r="AI219" s="146"/>
      <c r="AJ219" s="146"/>
      <c r="AK219" s="146"/>
      <c r="AL219" s="146"/>
      <c r="AM219" s="100"/>
    </row>
    <row r="220" spans="1:39" s="147" customFormat="1">
      <c r="A220" s="289">
        <v>43251</v>
      </c>
      <c r="B220" s="155">
        <f t="shared" si="45"/>
        <v>2</v>
      </c>
      <c r="C220" s="129" t="str">
        <f t="shared" si="46"/>
        <v>June2018</v>
      </c>
      <c r="D220" s="129">
        <f t="shared" si="47"/>
        <v>43252</v>
      </c>
      <c r="E220" s="171"/>
      <c r="F220" s="172"/>
      <c r="G220" s="276"/>
      <c r="H220" s="195">
        <v>138.31357527840905</v>
      </c>
      <c r="I220" s="195">
        <v>304.63406235263085</v>
      </c>
      <c r="J220" s="195">
        <v>217.15127967629763</v>
      </c>
      <c r="K220" s="284"/>
      <c r="L220" s="195"/>
      <c r="M220" s="195"/>
      <c r="N220" s="195"/>
      <c r="O220" s="195"/>
      <c r="P220" s="195">
        <v>2257</v>
      </c>
      <c r="Q220" s="195">
        <v>3311</v>
      </c>
      <c r="R220" s="195">
        <v>1245</v>
      </c>
      <c r="S220" s="121">
        <v>262.25</v>
      </c>
      <c r="T220" s="285">
        <v>305</v>
      </c>
      <c r="W220" s="146"/>
      <c r="X220" s="146"/>
      <c r="Y220" s="146"/>
      <c r="Z220" s="146"/>
      <c r="AA220" s="146"/>
      <c r="AB220" s="146"/>
      <c r="AC220" s="146"/>
      <c r="AD220" s="146"/>
      <c r="AE220" s="146"/>
      <c r="AF220" s="146"/>
      <c r="AG220" s="146"/>
      <c r="AH220" s="146"/>
      <c r="AI220" s="146"/>
      <c r="AJ220" s="146"/>
      <c r="AK220" s="146"/>
      <c r="AL220" s="146"/>
      <c r="AM220" s="100"/>
    </row>
    <row r="221" spans="1:39" s="147" customFormat="1">
      <c r="A221" s="283">
        <v>43281</v>
      </c>
      <c r="B221" s="155">
        <f t="shared" si="45"/>
        <v>2</v>
      </c>
      <c r="C221" s="129" t="str">
        <f t="shared" si="46"/>
        <v>June2018</v>
      </c>
      <c r="D221" s="129">
        <f t="shared" si="47"/>
        <v>43252</v>
      </c>
      <c r="E221" s="171"/>
      <c r="F221" s="172"/>
      <c r="G221" s="276"/>
      <c r="H221" s="195">
        <v>191.46286602277118</v>
      </c>
      <c r="I221" s="195">
        <v>368.26841113049994</v>
      </c>
      <c r="J221" s="195">
        <v>205.22872428504411</v>
      </c>
      <c r="K221" s="284"/>
      <c r="L221" s="195"/>
      <c r="M221" s="195"/>
      <c r="N221" s="195"/>
      <c r="O221" s="195"/>
      <c r="P221" s="195">
        <v>2307</v>
      </c>
      <c r="Q221" s="195">
        <v>3393</v>
      </c>
      <c r="R221" s="195">
        <v>1234</v>
      </c>
      <c r="S221" s="121">
        <v>264</v>
      </c>
      <c r="T221" s="285">
        <v>306</v>
      </c>
      <c r="W221" s="146"/>
      <c r="X221" s="146"/>
      <c r="Y221" s="146"/>
      <c r="Z221" s="146"/>
      <c r="AA221" s="146"/>
      <c r="AB221" s="146"/>
      <c r="AC221" s="146"/>
      <c r="AD221" s="146"/>
      <c r="AE221" s="146"/>
      <c r="AF221" s="146"/>
      <c r="AG221" s="146"/>
      <c r="AH221" s="146"/>
      <c r="AI221" s="146"/>
      <c r="AJ221" s="146"/>
      <c r="AK221" s="146"/>
      <c r="AL221" s="146"/>
      <c r="AM221" s="100"/>
    </row>
    <row r="222" spans="1:39" s="147" customFormat="1">
      <c r="A222" s="251">
        <v>43282</v>
      </c>
      <c r="B222" s="155">
        <f t="shared" si="45"/>
        <v>3</v>
      </c>
      <c r="C222" s="129" t="str">
        <f t="shared" si="46"/>
        <v>Sep2018</v>
      </c>
      <c r="D222" s="129">
        <f t="shared" si="47"/>
        <v>43344</v>
      </c>
      <c r="E222" s="171"/>
      <c r="F222" s="172"/>
      <c r="G222" s="276"/>
      <c r="H222" s="195">
        <v>181.33903113947196</v>
      </c>
      <c r="I222" s="195">
        <v>357.18005024097096</v>
      </c>
      <c r="J222" s="195">
        <v>214.12977742829304</v>
      </c>
      <c r="K222" s="284"/>
      <c r="L222" s="195"/>
      <c r="M222" s="195"/>
      <c r="N222" s="195"/>
      <c r="O222" s="195"/>
      <c r="P222" s="195">
        <v>2301</v>
      </c>
      <c r="Q222" s="195">
        <v>3357</v>
      </c>
      <c r="R222" s="195">
        <v>1246</v>
      </c>
      <c r="S222" s="121">
        <v>263.75</v>
      </c>
      <c r="T222" s="285">
        <v>308</v>
      </c>
      <c r="W222" s="146"/>
      <c r="X222" s="146"/>
      <c r="Y222" s="146"/>
      <c r="Z222" s="146"/>
      <c r="AA222" s="146"/>
      <c r="AB222" s="146"/>
      <c r="AC222" s="146"/>
      <c r="AD222" s="146"/>
      <c r="AE222" s="146"/>
      <c r="AF222" s="146"/>
      <c r="AG222" s="146"/>
      <c r="AH222" s="146"/>
      <c r="AI222" s="146"/>
      <c r="AJ222" s="146"/>
      <c r="AK222" s="146"/>
      <c r="AL222" s="146"/>
      <c r="AM222" s="100"/>
    </row>
    <row r="223" spans="1:39" s="147" customFormat="1">
      <c r="A223" s="252">
        <v>43313</v>
      </c>
      <c r="B223" s="155">
        <f t="shared" si="45"/>
        <v>3</v>
      </c>
      <c r="C223" s="129" t="str">
        <f t="shared" si="46"/>
        <v>Sep2018</v>
      </c>
      <c r="D223" s="129">
        <f t="shared" si="47"/>
        <v>43344</v>
      </c>
      <c r="E223" s="171"/>
      <c r="F223" s="172"/>
      <c r="G223" s="276"/>
      <c r="H223" s="195">
        <v>152.11144959778133</v>
      </c>
      <c r="I223" s="195">
        <v>311.81330615505584</v>
      </c>
      <c r="J223" s="195">
        <v>211.45973466178515</v>
      </c>
      <c r="K223" s="284"/>
      <c r="L223" s="195"/>
      <c r="M223" s="195"/>
      <c r="N223" s="195"/>
      <c r="O223" s="195"/>
      <c r="P223" s="195">
        <v>2269</v>
      </c>
      <c r="Q223" s="195">
        <v>3313</v>
      </c>
      <c r="R223" s="195">
        <v>1220</v>
      </c>
      <c r="S223" s="121">
        <v>263.5</v>
      </c>
      <c r="T223" s="285">
        <v>306</v>
      </c>
      <c r="W223" s="146"/>
      <c r="X223" s="146"/>
      <c r="Y223" s="146"/>
      <c r="Z223" s="146"/>
      <c r="AA223" s="146"/>
      <c r="AB223" s="146"/>
      <c r="AC223" s="146"/>
      <c r="AD223" s="146"/>
      <c r="AE223" s="146"/>
      <c r="AF223" s="146"/>
      <c r="AG223" s="146"/>
      <c r="AH223" s="146"/>
      <c r="AI223" s="146"/>
      <c r="AJ223" s="146"/>
      <c r="AK223" s="146"/>
      <c r="AL223" s="146"/>
      <c r="AM223" s="100"/>
    </row>
    <row r="224" spans="1:39" s="147" customFormat="1">
      <c r="A224" s="252">
        <v>43344</v>
      </c>
      <c r="B224" s="155">
        <f t="shared" si="45"/>
        <v>3</v>
      </c>
      <c r="C224" s="129" t="str">
        <f t="shared" si="46"/>
        <v>Sep2018</v>
      </c>
      <c r="D224" s="129">
        <f t="shared" si="47"/>
        <v>43344</v>
      </c>
      <c r="E224" s="171"/>
      <c r="F224" s="172"/>
      <c r="G224" s="276"/>
      <c r="H224" s="195">
        <v>189.89729091692914</v>
      </c>
      <c r="I224" s="195">
        <v>388.87261582922758</v>
      </c>
      <c r="J224" s="195">
        <v>222.15945364637594</v>
      </c>
      <c r="K224" s="284"/>
      <c r="L224" s="195"/>
      <c r="M224" s="195"/>
      <c r="N224" s="195"/>
      <c r="O224" s="195"/>
      <c r="P224" s="195">
        <v>2307</v>
      </c>
      <c r="Q224" s="195">
        <v>3400</v>
      </c>
      <c r="R224" s="195">
        <v>1218</v>
      </c>
      <c r="S224" s="121">
        <v>264.25</v>
      </c>
      <c r="T224" s="285">
        <v>305</v>
      </c>
      <c r="W224" s="146"/>
      <c r="X224" s="146"/>
      <c r="Y224" s="146"/>
      <c r="Z224" s="146"/>
      <c r="AA224" s="146"/>
      <c r="AB224" s="146"/>
      <c r="AC224" s="146"/>
      <c r="AD224" s="146"/>
      <c r="AE224" s="146"/>
      <c r="AF224" s="146"/>
      <c r="AG224" s="146"/>
      <c r="AH224" s="146"/>
      <c r="AI224" s="146"/>
      <c r="AJ224" s="146"/>
      <c r="AK224" s="146"/>
      <c r="AL224" s="146"/>
      <c r="AM224" s="100"/>
    </row>
    <row r="225" spans="1:39" s="147" customFormat="1">
      <c r="A225" s="252">
        <v>43374</v>
      </c>
      <c r="B225" s="155">
        <f t="shared" si="45"/>
        <v>4</v>
      </c>
      <c r="C225" s="129" t="str">
        <f t="shared" si="46"/>
        <v>dec2018</v>
      </c>
      <c r="D225" s="129">
        <f t="shared" si="47"/>
        <v>43435</v>
      </c>
      <c r="E225" s="171"/>
      <c r="F225" s="172"/>
      <c r="G225" s="276"/>
      <c r="H225" s="195">
        <v>210.28922106460394</v>
      </c>
      <c r="I225" s="195">
        <v>366.7087761903573</v>
      </c>
      <c r="J225" s="195">
        <v>221.83326086591077</v>
      </c>
      <c r="K225" s="284"/>
      <c r="L225" s="195"/>
      <c r="M225" s="195"/>
      <c r="N225" s="195"/>
      <c r="O225" s="195"/>
      <c r="P225" s="195">
        <v>2329</v>
      </c>
      <c r="Q225" s="195">
        <v>3322</v>
      </c>
      <c r="R225" s="195">
        <v>1201</v>
      </c>
      <c r="S225" s="121">
        <v>265</v>
      </c>
      <c r="T225" s="285">
        <v>307</v>
      </c>
      <c r="W225" s="146"/>
      <c r="X225" s="146"/>
      <c r="Y225" s="146"/>
      <c r="Z225" s="146"/>
      <c r="AA225" s="146"/>
      <c r="AB225" s="146"/>
      <c r="AC225" s="146"/>
      <c r="AD225" s="146"/>
      <c r="AE225" s="146"/>
      <c r="AF225" s="146"/>
      <c r="AG225" s="146"/>
      <c r="AH225" s="146"/>
      <c r="AI225" s="146"/>
      <c r="AJ225" s="146"/>
      <c r="AK225" s="146"/>
      <c r="AL225" s="146"/>
      <c r="AM225" s="100"/>
    </row>
    <row r="226" spans="1:39" s="147" customFormat="1">
      <c r="A226" s="252">
        <v>43405</v>
      </c>
      <c r="B226" s="155">
        <f t="shared" si="45"/>
        <v>4</v>
      </c>
      <c r="C226" s="129" t="str">
        <f t="shared" si="46"/>
        <v>dec2018</v>
      </c>
      <c r="D226" s="129">
        <f t="shared" si="47"/>
        <v>43435</v>
      </c>
      <c r="E226" s="171"/>
      <c r="F226" s="172"/>
      <c r="G226" s="276"/>
      <c r="H226" s="195">
        <v>161.68184774730005</v>
      </c>
      <c r="I226" s="195">
        <v>316.91648817210051</v>
      </c>
      <c r="J226" s="195">
        <v>234.62557754965522</v>
      </c>
      <c r="K226" s="284"/>
      <c r="L226" s="195"/>
      <c r="M226" s="195"/>
      <c r="N226" s="195"/>
      <c r="O226" s="195"/>
      <c r="P226" s="195">
        <v>2290</v>
      </c>
      <c r="Q226" s="195">
        <v>3360</v>
      </c>
      <c r="R226" s="195">
        <v>1214</v>
      </c>
      <c r="S226" s="121">
        <v>264.75</v>
      </c>
      <c r="T226" s="285">
        <v>307</v>
      </c>
      <c r="W226" s="146"/>
      <c r="X226" s="146"/>
      <c r="Y226" s="146"/>
      <c r="Z226" s="146"/>
      <c r="AA226" s="146"/>
      <c r="AB226" s="146"/>
      <c r="AC226" s="146"/>
      <c r="AD226" s="146"/>
      <c r="AE226" s="146"/>
      <c r="AF226" s="146"/>
      <c r="AG226" s="146"/>
      <c r="AH226" s="146"/>
      <c r="AI226" s="146"/>
      <c r="AJ226" s="146"/>
      <c r="AK226" s="146"/>
      <c r="AL226" s="146"/>
      <c r="AM226" s="100"/>
    </row>
    <row r="227" spans="1:39" s="147" customFormat="1">
      <c r="A227" s="252">
        <v>43435</v>
      </c>
      <c r="B227" s="155">
        <f t="shared" si="45"/>
        <v>4</v>
      </c>
      <c r="C227" s="129" t="str">
        <f t="shared" si="46"/>
        <v>dec2018</v>
      </c>
      <c r="D227" s="129">
        <f t="shared" si="47"/>
        <v>43435</v>
      </c>
      <c r="E227" s="171"/>
      <c r="F227" s="172"/>
      <c r="G227" s="276"/>
      <c r="H227" s="195">
        <v>167.43697132371321</v>
      </c>
      <c r="I227" s="195">
        <v>403.11549033435705</v>
      </c>
      <c r="J227" s="195">
        <v>237.61425797311423</v>
      </c>
      <c r="K227" s="284"/>
      <c r="L227" s="195"/>
      <c r="M227" s="195"/>
      <c r="N227" s="195"/>
      <c r="O227" s="195"/>
      <c r="P227" s="195">
        <v>2281</v>
      </c>
      <c r="Q227" s="195">
        <v>3458</v>
      </c>
      <c r="R227" s="195">
        <v>1238</v>
      </c>
      <c r="S227" s="121">
        <v>265.5</v>
      </c>
      <c r="T227" s="285">
        <v>305</v>
      </c>
      <c r="W227" s="146"/>
      <c r="X227" s="146"/>
      <c r="Y227" s="146"/>
      <c r="Z227" s="146"/>
      <c r="AA227" s="146"/>
      <c r="AB227" s="146"/>
      <c r="AC227" s="146"/>
      <c r="AD227" s="146"/>
      <c r="AE227" s="146"/>
      <c r="AF227" s="146"/>
      <c r="AG227" s="146"/>
      <c r="AH227" s="146"/>
      <c r="AI227" s="146"/>
      <c r="AJ227" s="146"/>
      <c r="AK227" s="146"/>
      <c r="AL227" s="146"/>
      <c r="AM227" s="100"/>
    </row>
    <row r="228" spans="1:39" s="147" customFormat="1">
      <c r="A228" s="252">
        <v>43466</v>
      </c>
      <c r="B228" s="155">
        <f t="shared" si="45"/>
        <v>1</v>
      </c>
      <c r="C228" s="129" t="str">
        <f t="shared" si="46"/>
        <v>Mar2019</v>
      </c>
      <c r="D228" s="129">
        <f t="shared" si="47"/>
        <v>43525</v>
      </c>
      <c r="E228" s="171"/>
      <c r="F228" s="172"/>
      <c r="G228" s="276"/>
      <c r="H228" s="195">
        <v>144.17311913360493</v>
      </c>
      <c r="I228" s="195">
        <v>265.55674586801865</v>
      </c>
      <c r="J228" s="195">
        <v>223.17302178417683</v>
      </c>
      <c r="K228" s="284"/>
      <c r="L228" s="195"/>
      <c r="M228" s="195"/>
      <c r="N228" s="195"/>
      <c r="O228" s="195"/>
      <c r="P228" s="195">
        <v>2258</v>
      </c>
      <c r="Q228" s="195">
        <v>3381</v>
      </c>
      <c r="R228" s="195">
        <v>1208</v>
      </c>
      <c r="S228" s="121">
        <v>267.25</v>
      </c>
      <c r="T228" s="285">
        <v>308</v>
      </c>
      <c r="W228" s="146"/>
      <c r="X228" s="146"/>
      <c r="Y228" s="146"/>
      <c r="Z228" s="146"/>
      <c r="AA228" s="146"/>
      <c r="AB228" s="146"/>
      <c r="AC228" s="146"/>
      <c r="AD228" s="146"/>
      <c r="AE228" s="146"/>
      <c r="AF228" s="146"/>
      <c r="AG228" s="146"/>
      <c r="AH228" s="146"/>
      <c r="AI228" s="146"/>
      <c r="AJ228" s="146"/>
      <c r="AK228" s="146"/>
      <c r="AL228" s="146"/>
      <c r="AM228" s="100"/>
    </row>
    <row r="229" spans="1:39" s="147" customFormat="1">
      <c r="A229" s="252">
        <v>43497</v>
      </c>
      <c r="B229" s="155">
        <f t="shared" si="45"/>
        <v>1</v>
      </c>
      <c r="C229" s="129" t="str">
        <f t="shared" si="46"/>
        <v>Mar2019</v>
      </c>
      <c r="D229" s="129">
        <f t="shared" si="47"/>
        <v>43525</v>
      </c>
      <c r="E229" s="171"/>
      <c r="F229" s="172"/>
      <c r="G229" s="276"/>
      <c r="H229" s="195">
        <v>174.77829440821171</v>
      </c>
      <c r="I229" s="195">
        <v>282.67965611054916</v>
      </c>
      <c r="J229" s="195">
        <v>222.12149097782958</v>
      </c>
      <c r="K229" s="284"/>
      <c r="L229" s="195"/>
      <c r="M229" s="195"/>
      <c r="N229" s="195"/>
      <c r="O229" s="195"/>
      <c r="P229" s="195">
        <v>2299</v>
      </c>
      <c r="Q229" s="195">
        <v>3346</v>
      </c>
      <c r="R229" s="195">
        <v>1243</v>
      </c>
      <c r="S229" s="121">
        <v>268</v>
      </c>
      <c r="T229" s="285">
        <v>308</v>
      </c>
      <c r="W229" s="146"/>
      <c r="X229" s="146"/>
      <c r="Y229" s="146"/>
      <c r="Z229" s="146"/>
      <c r="AA229" s="146"/>
      <c r="AB229" s="146"/>
      <c r="AC229" s="146"/>
      <c r="AD229" s="146"/>
      <c r="AE229" s="146"/>
      <c r="AF229" s="146"/>
      <c r="AG229" s="146"/>
      <c r="AH229" s="146"/>
      <c r="AI229" s="146"/>
      <c r="AJ229" s="146"/>
      <c r="AK229" s="146"/>
      <c r="AL229" s="146"/>
      <c r="AM229" s="100"/>
    </row>
    <row r="230" spans="1:39" s="147" customFormat="1">
      <c r="A230" s="252">
        <v>43525</v>
      </c>
      <c r="B230" s="155">
        <f t="shared" si="45"/>
        <v>1</v>
      </c>
      <c r="C230" s="129" t="str">
        <f t="shared" si="46"/>
        <v>Mar2019</v>
      </c>
      <c r="D230" s="129">
        <f t="shared" si="47"/>
        <v>43525</v>
      </c>
      <c r="E230" s="171"/>
      <c r="F230" s="172"/>
      <c r="G230" s="276"/>
      <c r="H230" s="195">
        <v>199.10219470117411</v>
      </c>
      <c r="I230" s="195">
        <v>343.62772315674692</v>
      </c>
      <c r="J230" s="195">
        <v>243.49595213375795</v>
      </c>
      <c r="K230" s="284"/>
      <c r="L230" s="195"/>
      <c r="M230" s="195"/>
      <c r="N230" s="195"/>
      <c r="O230" s="195"/>
      <c r="P230" s="195">
        <v>2317</v>
      </c>
      <c r="Q230" s="195">
        <v>3405</v>
      </c>
      <c r="R230" s="195">
        <v>1261</v>
      </c>
      <c r="S230" s="121">
        <v>268.75</v>
      </c>
      <c r="T230" s="285">
        <v>307</v>
      </c>
      <c r="W230" s="146"/>
      <c r="X230" s="146"/>
      <c r="Y230" s="146"/>
      <c r="Z230" s="146"/>
      <c r="AA230" s="146"/>
      <c r="AB230" s="146"/>
      <c r="AC230" s="146"/>
      <c r="AD230" s="146"/>
      <c r="AE230" s="146"/>
      <c r="AF230" s="146"/>
      <c r="AG230" s="146"/>
      <c r="AH230" s="146"/>
      <c r="AI230" s="146"/>
      <c r="AJ230" s="146"/>
      <c r="AK230" s="146"/>
      <c r="AL230" s="146"/>
      <c r="AM230" s="100"/>
    </row>
    <row r="231" spans="1:39" s="147" customFormat="1">
      <c r="A231" s="252">
        <v>43556</v>
      </c>
      <c r="B231" s="155">
        <f t="shared" si="45"/>
        <v>2</v>
      </c>
      <c r="C231" s="129" t="str">
        <f t="shared" si="46"/>
        <v>June2019</v>
      </c>
      <c r="D231" s="129">
        <f t="shared" si="47"/>
        <v>43617</v>
      </c>
      <c r="E231" s="171"/>
      <c r="F231" s="172"/>
      <c r="G231" s="276"/>
      <c r="H231" s="195">
        <v>176.60317221378946</v>
      </c>
      <c r="I231" s="195">
        <v>349.35640638915891</v>
      </c>
      <c r="J231" s="195">
        <v>221.7695055900715</v>
      </c>
      <c r="K231" s="284"/>
      <c r="L231" s="195"/>
      <c r="M231" s="195"/>
      <c r="N231" s="195"/>
      <c r="O231" s="195"/>
      <c r="P231" s="195">
        <v>2302</v>
      </c>
      <c r="Q231" s="195">
        <v>3351</v>
      </c>
      <c r="R231" s="195">
        <v>1265</v>
      </c>
      <c r="S231" s="121">
        <v>270.5</v>
      </c>
      <c r="T231" s="285">
        <v>308</v>
      </c>
      <c r="W231" s="146"/>
      <c r="X231" s="146"/>
      <c r="Y231" s="146"/>
      <c r="Z231" s="146"/>
      <c r="AA231" s="146"/>
      <c r="AB231" s="146"/>
      <c r="AC231" s="146"/>
      <c r="AD231" s="146"/>
      <c r="AE231" s="146"/>
      <c r="AF231" s="146"/>
      <c r="AG231" s="146"/>
      <c r="AH231" s="146"/>
      <c r="AI231" s="146"/>
      <c r="AJ231" s="146"/>
      <c r="AK231" s="146"/>
      <c r="AL231" s="146"/>
      <c r="AM231" s="100"/>
    </row>
    <row r="232" spans="1:39" s="147" customFormat="1">
      <c r="A232" s="252">
        <v>43586</v>
      </c>
      <c r="B232" s="155">
        <f t="shared" si="45"/>
        <v>2</v>
      </c>
      <c r="C232" s="129" t="str">
        <f t="shared" si="46"/>
        <v>June2019</v>
      </c>
      <c r="D232" s="129">
        <f t="shared" si="47"/>
        <v>43617</v>
      </c>
      <c r="E232" s="171"/>
      <c r="F232" s="172"/>
      <c r="G232" s="276"/>
      <c r="H232" s="195">
        <v>138.10219921405701</v>
      </c>
      <c r="I232" s="195">
        <v>310.59124658600251</v>
      </c>
      <c r="J232" s="195">
        <v>216.87441063554971</v>
      </c>
      <c r="K232" s="284"/>
      <c r="L232" s="195"/>
      <c r="M232" s="195"/>
      <c r="N232" s="195"/>
      <c r="O232" s="195"/>
      <c r="P232" s="195">
        <v>2255</v>
      </c>
      <c r="Q232" s="195">
        <v>3309</v>
      </c>
      <c r="R232" s="195">
        <v>1242</v>
      </c>
      <c r="S232" s="121">
        <v>271.25</v>
      </c>
      <c r="T232" s="285">
        <v>307</v>
      </c>
      <c r="W232" s="146"/>
      <c r="X232" s="146"/>
      <c r="Y232" s="146"/>
      <c r="Z232" s="146"/>
      <c r="AA232" s="146"/>
      <c r="AB232" s="146"/>
      <c r="AC232" s="146"/>
      <c r="AD232" s="146"/>
      <c r="AE232" s="146"/>
      <c r="AF232" s="146"/>
      <c r="AG232" s="146"/>
      <c r="AH232" s="146"/>
      <c r="AI232" s="146"/>
      <c r="AJ232" s="146"/>
      <c r="AK232" s="146"/>
      <c r="AL232" s="146"/>
      <c r="AM232" s="100"/>
    </row>
    <row r="233" spans="1:39" s="147" customFormat="1">
      <c r="A233" s="252">
        <v>43617</v>
      </c>
      <c r="B233" s="155">
        <f t="shared" si="45"/>
        <v>2</v>
      </c>
      <c r="C233" s="129" t="str">
        <f t="shared" si="46"/>
        <v>June2019</v>
      </c>
      <c r="D233" s="129">
        <f t="shared" si="47"/>
        <v>43617</v>
      </c>
      <c r="E233" s="171"/>
      <c r="F233" s="172"/>
      <c r="G233" s="276"/>
      <c r="H233" s="195">
        <v>191.87944197706224</v>
      </c>
      <c r="I233" s="195">
        <v>374.73111621401807</v>
      </c>
      <c r="J233" s="195">
        <v>204.99099969505204</v>
      </c>
      <c r="K233" s="284"/>
      <c r="L233" s="195"/>
      <c r="M233" s="195"/>
      <c r="N233" s="195"/>
      <c r="O233" s="195"/>
      <c r="P233" s="195">
        <v>2306</v>
      </c>
      <c r="Q233" s="195">
        <v>3402</v>
      </c>
      <c r="R233" s="195">
        <v>1232</v>
      </c>
      <c r="S233" s="121">
        <v>273</v>
      </c>
      <c r="T233" s="285">
        <v>311</v>
      </c>
      <c r="W233" s="146"/>
      <c r="X233" s="146"/>
      <c r="Y233" s="146"/>
      <c r="Z233" s="146"/>
      <c r="AA233" s="146"/>
      <c r="AB233" s="146"/>
      <c r="AC233" s="146"/>
      <c r="AD233" s="146"/>
      <c r="AE233" s="146"/>
      <c r="AF233" s="146"/>
      <c r="AG233" s="146"/>
      <c r="AH233" s="146"/>
      <c r="AI233" s="146"/>
      <c r="AJ233" s="146"/>
      <c r="AK233" s="146"/>
      <c r="AL233" s="146"/>
      <c r="AM233" s="100"/>
    </row>
    <row r="234" spans="1:39" s="147" customFormat="1">
      <c r="A234" s="252">
        <v>43647</v>
      </c>
      <c r="B234" s="155">
        <f t="shared" si="45"/>
        <v>3</v>
      </c>
      <c r="C234" s="129" t="str">
        <f t="shared" si="46"/>
        <v>Sep2019</v>
      </c>
      <c r="D234" s="129">
        <f t="shared" si="47"/>
        <v>43709</v>
      </c>
      <c r="E234" s="171"/>
      <c r="F234" s="172"/>
      <c r="G234" s="276"/>
      <c r="H234" s="195">
        <v>181.28238961877875</v>
      </c>
      <c r="I234" s="195">
        <v>363.8657658406687</v>
      </c>
      <c r="J234" s="195">
        <v>213.92704069605423</v>
      </c>
      <c r="K234" s="284"/>
      <c r="L234" s="195"/>
      <c r="M234" s="195"/>
      <c r="N234" s="195"/>
      <c r="O234" s="195"/>
      <c r="P234" s="195">
        <v>2301</v>
      </c>
      <c r="Q234" s="195">
        <v>3377</v>
      </c>
      <c r="R234" s="195">
        <v>1244</v>
      </c>
      <c r="S234" s="121">
        <v>275.75</v>
      </c>
      <c r="T234" s="285">
        <v>311</v>
      </c>
      <c r="W234" s="146"/>
      <c r="X234" s="146"/>
      <c r="Y234" s="146"/>
      <c r="Z234" s="146"/>
      <c r="AA234" s="146"/>
      <c r="AB234" s="146"/>
      <c r="AC234" s="146"/>
      <c r="AD234" s="146"/>
      <c r="AE234" s="146"/>
      <c r="AF234" s="146"/>
      <c r="AG234" s="146"/>
      <c r="AH234" s="146"/>
      <c r="AI234" s="146"/>
      <c r="AJ234" s="146"/>
      <c r="AK234" s="146"/>
      <c r="AL234" s="146"/>
      <c r="AM234" s="100"/>
    </row>
    <row r="235" spans="1:39" s="147" customFormat="1">
      <c r="A235" s="252">
        <v>43678</v>
      </c>
      <c r="B235" s="155">
        <f t="shared" si="45"/>
        <v>3</v>
      </c>
      <c r="C235" s="129" t="str">
        <f t="shared" si="46"/>
        <v>Sep2019</v>
      </c>
      <c r="D235" s="129">
        <f t="shared" si="47"/>
        <v>43709</v>
      </c>
      <c r="E235" s="171"/>
      <c r="F235" s="172"/>
      <c r="G235" s="276"/>
      <c r="H235" s="195">
        <v>152.03705539754796</v>
      </c>
      <c r="I235" s="195">
        <v>317.65873052359245</v>
      </c>
      <c r="J235" s="195">
        <v>211.2887502919933</v>
      </c>
      <c r="K235" s="284"/>
      <c r="L235" s="195"/>
      <c r="M235" s="195"/>
      <c r="N235" s="195"/>
      <c r="O235" s="195"/>
      <c r="P235" s="195">
        <v>2269</v>
      </c>
      <c r="Q235" s="195">
        <v>3340</v>
      </c>
      <c r="R235" s="195">
        <v>1218</v>
      </c>
      <c r="S235" s="121">
        <v>277.5</v>
      </c>
      <c r="T235" s="285">
        <v>311</v>
      </c>
      <c r="W235" s="146"/>
      <c r="X235" s="146"/>
      <c r="Y235" s="146"/>
      <c r="Z235" s="146"/>
      <c r="AA235" s="146"/>
      <c r="AB235" s="146"/>
      <c r="AC235" s="146"/>
      <c r="AD235" s="146"/>
      <c r="AE235" s="146"/>
      <c r="AF235" s="146"/>
      <c r="AG235" s="146"/>
      <c r="AH235" s="146"/>
      <c r="AI235" s="146"/>
      <c r="AJ235" s="146"/>
      <c r="AK235" s="146"/>
      <c r="AL235" s="146"/>
      <c r="AM235" s="100"/>
    </row>
    <row r="236" spans="1:39" s="147" customFormat="1">
      <c r="A236" s="252">
        <v>43709</v>
      </c>
      <c r="B236" s="155">
        <f t="shared" si="45"/>
        <v>3</v>
      </c>
      <c r="C236" s="129" t="str">
        <f t="shared" si="46"/>
        <v>Sep2019</v>
      </c>
      <c r="D236" s="129">
        <f t="shared" si="47"/>
        <v>43709</v>
      </c>
      <c r="E236" s="171"/>
      <c r="F236" s="172"/>
      <c r="G236" s="276"/>
      <c r="H236" s="195">
        <v>190.2285668799272</v>
      </c>
      <c r="I236" s="195">
        <v>393.36420159104352</v>
      </c>
      <c r="J236" s="195">
        <v>222.01072002475453</v>
      </c>
      <c r="K236" s="284"/>
      <c r="L236" s="195"/>
      <c r="M236" s="195"/>
      <c r="N236" s="195"/>
      <c r="O236" s="195"/>
      <c r="P236" s="195">
        <v>2307</v>
      </c>
      <c r="Q236" s="195">
        <v>3434</v>
      </c>
      <c r="R236" s="195">
        <v>1217</v>
      </c>
      <c r="S236" s="121">
        <v>279.25</v>
      </c>
      <c r="T236" s="285">
        <v>313</v>
      </c>
      <c r="W236" s="146"/>
      <c r="X236" s="146"/>
      <c r="Y236" s="146"/>
      <c r="Z236" s="146"/>
      <c r="AA236" s="146"/>
      <c r="AB236" s="146"/>
      <c r="AC236" s="146"/>
      <c r="AD236" s="146"/>
      <c r="AE236" s="146"/>
      <c r="AF236" s="146"/>
      <c r="AG236" s="146"/>
      <c r="AH236" s="146"/>
      <c r="AI236" s="146"/>
      <c r="AJ236" s="146"/>
      <c r="AK236" s="146"/>
      <c r="AL236" s="146"/>
      <c r="AM236" s="100"/>
    </row>
    <row r="237" spans="1:39" s="147" customFormat="1">
      <c r="A237" s="252">
        <v>43739</v>
      </c>
      <c r="B237" s="155">
        <f t="shared" si="45"/>
        <v>4</v>
      </c>
      <c r="C237" s="129" t="str">
        <f t="shared" si="46"/>
        <v>dec2019</v>
      </c>
      <c r="D237" s="129">
        <f t="shared" si="47"/>
        <v>43800</v>
      </c>
      <c r="E237" s="171"/>
      <c r="F237" s="172"/>
      <c r="G237" s="276"/>
      <c r="H237" s="195">
        <v>210.18221438934484</v>
      </c>
      <c r="I237" s="195">
        <v>370.93310367682824</v>
      </c>
      <c r="J237" s="195">
        <v>221.70477811503977</v>
      </c>
      <c r="K237" s="284"/>
      <c r="L237" s="195"/>
      <c r="M237" s="195"/>
      <c r="N237" s="195"/>
      <c r="O237" s="195"/>
      <c r="P237" s="195">
        <v>2329</v>
      </c>
      <c r="Q237" s="195">
        <v>3364</v>
      </c>
      <c r="R237" s="195">
        <v>1200</v>
      </c>
      <c r="S237" s="121">
        <v>280</v>
      </c>
      <c r="T237" s="285">
        <v>313</v>
      </c>
      <c r="W237" s="146"/>
      <c r="X237" s="146"/>
      <c r="Y237" s="146"/>
      <c r="Z237" s="146"/>
      <c r="AA237" s="146"/>
      <c r="AB237" s="146"/>
      <c r="AC237" s="146"/>
      <c r="AD237" s="146"/>
      <c r="AE237" s="146"/>
      <c r="AF237" s="146"/>
      <c r="AG237" s="146"/>
      <c r="AH237" s="146"/>
      <c r="AI237" s="146"/>
      <c r="AJ237" s="146"/>
      <c r="AK237" s="146"/>
      <c r="AL237" s="146"/>
      <c r="AM237" s="100"/>
    </row>
    <row r="238" spans="1:39" s="147" customFormat="1">
      <c r="A238" s="252">
        <v>43770</v>
      </c>
      <c r="B238" s="155">
        <f t="shared" si="45"/>
        <v>4</v>
      </c>
      <c r="C238" s="129" t="str">
        <f t="shared" si="46"/>
        <v>dec2019</v>
      </c>
      <c r="D238" s="129">
        <f t="shared" si="47"/>
        <v>43800</v>
      </c>
      <c r="E238" s="171"/>
      <c r="F238" s="172"/>
      <c r="G238" s="276"/>
      <c r="H238" s="195">
        <v>161.69757939150324</v>
      </c>
      <c r="I238" s="195">
        <v>322.36338308870819</v>
      </c>
      <c r="J238" s="195">
        <v>234.5162422015737</v>
      </c>
      <c r="K238" s="284"/>
      <c r="L238" s="195"/>
      <c r="M238" s="195"/>
      <c r="N238" s="195"/>
      <c r="O238" s="195"/>
      <c r="P238" s="195">
        <v>2290</v>
      </c>
      <c r="Q238" s="195">
        <v>3409</v>
      </c>
      <c r="R238" s="195">
        <v>1213</v>
      </c>
      <c r="S238" s="121">
        <v>280.75</v>
      </c>
      <c r="T238" s="285">
        <v>315</v>
      </c>
      <c r="W238" s="146"/>
      <c r="X238" s="146"/>
      <c r="Y238" s="146"/>
      <c r="Z238" s="146"/>
      <c r="AA238" s="146"/>
      <c r="AB238" s="146"/>
      <c r="AC238" s="146"/>
      <c r="AD238" s="146"/>
      <c r="AE238" s="146"/>
      <c r="AF238" s="146"/>
      <c r="AG238" s="146"/>
      <c r="AH238" s="146"/>
      <c r="AI238" s="146"/>
      <c r="AJ238" s="146"/>
      <c r="AK238" s="146"/>
      <c r="AL238" s="146"/>
      <c r="AM238" s="100"/>
    </row>
    <row r="239" spans="1:39" s="147" customFormat="1">
      <c r="A239" s="252">
        <v>43800</v>
      </c>
      <c r="B239" s="155">
        <f t="shared" si="45"/>
        <v>4</v>
      </c>
      <c r="C239" s="129" t="str">
        <f t="shared" si="46"/>
        <v>dec2019</v>
      </c>
      <c r="D239" s="129">
        <f t="shared" si="47"/>
        <v>43800</v>
      </c>
      <c r="E239" s="171"/>
      <c r="F239" s="172"/>
      <c r="G239" s="276"/>
      <c r="H239" s="195">
        <v>167.6594457717876</v>
      </c>
      <c r="I239" s="195">
        <v>408.9421709651491</v>
      </c>
      <c r="J239" s="195">
        <v>237.51834239114837</v>
      </c>
      <c r="K239" s="284"/>
      <c r="L239" s="195"/>
      <c r="M239" s="195"/>
      <c r="N239" s="195"/>
      <c r="O239" s="195"/>
      <c r="P239" s="195">
        <v>2282</v>
      </c>
      <c r="Q239" s="195">
        <v>3511</v>
      </c>
      <c r="R239" s="195">
        <v>1237</v>
      </c>
      <c r="S239" s="121">
        <v>281.5</v>
      </c>
      <c r="T239" s="285">
        <v>318</v>
      </c>
      <c r="W239" s="146"/>
      <c r="X239" s="146"/>
      <c r="Y239" s="146"/>
      <c r="Z239" s="146"/>
      <c r="AA239" s="146"/>
      <c r="AB239" s="146"/>
      <c r="AC239" s="146"/>
      <c r="AD239" s="146"/>
      <c r="AE239" s="146"/>
      <c r="AF239" s="146"/>
      <c r="AG239" s="146"/>
      <c r="AH239" s="146"/>
      <c r="AI239" s="146"/>
      <c r="AJ239" s="146"/>
      <c r="AK239" s="146"/>
      <c r="AL239" s="146"/>
      <c r="AM239" s="100"/>
    </row>
    <row r="240" spans="1:39" s="147" customFormat="1">
      <c r="A240" s="252">
        <v>43831</v>
      </c>
      <c r="B240" s="155">
        <f t="shared" si="45"/>
        <v>1</v>
      </c>
      <c r="C240" s="129" t="str">
        <f t="shared" si="46"/>
        <v>Mar2020</v>
      </c>
      <c r="D240" s="129">
        <f t="shared" si="47"/>
        <v>43891</v>
      </c>
      <c r="E240" s="171"/>
      <c r="F240" s="172"/>
      <c r="G240" s="276"/>
      <c r="H240" s="195">
        <v>144.05604814514692</v>
      </c>
      <c r="I240" s="195">
        <v>272.23857066219108</v>
      </c>
      <c r="J240" s="195">
        <v>223.09027666587804</v>
      </c>
      <c r="K240" s="284"/>
      <c r="L240" s="195"/>
      <c r="M240" s="195"/>
      <c r="N240" s="195"/>
      <c r="O240" s="195"/>
      <c r="P240" s="195">
        <v>2259</v>
      </c>
      <c r="Q240" s="195">
        <v>3437</v>
      </c>
      <c r="R240" s="195">
        <v>1207</v>
      </c>
      <c r="S240" s="121">
        <v>281.25</v>
      </c>
      <c r="T240" s="285">
        <v>316</v>
      </c>
      <c r="W240" s="146"/>
      <c r="X240" s="146"/>
      <c r="Y240" s="146"/>
      <c r="Z240" s="146"/>
      <c r="AA240" s="146"/>
      <c r="AB240" s="146"/>
      <c r="AC240" s="146"/>
      <c r="AD240" s="146"/>
      <c r="AE240" s="146"/>
      <c r="AF240" s="146"/>
      <c r="AG240" s="146"/>
      <c r="AH240" s="146"/>
      <c r="AI240" s="146"/>
      <c r="AJ240" s="146"/>
      <c r="AK240" s="146"/>
      <c r="AL240" s="146"/>
      <c r="AM240" s="100"/>
    </row>
    <row r="241" spans="1:39" s="147" customFormat="1">
      <c r="A241" s="252">
        <v>43862</v>
      </c>
      <c r="B241" s="155">
        <f t="shared" si="45"/>
        <v>1</v>
      </c>
      <c r="C241" s="129" t="str">
        <f t="shared" si="46"/>
        <v>Mar2020</v>
      </c>
      <c r="D241" s="129">
        <f t="shared" si="47"/>
        <v>43891</v>
      </c>
      <c r="E241" s="171"/>
      <c r="F241" s="172"/>
      <c r="G241" s="276"/>
      <c r="H241" s="195">
        <v>174.83129170709859</v>
      </c>
      <c r="I241" s="195">
        <v>288.7572342138526</v>
      </c>
      <c r="J241" s="195">
        <v>222.87387786550397</v>
      </c>
      <c r="K241" s="284"/>
      <c r="L241" s="195"/>
      <c r="M241" s="195"/>
      <c r="N241" s="195"/>
      <c r="O241" s="195"/>
      <c r="P241" s="195">
        <v>2295</v>
      </c>
      <c r="Q241" s="195">
        <v>3393</v>
      </c>
      <c r="R241" s="195">
        <v>1236</v>
      </c>
      <c r="S241" s="121">
        <v>283</v>
      </c>
      <c r="T241" s="285">
        <v>316</v>
      </c>
      <c r="W241" s="146"/>
      <c r="X241" s="146"/>
      <c r="Y241" s="146"/>
      <c r="Z241" s="146"/>
      <c r="AA241" s="146"/>
      <c r="AB241" s="146"/>
      <c r="AC241" s="146"/>
      <c r="AD241" s="146"/>
      <c r="AE241" s="146"/>
      <c r="AF241" s="146"/>
      <c r="AG241" s="146"/>
      <c r="AH241" s="146"/>
      <c r="AI241" s="146"/>
      <c r="AJ241" s="146"/>
      <c r="AK241" s="146"/>
      <c r="AL241" s="146"/>
      <c r="AM241" s="100"/>
    </row>
    <row r="242" spans="1:39" s="147" customFormat="1">
      <c r="A242" s="252">
        <v>43891</v>
      </c>
      <c r="B242" s="155">
        <f t="shared" si="45"/>
        <v>1</v>
      </c>
      <c r="C242" s="129" t="str">
        <f t="shared" si="46"/>
        <v>Mar2020</v>
      </c>
      <c r="D242" s="129">
        <f t="shared" si="47"/>
        <v>43891</v>
      </c>
      <c r="E242" s="171"/>
      <c r="F242" s="172"/>
      <c r="G242" s="276"/>
      <c r="H242" s="195">
        <v>199.23488425879108</v>
      </c>
      <c r="I242" s="195">
        <v>347.75895365783447</v>
      </c>
      <c r="J242" s="195">
        <v>244.24268733886313</v>
      </c>
      <c r="K242" s="284"/>
      <c r="L242" s="195"/>
      <c r="M242" s="195"/>
      <c r="N242" s="195"/>
      <c r="O242" s="195"/>
      <c r="P242" s="195">
        <v>2312</v>
      </c>
      <c r="Q242" s="195">
        <v>3448</v>
      </c>
      <c r="R242" s="195">
        <v>1255</v>
      </c>
      <c r="S242" s="121">
        <v>285.75</v>
      </c>
      <c r="T242" s="285">
        <v>318</v>
      </c>
      <c r="W242" s="146"/>
      <c r="X242" s="146"/>
      <c r="Y242" s="146"/>
      <c r="Z242" s="146"/>
      <c r="AA242" s="146"/>
      <c r="AB242" s="146"/>
      <c r="AC242" s="146"/>
      <c r="AD242" s="146"/>
      <c r="AE242" s="146"/>
      <c r="AF242" s="146"/>
      <c r="AG242" s="146"/>
      <c r="AH242" s="146"/>
      <c r="AI242" s="146"/>
      <c r="AJ242" s="146"/>
      <c r="AK242" s="146"/>
      <c r="AL242" s="146"/>
      <c r="AM242" s="100"/>
    </row>
    <row r="243" spans="1:39" s="147" customFormat="1">
      <c r="A243" s="252">
        <v>43922</v>
      </c>
      <c r="B243" s="155">
        <f t="shared" si="45"/>
        <v>2</v>
      </c>
      <c r="C243" s="129" t="str">
        <f t="shared" si="46"/>
        <v>June2020</v>
      </c>
      <c r="D243" s="129">
        <f t="shared" si="47"/>
        <v>43983</v>
      </c>
      <c r="E243" s="171"/>
      <c r="F243" s="172"/>
      <c r="G243" s="276"/>
      <c r="H243" s="195">
        <v>176.49093217107691</v>
      </c>
      <c r="I243" s="195">
        <v>351.75784619394386</v>
      </c>
      <c r="J243" s="195">
        <v>222.49921195087745</v>
      </c>
      <c r="K243" s="284"/>
      <c r="L243" s="195"/>
      <c r="M243" s="195"/>
      <c r="N243" s="195"/>
      <c r="O243" s="195"/>
      <c r="P243" s="195">
        <v>2296</v>
      </c>
      <c r="Q243" s="195">
        <v>3391</v>
      </c>
      <c r="R243" s="195">
        <v>1260</v>
      </c>
      <c r="S243" s="121">
        <v>288.5</v>
      </c>
      <c r="T243" s="285">
        <v>317</v>
      </c>
      <c r="W243" s="146"/>
      <c r="X243" s="146"/>
      <c r="Y243" s="146"/>
      <c r="Z243" s="146"/>
      <c r="AA243" s="146"/>
      <c r="AB243" s="146"/>
      <c r="AC243" s="146"/>
      <c r="AD243" s="146"/>
      <c r="AE243" s="146"/>
      <c r="AF243" s="146"/>
      <c r="AG243" s="146"/>
      <c r="AH243" s="146"/>
      <c r="AI243" s="146"/>
      <c r="AJ243" s="146"/>
      <c r="AK243" s="146"/>
      <c r="AL243" s="146"/>
      <c r="AM243" s="100"/>
    </row>
    <row r="244" spans="1:39" s="147" customFormat="1">
      <c r="A244" s="252">
        <v>43952</v>
      </c>
      <c r="B244" s="155">
        <f t="shared" si="45"/>
        <v>2</v>
      </c>
      <c r="C244" s="129" t="str">
        <f t="shared" si="46"/>
        <v>June2020</v>
      </c>
      <c r="D244" s="129">
        <f t="shared" si="47"/>
        <v>43983</v>
      </c>
      <c r="E244" s="171"/>
      <c r="F244" s="172"/>
      <c r="G244" s="276"/>
      <c r="H244" s="195">
        <v>138.17082916095455</v>
      </c>
      <c r="I244" s="195">
        <v>313.77108162349253</v>
      </c>
      <c r="J244" s="195">
        <v>217.58006862382135</v>
      </c>
      <c r="K244" s="284"/>
      <c r="L244" s="195"/>
      <c r="M244" s="195"/>
      <c r="N244" s="195"/>
      <c r="O244" s="195"/>
      <c r="P244" s="195">
        <v>2249</v>
      </c>
      <c r="Q244" s="195">
        <v>3347</v>
      </c>
      <c r="R244" s="195">
        <v>1238</v>
      </c>
      <c r="S244" s="121">
        <v>290.25</v>
      </c>
      <c r="T244" s="285">
        <v>318</v>
      </c>
      <c r="W244" s="146"/>
      <c r="X244" s="146"/>
      <c r="Y244" s="146"/>
      <c r="Z244" s="146"/>
      <c r="AA244" s="146"/>
      <c r="AB244" s="146"/>
      <c r="AC244" s="146"/>
      <c r="AD244" s="146"/>
      <c r="AE244" s="146"/>
      <c r="AF244" s="146"/>
      <c r="AG244" s="146"/>
      <c r="AH244" s="146"/>
      <c r="AI244" s="146"/>
      <c r="AJ244" s="146"/>
      <c r="AK244" s="146"/>
      <c r="AL244" s="146"/>
      <c r="AM244" s="100"/>
    </row>
    <row r="245" spans="1:39" s="147" customFormat="1">
      <c r="A245" s="252">
        <v>43983</v>
      </c>
      <c r="B245" s="155">
        <f t="shared" si="45"/>
        <v>2</v>
      </c>
      <c r="C245" s="129" t="str">
        <f t="shared" si="46"/>
        <v>June2020</v>
      </c>
      <c r="D245" s="129">
        <f t="shared" si="47"/>
        <v>43983</v>
      </c>
      <c r="E245" s="171"/>
      <c r="F245" s="172"/>
      <c r="G245" s="276"/>
      <c r="H245" s="195">
        <v>191.93985261797999</v>
      </c>
      <c r="I245" s="195">
        <v>376.86765227467043</v>
      </c>
      <c r="J245" s="195">
        <v>206.18031645380134</v>
      </c>
      <c r="K245" s="284"/>
      <c r="L245" s="195"/>
      <c r="M245" s="195"/>
      <c r="N245" s="195"/>
      <c r="O245" s="195"/>
      <c r="P245" s="195">
        <v>2302</v>
      </c>
      <c r="Q245" s="195">
        <v>3434</v>
      </c>
      <c r="R245" s="195">
        <v>1229</v>
      </c>
      <c r="S245" s="121">
        <v>292</v>
      </c>
      <c r="T245" s="285">
        <v>317</v>
      </c>
      <c r="W245" s="146"/>
      <c r="X245" s="146"/>
      <c r="Y245" s="146"/>
      <c r="Z245" s="146"/>
      <c r="AA245" s="146"/>
      <c r="AB245" s="146"/>
      <c r="AC245" s="146"/>
      <c r="AD245" s="146"/>
      <c r="AE245" s="146"/>
      <c r="AF245" s="146"/>
      <c r="AG245" s="146"/>
      <c r="AH245" s="146"/>
      <c r="AI245" s="146"/>
      <c r="AJ245" s="146"/>
      <c r="AK245" s="146"/>
      <c r="AL245" s="146"/>
      <c r="AM245" s="100"/>
    </row>
    <row r="246" spans="1:39" s="147" customFormat="1">
      <c r="A246" s="252">
        <v>44013</v>
      </c>
      <c r="B246" s="155">
        <f t="shared" si="45"/>
        <v>3</v>
      </c>
      <c r="C246" s="129" t="str">
        <f t="shared" si="46"/>
        <v>Sep2020</v>
      </c>
      <c r="D246" s="129">
        <f t="shared" si="47"/>
        <v>44075</v>
      </c>
      <c r="E246" s="171"/>
      <c r="F246" s="172"/>
      <c r="G246" s="276"/>
      <c r="H246" s="195">
        <v>181.19072712874092</v>
      </c>
      <c r="I246" s="195">
        <v>366.8436903880629</v>
      </c>
      <c r="J246" s="195">
        <v>214.33776052579236</v>
      </c>
      <c r="K246" s="284"/>
      <c r="L246" s="195"/>
      <c r="M246" s="195"/>
      <c r="N246" s="195"/>
      <c r="O246" s="195"/>
      <c r="P246" s="195">
        <v>2295</v>
      </c>
      <c r="Q246" s="195">
        <v>3420</v>
      </c>
      <c r="R246" s="195">
        <v>1243</v>
      </c>
      <c r="S246" s="121">
        <v>290.75</v>
      </c>
      <c r="T246" s="285">
        <v>319</v>
      </c>
      <c r="W246" s="146"/>
      <c r="X246" s="146"/>
      <c r="Y246" s="146"/>
      <c r="Z246" s="146"/>
      <c r="AA246" s="146"/>
      <c r="AB246" s="146"/>
      <c r="AC246" s="146"/>
      <c r="AD246" s="146"/>
      <c r="AE246" s="146"/>
      <c r="AF246" s="146"/>
      <c r="AG246" s="146"/>
      <c r="AH246" s="146"/>
      <c r="AI246" s="146"/>
      <c r="AJ246" s="146"/>
      <c r="AK246" s="146"/>
      <c r="AL246" s="146"/>
      <c r="AM246" s="100"/>
    </row>
    <row r="247" spans="1:39" s="147" customFormat="1">
      <c r="A247" s="252">
        <v>44044</v>
      </c>
      <c r="B247" s="155">
        <f t="shared" si="45"/>
        <v>3</v>
      </c>
      <c r="C247" s="129" t="str">
        <f t="shared" si="46"/>
        <v>Sep2020</v>
      </c>
      <c r="D247" s="129">
        <f t="shared" si="47"/>
        <v>44075</v>
      </c>
      <c r="E247" s="171"/>
      <c r="F247" s="172"/>
      <c r="G247" s="276"/>
      <c r="H247" s="195">
        <v>152.10300859456223</v>
      </c>
      <c r="I247" s="195">
        <v>320.69588514188206</v>
      </c>
      <c r="J247" s="195">
        <v>211.25900014393847</v>
      </c>
      <c r="K247" s="284"/>
      <c r="L247" s="195"/>
      <c r="M247" s="195"/>
      <c r="N247" s="195"/>
      <c r="O247" s="195"/>
      <c r="P247" s="195">
        <v>2263</v>
      </c>
      <c r="Q247" s="195">
        <v>3370</v>
      </c>
      <c r="R247" s="195">
        <v>1222</v>
      </c>
      <c r="S247" s="121">
        <v>289.5</v>
      </c>
      <c r="T247" s="285">
        <v>321</v>
      </c>
      <c r="W247" s="146"/>
      <c r="X247" s="146"/>
      <c r="Y247" s="146"/>
      <c r="Z247" s="146"/>
      <c r="AA247" s="146"/>
      <c r="AB247" s="146"/>
      <c r="AC247" s="146"/>
      <c r="AD247" s="146"/>
      <c r="AE247" s="146"/>
      <c r="AF247" s="146"/>
      <c r="AG247" s="146"/>
      <c r="AH247" s="146"/>
      <c r="AI247" s="146"/>
      <c r="AJ247" s="146"/>
      <c r="AK247" s="146"/>
      <c r="AL247" s="146"/>
      <c r="AM247" s="100"/>
    </row>
    <row r="248" spans="1:39" s="147" customFormat="1">
      <c r="A248" s="252">
        <v>44075</v>
      </c>
      <c r="B248" s="155">
        <f t="shared" si="45"/>
        <v>3</v>
      </c>
      <c r="C248" s="129" t="str">
        <f t="shared" si="46"/>
        <v>Sep2020</v>
      </c>
      <c r="D248" s="129">
        <f t="shared" si="47"/>
        <v>44075</v>
      </c>
      <c r="E248" s="171"/>
      <c r="F248" s="172"/>
      <c r="G248" s="276"/>
      <c r="H248" s="195">
        <v>190.24249277042205</v>
      </c>
      <c r="I248" s="195">
        <v>395.73190579072349</v>
      </c>
      <c r="J248" s="195">
        <v>221.9850747766701</v>
      </c>
      <c r="K248" s="284"/>
      <c r="L248" s="195"/>
      <c r="M248" s="195"/>
      <c r="N248" s="195"/>
      <c r="O248" s="195"/>
      <c r="P248" s="195">
        <v>2303</v>
      </c>
      <c r="Q248" s="195">
        <v>3449</v>
      </c>
      <c r="R248" s="195">
        <v>1220</v>
      </c>
      <c r="S248" s="121">
        <v>292.25</v>
      </c>
      <c r="T248" s="285">
        <v>321</v>
      </c>
      <c r="W248" s="146"/>
      <c r="X248" s="146"/>
      <c r="Y248" s="146"/>
      <c r="Z248" s="146"/>
      <c r="AA248" s="146"/>
      <c r="AB248" s="146"/>
      <c r="AC248" s="146"/>
      <c r="AD248" s="146"/>
      <c r="AE248" s="146"/>
      <c r="AF248" s="146"/>
      <c r="AG248" s="146"/>
      <c r="AH248" s="146"/>
      <c r="AI248" s="146"/>
      <c r="AJ248" s="146"/>
      <c r="AK248" s="146"/>
      <c r="AL248" s="146"/>
      <c r="AM248" s="100"/>
    </row>
    <row r="249" spans="1:39" s="147" customFormat="1">
      <c r="A249" s="252">
        <v>44105</v>
      </c>
      <c r="B249" s="155">
        <f t="shared" si="45"/>
        <v>4</v>
      </c>
      <c r="C249" s="129" t="str">
        <f t="shared" si="46"/>
        <v>dec2020</v>
      </c>
      <c r="D249" s="129">
        <f t="shared" si="47"/>
        <v>44166</v>
      </c>
      <c r="E249" s="171"/>
      <c r="F249" s="172"/>
      <c r="G249" s="276"/>
      <c r="H249" s="195">
        <v>210.11427301342155</v>
      </c>
      <c r="I249" s="195">
        <v>371.98763720511954</v>
      </c>
      <c r="J249" s="195">
        <v>221.682652887465</v>
      </c>
      <c r="K249" s="284"/>
      <c r="L249" s="195"/>
      <c r="M249" s="195"/>
      <c r="N249" s="195"/>
      <c r="O249" s="195"/>
      <c r="P249" s="195">
        <v>2323</v>
      </c>
      <c r="Q249" s="195">
        <v>3389</v>
      </c>
      <c r="R249" s="195">
        <v>1202</v>
      </c>
      <c r="S249" s="121">
        <v>295</v>
      </c>
      <c r="T249" s="285">
        <v>321</v>
      </c>
      <c r="W249" s="146"/>
      <c r="X249" s="146"/>
      <c r="Y249" s="146"/>
      <c r="Z249" s="146"/>
      <c r="AA249" s="146"/>
      <c r="AB249" s="146"/>
      <c r="AC249" s="146"/>
      <c r="AD249" s="146"/>
      <c r="AE249" s="146"/>
      <c r="AF249" s="146"/>
      <c r="AG249" s="146"/>
      <c r="AH249" s="146"/>
      <c r="AI249" s="146"/>
      <c r="AJ249" s="146"/>
      <c r="AK249" s="146"/>
      <c r="AL249" s="146"/>
      <c r="AM249" s="100"/>
    </row>
    <row r="250" spans="1:39" s="147" customFormat="1">
      <c r="A250" s="252">
        <v>44136</v>
      </c>
      <c r="B250" s="155">
        <f t="shared" si="45"/>
        <v>4</v>
      </c>
      <c r="C250" s="129" t="str">
        <f t="shared" si="46"/>
        <v>dec2020</v>
      </c>
      <c r="D250" s="129">
        <f t="shared" si="47"/>
        <v>44166</v>
      </c>
      <c r="E250" s="171"/>
      <c r="F250" s="172"/>
      <c r="G250" s="276"/>
      <c r="H250" s="195">
        <v>161.75464222022845</v>
      </c>
      <c r="I250" s="195">
        <v>322.1608054636568</v>
      </c>
      <c r="J250" s="195">
        <v>234.49727733189314</v>
      </c>
      <c r="K250" s="284"/>
      <c r="L250" s="195"/>
      <c r="M250" s="195"/>
      <c r="N250" s="195"/>
      <c r="O250" s="195"/>
      <c r="P250" s="195">
        <v>2283</v>
      </c>
      <c r="Q250" s="195">
        <v>3426</v>
      </c>
      <c r="R250" s="195">
        <v>1214</v>
      </c>
      <c r="S250" s="121">
        <v>294.75</v>
      </c>
      <c r="T250" s="285">
        <v>323</v>
      </c>
      <c r="W250" s="146"/>
      <c r="X250" s="146"/>
      <c r="Y250" s="146"/>
      <c r="Z250" s="146"/>
      <c r="AA250" s="146"/>
      <c r="AB250" s="146"/>
      <c r="AC250" s="146"/>
      <c r="AD250" s="146"/>
      <c r="AE250" s="146"/>
      <c r="AF250" s="146"/>
      <c r="AG250" s="146"/>
      <c r="AH250" s="146"/>
      <c r="AI250" s="146"/>
      <c r="AJ250" s="146"/>
      <c r="AK250" s="146"/>
      <c r="AL250" s="146"/>
      <c r="AM250" s="100"/>
    </row>
    <row r="251" spans="1:39" s="147" customFormat="1">
      <c r="A251" s="252">
        <v>44166</v>
      </c>
      <c r="B251" s="155">
        <f t="shared" si="45"/>
        <v>4</v>
      </c>
      <c r="C251" s="129" t="str">
        <f t="shared" si="46"/>
        <v>dec2020</v>
      </c>
      <c r="D251" s="129">
        <f t="shared" si="47"/>
        <v>44166</v>
      </c>
      <c r="E251" s="171"/>
      <c r="F251" s="172"/>
      <c r="G251" s="276"/>
      <c r="H251" s="195">
        <v>167.64559108939687</v>
      </c>
      <c r="I251" s="195">
        <v>408.85395775250487</v>
      </c>
      <c r="J251" s="195">
        <v>237.50177535873388</v>
      </c>
      <c r="K251" s="284"/>
      <c r="L251" s="195"/>
      <c r="M251" s="195"/>
      <c r="N251" s="195"/>
      <c r="O251" s="195"/>
      <c r="P251" s="195">
        <v>2277</v>
      </c>
      <c r="Q251" s="195">
        <v>3532</v>
      </c>
      <c r="R251" s="195">
        <v>1238</v>
      </c>
      <c r="S251" s="121">
        <v>293.5</v>
      </c>
      <c r="T251" s="285">
        <v>316</v>
      </c>
      <c r="W251" s="146"/>
      <c r="X251" s="146"/>
      <c r="Y251" s="146"/>
      <c r="Z251" s="146"/>
      <c r="AA251" s="146"/>
      <c r="AB251" s="146"/>
      <c r="AC251" s="146"/>
      <c r="AD251" s="146"/>
      <c r="AE251" s="146"/>
      <c r="AF251" s="146"/>
      <c r="AG251" s="146"/>
      <c r="AH251" s="146"/>
      <c r="AI251" s="146"/>
      <c r="AJ251" s="146"/>
      <c r="AK251" s="146"/>
      <c r="AL251" s="146"/>
      <c r="AM251" s="100"/>
    </row>
    <row r="252" spans="1:39" s="147" customFormat="1">
      <c r="A252" s="252">
        <v>44197</v>
      </c>
      <c r="B252" s="155">
        <f t="shared" si="45"/>
        <v>1</v>
      </c>
      <c r="C252" s="129" t="str">
        <f t="shared" si="46"/>
        <v>Mar2021</v>
      </c>
      <c r="D252" s="129">
        <f t="shared" si="47"/>
        <v>44256</v>
      </c>
      <c r="E252" s="171"/>
      <c r="F252" s="172"/>
      <c r="G252" s="276"/>
      <c r="H252" s="195">
        <v>144.01258307264769</v>
      </c>
      <c r="I252" s="195">
        <v>270.95432313957889</v>
      </c>
      <c r="J252" s="195">
        <v>223.07601703120099</v>
      </c>
      <c r="K252" s="284"/>
      <c r="L252" s="195"/>
      <c r="M252" s="195"/>
      <c r="N252" s="195"/>
      <c r="O252" s="195"/>
      <c r="P252" s="195">
        <v>2253</v>
      </c>
      <c r="Q252" s="195">
        <v>3453</v>
      </c>
      <c r="R252" s="195">
        <v>1207</v>
      </c>
      <c r="S252" s="121">
        <v>294.25</v>
      </c>
      <c r="T252" s="285">
        <v>317</v>
      </c>
      <c r="W252" s="146"/>
      <c r="X252" s="146"/>
      <c r="Y252" s="146"/>
      <c r="Z252" s="146"/>
      <c r="AA252" s="146"/>
      <c r="AB252" s="146"/>
      <c r="AC252" s="146"/>
      <c r="AD252" s="146"/>
      <c r="AE252" s="146"/>
      <c r="AF252" s="146"/>
      <c r="AG252" s="146"/>
      <c r="AH252" s="146"/>
      <c r="AI252" s="146"/>
      <c r="AJ252" s="146"/>
      <c r="AK252" s="146"/>
      <c r="AL252" s="146"/>
      <c r="AM252" s="100"/>
    </row>
    <row r="253" spans="1:39" s="147" customFormat="1">
      <c r="A253" s="252">
        <v>44228</v>
      </c>
      <c r="B253" s="155">
        <f t="shared" si="45"/>
        <v>1</v>
      </c>
      <c r="C253" s="129" t="str">
        <f t="shared" si="46"/>
        <v>Mar2021</v>
      </c>
      <c r="D253" s="129">
        <f t="shared" si="47"/>
        <v>44256</v>
      </c>
      <c r="E253" s="171"/>
      <c r="F253" s="172"/>
      <c r="G253" s="276"/>
      <c r="H253" s="195">
        <v>174.87569317944678</v>
      </c>
      <c r="I253" s="195">
        <v>285.01716636464823</v>
      </c>
      <c r="J253" s="195">
        <v>221.21413534776653</v>
      </c>
      <c r="K253" s="284"/>
      <c r="L253" s="195"/>
      <c r="M253" s="195"/>
      <c r="N253" s="195"/>
      <c r="O253" s="195"/>
      <c r="P253" s="195">
        <v>2295</v>
      </c>
      <c r="Q253" s="195">
        <v>3413</v>
      </c>
      <c r="R253" s="195">
        <v>1242</v>
      </c>
      <c r="S253" s="121">
        <v>297</v>
      </c>
      <c r="T253" s="285">
        <v>317</v>
      </c>
      <c r="W253" s="146"/>
      <c r="X253" s="146"/>
      <c r="Y253" s="146"/>
      <c r="Z253" s="146"/>
      <c r="AA253" s="146"/>
      <c r="AB253" s="146"/>
      <c r="AC253" s="146"/>
      <c r="AD253" s="146"/>
      <c r="AE253" s="146"/>
      <c r="AF253" s="146"/>
      <c r="AG253" s="146"/>
      <c r="AH253" s="146"/>
      <c r="AI253" s="146"/>
      <c r="AJ253" s="146"/>
      <c r="AK253" s="146"/>
      <c r="AL253" s="146"/>
      <c r="AM253" s="100"/>
    </row>
    <row r="254" spans="1:39" s="147" customFormat="1">
      <c r="A254" s="252">
        <v>44256</v>
      </c>
      <c r="B254" s="155">
        <f t="shared" si="45"/>
        <v>1</v>
      </c>
      <c r="C254" s="129" t="str">
        <f t="shared" si="46"/>
        <v>Mar2021</v>
      </c>
      <c r="D254" s="129">
        <f t="shared" si="47"/>
        <v>44256</v>
      </c>
      <c r="E254" s="171"/>
      <c r="F254" s="172"/>
      <c r="G254" s="276"/>
      <c r="H254" s="195">
        <v>199.20890536577002</v>
      </c>
      <c r="I254" s="195">
        <v>344.28312786889205</v>
      </c>
      <c r="J254" s="195">
        <v>242.61313074837432</v>
      </c>
      <c r="K254" s="284"/>
      <c r="L254" s="195"/>
      <c r="M254" s="195"/>
      <c r="N254" s="195"/>
      <c r="O254" s="195"/>
      <c r="P254" s="195">
        <v>2317</v>
      </c>
      <c r="Q254" s="195">
        <v>3463</v>
      </c>
      <c r="R254" s="195">
        <v>1259</v>
      </c>
      <c r="S254" s="121">
        <v>298.75</v>
      </c>
      <c r="T254" s="285">
        <v>319</v>
      </c>
      <c r="W254" s="146"/>
      <c r="X254" s="146"/>
      <c r="Y254" s="146"/>
      <c r="Z254" s="146"/>
      <c r="AA254" s="146"/>
      <c r="AB254" s="146"/>
      <c r="AC254" s="146"/>
      <c r="AD254" s="146"/>
      <c r="AE254" s="146"/>
      <c r="AF254" s="146"/>
      <c r="AG254" s="146"/>
      <c r="AH254" s="146"/>
      <c r="AI254" s="146"/>
      <c r="AJ254" s="146"/>
      <c r="AK254" s="146"/>
      <c r="AL254" s="146"/>
      <c r="AM254" s="100"/>
    </row>
    <row r="255" spans="1:39" s="147" customFormat="1">
      <c r="A255" s="252">
        <v>44287</v>
      </c>
      <c r="B255" s="155">
        <f t="shared" si="45"/>
        <v>2</v>
      </c>
      <c r="C255" s="129" t="str">
        <f t="shared" si="46"/>
        <v>June2021</v>
      </c>
      <c r="D255" s="129">
        <f t="shared" si="47"/>
        <v>44348</v>
      </c>
      <c r="E255" s="171"/>
      <c r="F255" s="172"/>
      <c r="G255" s="276"/>
      <c r="H255" s="195">
        <v>176.46759039911467</v>
      </c>
      <c r="I255" s="195">
        <v>347.96270020581022</v>
      </c>
      <c r="J255" s="195">
        <v>220.91912384258094</v>
      </c>
      <c r="K255" s="284"/>
      <c r="L255" s="195"/>
      <c r="M255" s="195"/>
      <c r="N255" s="195"/>
      <c r="O255" s="195"/>
      <c r="P255" s="195">
        <v>2303</v>
      </c>
      <c r="Q255" s="195">
        <v>3399</v>
      </c>
      <c r="R255" s="195">
        <v>1263</v>
      </c>
      <c r="S255" s="121">
        <v>301.5</v>
      </c>
      <c r="T255" s="285">
        <v>322</v>
      </c>
      <c r="W255" s="146"/>
      <c r="X255" s="146"/>
      <c r="Y255" s="146"/>
      <c r="Z255" s="146"/>
      <c r="AA255" s="146"/>
      <c r="AB255" s="146"/>
      <c r="AC255" s="146"/>
      <c r="AD255" s="146"/>
      <c r="AE255" s="146"/>
      <c r="AF255" s="146"/>
      <c r="AG255" s="146"/>
      <c r="AH255" s="146"/>
      <c r="AI255" s="146"/>
      <c r="AJ255" s="146"/>
      <c r="AK255" s="146"/>
      <c r="AL255" s="146"/>
      <c r="AM255" s="100"/>
    </row>
    <row r="256" spans="1:39" s="147" customFormat="1">
      <c r="A256" s="252">
        <v>44317</v>
      </c>
      <c r="B256" s="155">
        <f t="shared" si="45"/>
        <v>2</v>
      </c>
      <c r="C256" s="129" t="str">
        <f t="shared" si="46"/>
        <v>June2021</v>
      </c>
      <c r="D256" s="129">
        <f t="shared" si="47"/>
        <v>44348</v>
      </c>
      <c r="E256" s="171"/>
      <c r="F256" s="172"/>
      <c r="G256" s="276"/>
      <c r="H256" s="195">
        <v>138.20302369787487</v>
      </c>
      <c r="I256" s="195">
        <v>309.60578281345289</v>
      </c>
      <c r="J256" s="195">
        <v>216.06289946597144</v>
      </c>
      <c r="K256" s="284"/>
      <c r="L256" s="195"/>
      <c r="M256" s="195"/>
      <c r="N256" s="195"/>
      <c r="O256" s="195"/>
      <c r="P256" s="195">
        <v>2255</v>
      </c>
      <c r="Q256" s="195">
        <v>3346</v>
      </c>
      <c r="R256" s="195">
        <v>1239</v>
      </c>
      <c r="S256" s="121">
        <v>305.25</v>
      </c>
      <c r="T256" s="285">
        <v>321</v>
      </c>
      <c r="W256" s="146"/>
      <c r="X256" s="146"/>
      <c r="Y256" s="146"/>
      <c r="Z256" s="146"/>
      <c r="AA256" s="146"/>
      <c r="AB256" s="146"/>
      <c r="AC256" s="146"/>
      <c r="AD256" s="146"/>
      <c r="AE256" s="146"/>
      <c r="AF256" s="146"/>
      <c r="AG256" s="146"/>
      <c r="AH256" s="146"/>
      <c r="AI256" s="146"/>
      <c r="AJ256" s="146"/>
      <c r="AK256" s="146"/>
      <c r="AL256" s="146"/>
      <c r="AM256" s="100"/>
    </row>
    <row r="257" spans="1:39" s="147" customFormat="1">
      <c r="A257" s="252">
        <v>44348</v>
      </c>
      <c r="B257" s="155">
        <f t="shared" si="45"/>
        <v>2</v>
      </c>
      <c r="C257" s="129" t="str">
        <f t="shared" si="46"/>
        <v>June2021</v>
      </c>
      <c r="D257" s="129">
        <f t="shared" si="47"/>
        <v>44348</v>
      </c>
      <c r="E257" s="171"/>
      <c r="F257" s="172"/>
      <c r="G257" s="276"/>
      <c r="H257" s="195">
        <v>191.91116415077136</v>
      </c>
      <c r="I257" s="195">
        <v>373.35204259692449</v>
      </c>
      <c r="J257" s="195">
        <v>203.71268066969571</v>
      </c>
      <c r="K257" s="284"/>
      <c r="L257" s="195"/>
      <c r="M257" s="195"/>
      <c r="N257" s="195"/>
      <c r="O257" s="195"/>
      <c r="P257" s="195">
        <v>2306</v>
      </c>
      <c r="Q257" s="195">
        <v>3430</v>
      </c>
      <c r="R257" s="195">
        <v>1227</v>
      </c>
      <c r="S257" s="121">
        <v>308</v>
      </c>
      <c r="T257" s="285">
        <v>322</v>
      </c>
      <c r="W257" s="146"/>
      <c r="X257" s="146"/>
      <c r="Y257" s="146"/>
      <c r="Z257" s="146"/>
      <c r="AA257" s="146"/>
      <c r="AB257" s="146"/>
      <c r="AC257" s="146"/>
      <c r="AD257" s="146"/>
      <c r="AE257" s="146"/>
      <c r="AF257" s="146"/>
      <c r="AG257" s="146"/>
      <c r="AH257" s="146"/>
      <c r="AI257" s="146"/>
      <c r="AJ257" s="146"/>
      <c r="AK257" s="146"/>
      <c r="AL257" s="146"/>
      <c r="AM257" s="100"/>
    </row>
    <row r="258" spans="1:39" s="147" customFormat="1">
      <c r="A258" s="252">
        <v>44378</v>
      </c>
      <c r="B258" s="155">
        <f t="shared" si="45"/>
        <v>3</v>
      </c>
      <c r="C258" s="129" t="str">
        <f t="shared" si="46"/>
        <v>Sep2021</v>
      </c>
      <c r="D258" s="129">
        <f t="shared" si="47"/>
        <v>44440</v>
      </c>
      <c r="E258" s="171"/>
      <c r="F258" s="172"/>
      <c r="G258" s="276"/>
      <c r="H258" s="195">
        <v>181.1826405127384</v>
      </c>
      <c r="I258" s="195">
        <v>362.26809219919568</v>
      </c>
      <c r="J258" s="195">
        <v>213.44065965416084</v>
      </c>
      <c r="K258" s="284"/>
      <c r="L258" s="195"/>
      <c r="M258" s="195"/>
      <c r="N258" s="195"/>
      <c r="O258" s="195"/>
      <c r="P258" s="195">
        <v>2301</v>
      </c>
      <c r="Q258" s="195">
        <v>3396</v>
      </c>
      <c r="R258" s="195">
        <v>1239</v>
      </c>
      <c r="S258" s="121">
        <v>310.75</v>
      </c>
      <c r="T258" s="285">
        <v>325</v>
      </c>
      <c r="W258" s="146"/>
      <c r="X258" s="146"/>
      <c r="Y258" s="146"/>
      <c r="Z258" s="146"/>
      <c r="AA258" s="146"/>
      <c r="AB258" s="146"/>
      <c r="AC258" s="146"/>
      <c r="AD258" s="146"/>
      <c r="AE258" s="146"/>
      <c r="AF258" s="146"/>
      <c r="AG258" s="146"/>
      <c r="AH258" s="146"/>
      <c r="AI258" s="146"/>
      <c r="AJ258" s="146"/>
      <c r="AK258" s="146"/>
      <c r="AL258" s="146"/>
      <c r="AM258" s="100"/>
    </row>
    <row r="259" spans="1:39" s="147" customFormat="1">
      <c r="A259" s="252">
        <v>44409</v>
      </c>
      <c r="B259" s="155">
        <f t="shared" si="45"/>
        <v>3</v>
      </c>
      <c r="C259" s="129" t="str">
        <f t="shared" si="46"/>
        <v>Sep2021</v>
      </c>
      <c r="D259" s="129">
        <f t="shared" si="47"/>
        <v>44440</v>
      </c>
      <c r="E259" s="171"/>
      <c r="F259" s="172"/>
      <c r="G259" s="276"/>
      <c r="H259" s="195">
        <v>152.12415188923737</v>
      </c>
      <c r="I259" s="195">
        <v>315.94623653066247</v>
      </c>
      <c r="J259" s="195">
        <v>211.25385760441483</v>
      </c>
      <c r="K259" s="284"/>
      <c r="L259" s="195"/>
      <c r="M259" s="195"/>
      <c r="N259" s="195"/>
      <c r="O259" s="195"/>
      <c r="P259" s="195">
        <v>2269</v>
      </c>
      <c r="Q259" s="195">
        <v>3352</v>
      </c>
      <c r="R259" s="195">
        <v>1214</v>
      </c>
      <c r="S259" s="121">
        <v>313.5</v>
      </c>
      <c r="T259" s="285">
        <v>328</v>
      </c>
      <c r="W259" s="146"/>
      <c r="X259" s="146"/>
      <c r="Y259" s="146"/>
      <c r="Z259" s="146"/>
      <c r="AA259" s="146"/>
      <c r="AB259" s="146"/>
      <c r="AC259" s="146"/>
      <c r="AD259" s="146"/>
      <c r="AE259" s="146"/>
      <c r="AF259" s="146"/>
      <c r="AG259" s="146"/>
      <c r="AH259" s="146"/>
      <c r="AI259" s="146"/>
      <c r="AJ259" s="146"/>
      <c r="AK259" s="146"/>
      <c r="AL259" s="146"/>
      <c r="AM259" s="100"/>
    </row>
    <row r="260" spans="1:39" s="147" customFormat="1">
      <c r="A260" s="252">
        <v>44440</v>
      </c>
      <c r="B260" s="155">
        <f t="shared" si="45"/>
        <v>3</v>
      </c>
      <c r="C260" s="129" t="str">
        <f t="shared" si="46"/>
        <v>Sep2021</v>
      </c>
      <c r="D260" s="129">
        <f t="shared" si="47"/>
        <v>44440</v>
      </c>
      <c r="E260" s="171"/>
      <c r="F260" s="172"/>
      <c r="G260" s="276"/>
      <c r="H260" s="195">
        <v>190.21687915112258</v>
      </c>
      <c r="I260" s="195">
        <v>390.21224741503278</v>
      </c>
      <c r="J260" s="195">
        <v>221.98064157434018</v>
      </c>
      <c r="K260" s="284"/>
      <c r="L260" s="195"/>
      <c r="M260" s="195"/>
      <c r="N260" s="195"/>
      <c r="O260" s="195"/>
      <c r="P260" s="195">
        <v>2307</v>
      </c>
      <c r="Q260" s="195">
        <v>3438</v>
      </c>
      <c r="R260" s="195">
        <v>1214</v>
      </c>
      <c r="S260" s="121">
        <v>316.25</v>
      </c>
      <c r="T260" s="285">
        <v>331</v>
      </c>
      <c r="W260" s="146"/>
      <c r="X260" s="146"/>
      <c r="Y260" s="146"/>
      <c r="Z260" s="146"/>
      <c r="AA260" s="146"/>
      <c r="AB260" s="146"/>
      <c r="AC260" s="146"/>
      <c r="AD260" s="146"/>
      <c r="AE260" s="146"/>
      <c r="AF260" s="146"/>
      <c r="AG260" s="146"/>
      <c r="AH260" s="146"/>
      <c r="AI260" s="146"/>
      <c r="AJ260" s="146"/>
      <c r="AK260" s="146"/>
      <c r="AL260" s="146"/>
      <c r="AM260" s="100"/>
    </row>
    <row r="261" spans="1:39" s="147" customFormat="1">
      <c r="A261" s="252">
        <v>44470</v>
      </c>
      <c r="B261" s="155">
        <f t="shared" ref="B261:B305" si="48">MONTH(MONTH(A261)&amp;0)</f>
        <v>4</v>
      </c>
      <c r="C261" s="129" t="str">
        <f t="shared" ref="C261:C305" si="49">IF(B261=4,"dec",IF(B261=1,"Mar", IF(B261=2,"June",IF(B261=3,"Sep",""))))&amp;YEAR(A261)</f>
        <v>dec2021</v>
      </c>
      <c r="D261" s="129">
        <f t="shared" ref="D261:D305" si="50">DATEVALUE(C261)</f>
        <v>44531</v>
      </c>
      <c r="E261" s="171"/>
      <c r="F261" s="172"/>
      <c r="G261" s="276"/>
      <c r="H261" s="195">
        <v>210.11597833622929</v>
      </c>
      <c r="I261" s="195">
        <v>366.716236587369</v>
      </c>
      <c r="J261" s="195">
        <v>221.67883307339758</v>
      </c>
      <c r="K261" s="284"/>
      <c r="L261" s="195"/>
      <c r="M261" s="195"/>
      <c r="N261" s="195"/>
      <c r="O261" s="195"/>
      <c r="P261" s="195">
        <v>2330</v>
      </c>
      <c r="Q261" s="195">
        <v>3358</v>
      </c>
      <c r="R261" s="195">
        <v>1198</v>
      </c>
      <c r="S261" s="121">
        <v>318</v>
      </c>
      <c r="T261" s="285">
        <v>332</v>
      </c>
      <c r="W261" s="146"/>
      <c r="X261" s="146"/>
      <c r="Y261" s="146"/>
      <c r="Z261" s="146"/>
      <c r="AA261" s="146"/>
      <c r="AB261" s="146"/>
      <c r="AC261" s="146"/>
      <c r="AD261" s="146"/>
      <c r="AE261" s="146"/>
      <c r="AF261" s="146"/>
      <c r="AG261" s="146"/>
      <c r="AH261" s="146"/>
      <c r="AI261" s="146"/>
      <c r="AJ261" s="146"/>
      <c r="AK261" s="146"/>
      <c r="AL261" s="146"/>
      <c r="AM261" s="100"/>
    </row>
    <row r="262" spans="1:39" s="147" customFormat="1">
      <c r="A262" s="252">
        <v>44501</v>
      </c>
      <c r="B262" s="155">
        <f t="shared" si="48"/>
        <v>4</v>
      </c>
      <c r="C262" s="129" t="str">
        <f t="shared" si="49"/>
        <v>dec2021</v>
      </c>
      <c r="D262" s="129">
        <f t="shared" si="50"/>
        <v>44531</v>
      </c>
      <c r="E262" s="171"/>
      <c r="F262" s="172"/>
      <c r="G262" s="276"/>
      <c r="H262" s="195">
        <v>161.76699653813961</v>
      </c>
      <c r="I262" s="195">
        <v>317.42878990228007</v>
      </c>
      <c r="J262" s="195">
        <v>234.49399989283214</v>
      </c>
      <c r="K262" s="284"/>
      <c r="L262" s="195"/>
      <c r="M262" s="195"/>
      <c r="N262" s="195"/>
      <c r="O262" s="195"/>
      <c r="P262" s="195">
        <v>2290</v>
      </c>
      <c r="Q262" s="195">
        <v>3392</v>
      </c>
      <c r="R262" s="195">
        <v>1211</v>
      </c>
      <c r="S262" s="121">
        <v>319.75</v>
      </c>
      <c r="T262" s="285">
        <v>330</v>
      </c>
      <c r="W262" s="146"/>
      <c r="X262" s="146"/>
      <c r="Y262" s="146"/>
      <c r="Z262" s="146"/>
      <c r="AA262" s="146"/>
      <c r="AB262" s="146"/>
      <c r="AC262" s="146"/>
      <c r="AD262" s="146"/>
      <c r="AE262" s="146"/>
      <c r="AF262" s="146"/>
      <c r="AG262" s="146"/>
      <c r="AH262" s="146"/>
      <c r="AI262" s="146"/>
      <c r="AJ262" s="146"/>
      <c r="AK262" s="146"/>
      <c r="AL262" s="146"/>
      <c r="AM262" s="100"/>
    </row>
    <row r="263" spans="1:39" s="147" customFormat="1">
      <c r="A263" s="252">
        <v>44531</v>
      </c>
      <c r="B263" s="155">
        <f t="shared" si="48"/>
        <v>4</v>
      </c>
      <c r="C263" s="129" t="str">
        <f t="shared" si="49"/>
        <v>dec2021</v>
      </c>
      <c r="D263" s="129">
        <f t="shared" si="50"/>
        <v>44531</v>
      </c>
      <c r="E263" s="171"/>
      <c r="F263" s="172"/>
      <c r="G263" s="276"/>
      <c r="H263" s="195">
        <v>167.62536938318635</v>
      </c>
      <c r="I263" s="195">
        <v>403.37363488962626</v>
      </c>
      <c r="J263" s="195">
        <v>237.4989117100956</v>
      </c>
      <c r="K263" s="284"/>
      <c r="L263" s="195"/>
      <c r="M263" s="195"/>
      <c r="N263" s="195"/>
      <c r="O263" s="195"/>
      <c r="P263" s="195">
        <v>2282</v>
      </c>
      <c r="Q263" s="195">
        <v>3487</v>
      </c>
      <c r="R263" s="195">
        <v>1237</v>
      </c>
      <c r="S263" s="121">
        <v>323.5</v>
      </c>
      <c r="T263" s="285">
        <v>330</v>
      </c>
      <c r="W263" s="146"/>
      <c r="X263" s="146"/>
      <c r="Y263" s="146"/>
      <c r="Z263" s="146"/>
      <c r="AA263" s="146"/>
      <c r="AB263" s="146"/>
      <c r="AC263" s="146"/>
      <c r="AD263" s="146"/>
      <c r="AE263" s="146"/>
      <c r="AF263" s="146"/>
      <c r="AG263" s="146"/>
      <c r="AH263" s="146"/>
      <c r="AI263" s="146"/>
      <c r="AJ263" s="146"/>
      <c r="AK263" s="146"/>
      <c r="AL263" s="146"/>
      <c r="AM263" s="100"/>
    </row>
    <row r="264" spans="1:39" s="147" customFormat="1">
      <c r="A264" s="252">
        <v>44562</v>
      </c>
      <c r="B264" s="155">
        <f t="shared" si="48"/>
        <v>1</v>
      </c>
      <c r="C264" s="129" t="str">
        <f t="shared" si="49"/>
        <v>Mar2022</v>
      </c>
      <c r="D264" s="129">
        <f t="shared" si="50"/>
        <v>44621</v>
      </c>
      <c r="E264" s="171"/>
      <c r="F264" s="172"/>
      <c r="G264" s="276"/>
      <c r="H264" s="195">
        <v>144.01967304834233</v>
      </c>
      <c r="I264" s="195">
        <v>266.27287336092166</v>
      </c>
      <c r="J264" s="195">
        <v>223.07355441039556</v>
      </c>
      <c r="K264" s="284"/>
      <c r="L264" s="195"/>
      <c r="M264" s="195"/>
      <c r="N264" s="195"/>
      <c r="O264" s="195"/>
      <c r="P264" s="195">
        <v>2259</v>
      </c>
      <c r="Q264" s="195">
        <v>3407</v>
      </c>
      <c r="R264" s="195">
        <v>1207</v>
      </c>
      <c r="S264" s="121">
        <v>326.25</v>
      </c>
      <c r="T264" s="285">
        <v>333</v>
      </c>
      <c r="W264" s="146"/>
      <c r="X264" s="146"/>
      <c r="Y264" s="146"/>
      <c r="Z264" s="146"/>
      <c r="AA264" s="146"/>
      <c r="AB264" s="146"/>
      <c r="AC264" s="146"/>
      <c r="AD264" s="146"/>
      <c r="AE264" s="146"/>
      <c r="AF264" s="146"/>
      <c r="AG264" s="146"/>
      <c r="AH264" s="146"/>
      <c r="AI264" s="146"/>
      <c r="AJ264" s="146"/>
      <c r="AK264" s="146"/>
      <c r="AL264" s="146"/>
      <c r="AM264" s="100"/>
    </row>
    <row r="265" spans="1:39" s="147" customFormat="1">
      <c r="A265" s="252">
        <v>44593</v>
      </c>
      <c r="B265" s="155">
        <f t="shared" si="48"/>
        <v>1</v>
      </c>
      <c r="C265" s="129" t="str">
        <f t="shared" si="49"/>
        <v>Mar2022</v>
      </c>
      <c r="D265" s="129">
        <f t="shared" si="50"/>
        <v>44621</v>
      </c>
      <c r="E265" s="171"/>
      <c r="F265" s="172"/>
      <c r="G265" s="276"/>
      <c r="H265" s="195">
        <v>174.88142632508317</v>
      </c>
      <c r="I265" s="195">
        <v>282.25363293163895</v>
      </c>
      <c r="J265" s="195">
        <v>222.03569890404799</v>
      </c>
      <c r="K265" s="284"/>
      <c r="L265" s="195"/>
      <c r="M265" s="195"/>
      <c r="N265" s="195"/>
      <c r="O265" s="195"/>
      <c r="P265" s="195">
        <v>2300</v>
      </c>
      <c r="Q265" s="195">
        <v>3367</v>
      </c>
      <c r="R265" s="195">
        <v>1242</v>
      </c>
      <c r="S265" s="121">
        <v>329</v>
      </c>
      <c r="T265" s="285">
        <v>335</v>
      </c>
      <c r="W265" s="146"/>
      <c r="X265" s="146"/>
      <c r="Y265" s="146"/>
      <c r="Z265" s="146"/>
      <c r="AA265" s="146"/>
      <c r="AB265" s="146"/>
      <c r="AC265" s="146"/>
      <c r="AD265" s="146"/>
      <c r="AE265" s="146"/>
      <c r="AF265" s="146"/>
      <c r="AG265" s="146"/>
      <c r="AH265" s="146"/>
      <c r="AI265" s="146"/>
      <c r="AJ265" s="146"/>
      <c r="AK265" s="146"/>
      <c r="AL265" s="146"/>
      <c r="AM265" s="100"/>
    </row>
    <row r="266" spans="1:39" s="147" customFormat="1">
      <c r="A266" s="252">
        <v>44621</v>
      </c>
      <c r="B266" s="155">
        <f t="shared" si="48"/>
        <v>1</v>
      </c>
      <c r="C266" s="129" t="str">
        <f t="shared" si="49"/>
        <v>Mar2022</v>
      </c>
      <c r="D266" s="129">
        <f t="shared" si="50"/>
        <v>44621</v>
      </c>
      <c r="E266" s="171"/>
      <c r="F266" s="172"/>
      <c r="G266" s="276"/>
      <c r="H266" s="195">
        <v>199.19460425881491</v>
      </c>
      <c r="I266" s="195">
        <v>342.44947507859445</v>
      </c>
      <c r="J266" s="195">
        <v>243.42062175833314</v>
      </c>
      <c r="K266" s="284"/>
      <c r="L266" s="195"/>
      <c r="M266" s="195"/>
      <c r="N266" s="195"/>
      <c r="O266" s="195"/>
      <c r="P266" s="195">
        <v>2318</v>
      </c>
      <c r="Q266" s="195">
        <v>3420</v>
      </c>
      <c r="R266" s="195">
        <v>1261</v>
      </c>
      <c r="S266" s="121">
        <v>331.75</v>
      </c>
      <c r="T266" s="285">
        <v>336</v>
      </c>
      <c r="W266" s="146"/>
      <c r="X266" s="146"/>
      <c r="Y266" s="146"/>
      <c r="Z266" s="146"/>
      <c r="AA266" s="146"/>
      <c r="AB266" s="146"/>
      <c r="AC266" s="146"/>
      <c r="AD266" s="146"/>
      <c r="AE266" s="146"/>
      <c r="AF266" s="146"/>
      <c r="AG266" s="146"/>
      <c r="AH266" s="146"/>
      <c r="AI266" s="146"/>
      <c r="AJ266" s="146"/>
      <c r="AK266" s="146"/>
      <c r="AL266" s="146"/>
      <c r="AM266" s="100"/>
    </row>
    <row r="267" spans="1:39" s="147" customFormat="1">
      <c r="A267" s="252">
        <v>44652</v>
      </c>
      <c r="B267" s="155">
        <f t="shared" si="48"/>
        <v>2</v>
      </c>
      <c r="C267" s="129" t="str">
        <f t="shared" si="49"/>
        <v>June2022</v>
      </c>
      <c r="D267" s="129">
        <f t="shared" si="50"/>
        <v>44713</v>
      </c>
      <c r="E267" s="171"/>
      <c r="F267" s="172"/>
      <c r="G267" s="276"/>
      <c r="H267" s="195">
        <v>176.47662894409973</v>
      </c>
      <c r="I267" s="195">
        <v>347.57501015040771</v>
      </c>
      <c r="J267" s="195">
        <v>221.70272954811128</v>
      </c>
      <c r="K267" s="284"/>
      <c r="L267" s="195"/>
      <c r="M267" s="195"/>
      <c r="N267" s="195"/>
      <c r="O267" s="195"/>
      <c r="P267" s="195">
        <v>2303</v>
      </c>
      <c r="Q267" s="195">
        <v>3359</v>
      </c>
      <c r="R267" s="195">
        <v>1265</v>
      </c>
      <c r="S267" s="121">
        <v>335.5</v>
      </c>
      <c r="T267" s="285">
        <v>327</v>
      </c>
      <c r="W267" s="146"/>
      <c r="X267" s="146"/>
      <c r="Y267" s="146"/>
      <c r="Z267" s="146"/>
      <c r="AA267" s="146"/>
      <c r="AB267" s="146"/>
      <c r="AC267" s="146"/>
      <c r="AD267" s="146"/>
      <c r="AE267" s="146"/>
      <c r="AF267" s="146"/>
      <c r="AG267" s="146"/>
      <c r="AH267" s="146"/>
      <c r="AI267" s="146"/>
      <c r="AJ267" s="146"/>
      <c r="AK267" s="146"/>
      <c r="AL267" s="146"/>
      <c r="AM267" s="100"/>
    </row>
    <row r="268" spans="1:39" s="147" customFormat="1">
      <c r="A268" s="252">
        <v>44682</v>
      </c>
      <c r="B268" s="155">
        <f t="shared" si="48"/>
        <v>2</v>
      </c>
      <c r="C268" s="129" t="str">
        <f t="shared" si="49"/>
        <v>June2022</v>
      </c>
      <c r="D268" s="129">
        <f t="shared" si="50"/>
        <v>44713</v>
      </c>
      <c r="E268" s="171"/>
      <c r="F268" s="172"/>
      <c r="G268" s="276"/>
      <c r="H268" s="195">
        <v>138.20427459057302</v>
      </c>
      <c r="I268" s="195">
        <v>310.11249193788183</v>
      </c>
      <c r="J268" s="195">
        <v>216.81581815938085</v>
      </c>
      <c r="K268" s="284"/>
      <c r="L268" s="195"/>
      <c r="M268" s="195"/>
      <c r="N268" s="195"/>
      <c r="O268" s="195"/>
      <c r="P268" s="195">
        <v>2255</v>
      </c>
      <c r="Q268" s="195">
        <v>3312</v>
      </c>
      <c r="R268" s="195">
        <v>1242</v>
      </c>
      <c r="S268" s="121">
        <v>338.25</v>
      </c>
      <c r="T268" s="285">
        <v>329</v>
      </c>
      <c r="W268" s="146"/>
      <c r="X268" s="146"/>
      <c r="Y268" s="146"/>
      <c r="Z268" s="146"/>
      <c r="AA268" s="146"/>
      <c r="AB268" s="146"/>
      <c r="AC268" s="146"/>
      <c r="AD268" s="146"/>
      <c r="AE268" s="146"/>
      <c r="AF268" s="146"/>
      <c r="AG268" s="146"/>
      <c r="AH268" s="146"/>
      <c r="AI268" s="146"/>
      <c r="AJ268" s="146"/>
      <c r="AK268" s="146"/>
      <c r="AL268" s="146"/>
      <c r="AM268" s="100"/>
    </row>
    <row r="269" spans="1:39" s="147" customFormat="1">
      <c r="A269" s="253">
        <v>44713</v>
      </c>
      <c r="B269" s="155">
        <f t="shared" si="48"/>
        <v>2</v>
      </c>
      <c r="C269" s="129" t="str">
        <f t="shared" si="49"/>
        <v>June2022</v>
      </c>
      <c r="D269" s="179">
        <f t="shared" si="50"/>
        <v>44713</v>
      </c>
      <c r="E269" s="171"/>
      <c r="F269" s="172"/>
      <c r="G269" s="276"/>
      <c r="H269" s="195">
        <v>191.9020981148125</v>
      </c>
      <c r="I269" s="195">
        <v>372.76668248340104</v>
      </c>
      <c r="J269" s="195">
        <v>204.94173184614766</v>
      </c>
      <c r="K269" s="284"/>
      <c r="L269" s="195"/>
      <c r="M269" s="195"/>
      <c r="N269" s="195"/>
      <c r="O269" s="195"/>
      <c r="P269" s="195">
        <v>2306</v>
      </c>
      <c r="Q269" s="195">
        <v>3399</v>
      </c>
      <c r="R269" s="195">
        <v>1231</v>
      </c>
      <c r="S269" s="121">
        <v>342</v>
      </c>
      <c r="T269" s="285">
        <v>327</v>
      </c>
      <c r="W269" s="146"/>
      <c r="X269" s="146"/>
      <c r="Y269" s="146"/>
      <c r="Z269" s="146"/>
      <c r="AA269" s="146"/>
      <c r="AB269" s="146"/>
      <c r="AC269" s="146"/>
      <c r="AD269" s="146"/>
      <c r="AE269" s="146"/>
      <c r="AF269" s="146"/>
      <c r="AG269" s="146"/>
      <c r="AH269" s="146"/>
      <c r="AI269" s="146"/>
      <c r="AJ269" s="146"/>
      <c r="AK269" s="146"/>
      <c r="AL269" s="146"/>
      <c r="AM269" s="100"/>
    </row>
    <row r="270" spans="1:39" s="147" customFormat="1">
      <c r="A270" s="253">
        <v>44743</v>
      </c>
      <c r="B270" s="155">
        <f t="shared" si="48"/>
        <v>3</v>
      </c>
      <c r="C270" s="129" t="str">
        <f t="shared" si="49"/>
        <v>Sep2022</v>
      </c>
      <c r="D270" s="179">
        <f t="shared" si="50"/>
        <v>44805</v>
      </c>
      <c r="E270" s="171"/>
      <c r="F270" s="172"/>
      <c r="G270" s="276"/>
      <c r="H270" s="195">
        <v>181.19145640913607</v>
      </c>
      <c r="I270" s="195">
        <v>362.07076752352071</v>
      </c>
      <c r="J270" s="195">
        <v>213.88516764000505</v>
      </c>
      <c r="K270" s="284"/>
      <c r="L270" s="195"/>
      <c r="M270" s="195"/>
      <c r="N270" s="195"/>
      <c r="O270" s="195"/>
      <c r="P270" s="195">
        <v>2301</v>
      </c>
      <c r="Q270" s="195">
        <v>3371</v>
      </c>
      <c r="R270" s="195">
        <v>1244</v>
      </c>
      <c r="S270" s="121">
        <v>341.75</v>
      </c>
      <c r="T270" s="285">
        <v>328</v>
      </c>
      <c r="W270" s="146"/>
      <c r="X270" s="146"/>
      <c r="Y270" s="146"/>
      <c r="Z270" s="146"/>
      <c r="AA270" s="146"/>
      <c r="AB270" s="146"/>
      <c r="AC270" s="146"/>
      <c r="AD270" s="146"/>
      <c r="AE270" s="146"/>
      <c r="AF270" s="146"/>
      <c r="AG270" s="146"/>
      <c r="AH270" s="146"/>
      <c r="AI270" s="146"/>
      <c r="AJ270" s="146"/>
      <c r="AK270" s="146"/>
      <c r="AL270" s="146"/>
      <c r="AM270" s="100"/>
    </row>
    <row r="271" spans="1:39" s="147" customFormat="1">
      <c r="A271" s="253">
        <v>44774</v>
      </c>
      <c r="B271" s="155">
        <f t="shared" si="48"/>
        <v>3</v>
      </c>
      <c r="C271" s="129" t="str">
        <f t="shared" si="49"/>
        <v>Sep2022</v>
      </c>
      <c r="D271" s="179">
        <f t="shared" si="50"/>
        <v>44805</v>
      </c>
      <c r="E271" s="171"/>
      <c r="F271" s="172"/>
      <c r="G271" s="276"/>
      <c r="H271" s="195">
        <v>152.12265447133638</v>
      </c>
      <c r="I271" s="195">
        <v>316.09088660498531</v>
      </c>
      <c r="J271" s="195">
        <v>211.25296917998634</v>
      </c>
      <c r="K271" s="284"/>
      <c r="L271" s="195"/>
      <c r="M271" s="195"/>
      <c r="N271" s="195"/>
      <c r="O271" s="195"/>
      <c r="P271" s="195">
        <v>2269</v>
      </c>
      <c r="Q271" s="195">
        <v>3332</v>
      </c>
      <c r="R271" s="195">
        <v>1218</v>
      </c>
      <c r="S271" s="121">
        <v>340.5</v>
      </c>
      <c r="T271" s="285">
        <v>328</v>
      </c>
      <c r="W271" s="146"/>
      <c r="X271" s="146"/>
      <c r="Y271" s="146"/>
      <c r="Z271" s="146"/>
      <c r="AA271" s="146"/>
      <c r="AB271" s="146"/>
      <c r="AC271" s="146"/>
      <c r="AD271" s="146"/>
      <c r="AE271" s="146"/>
      <c r="AF271" s="146"/>
      <c r="AG271" s="146"/>
      <c r="AH271" s="146"/>
      <c r="AI271" s="146"/>
      <c r="AJ271" s="146"/>
      <c r="AK271" s="146"/>
      <c r="AL271" s="146"/>
      <c r="AM271" s="100"/>
    </row>
    <row r="272" spans="1:39" s="147" customFormat="1">
      <c r="A272" s="253">
        <v>44805</v>
      </c>
      <c r="B272" s="155">
        <f t="shared" si="48"/>
        <v>3</v>
      </c>
      <c r="C272" s="129" t="str">
        <f t="shared" si="49"/>
        <v>Sep2022</v>
      </c>
      <c r="D272" s="179">
        <f t="shared" si="50"/>
        <v>44805</v>
      </c>
      <c r="E272" s="171"/>
      <c r="F272" s="172"/>
      <c r="G272" s="276"/>
      <c r="H272" s="195">
        <v>190.2119509779499</v>
      </c>
      <c r="I272" s="195">
        <v>391.4865170242735</v>
      </c>
      <c r="J272" s="195">
        <v>221.97987552731863</v>
      </c>
      <c r="K272" s="284"/>
      <c r="L272" s="195"/>
      <c r="M272" s="195"/>
      <c r="N272" s="195"/>
      <c r="O272" s="195"/>
      <c r="P272" s="195">
        <v>2307</v>
      </c>
      <c r="Q272" s="195">
        <v>3424</v>
      </c>
      <c r="R272" s="195">
        <v>1217</v>
      </c>
      <c r="S272" s="121">
        <v>341.25</v>
      </c>
      <c r="T272" s="285">
        <v>328</v>
      </c>
      <c r="W272" s="146"/>
      <c r="X272" s="146"/>
      <c r="Y272" s="146"/>
      <c r="Z272" s="146"/>
      <c r="AA272" s="146"/>
      <c r="AB272" s="146"/>
      <c r="AC272" s="146"/>
      <c r="AD272" s="146"/>
      <c r="AE272" s="146"/>
      <c r="AF272" s="146"/>
      <c r="AG272" s="146"/>
      <c r="AH272" s="146"/>
      <c r="AI272" s="146"/>
      <c r="AJ272" s="146"/>
      <c r="AK272" s="146"/>
      <c r="AL272" s="146"/>
      <c r="AM272" s="100"/>
    </row>
    <row r="273" spans="1:39" s="147" customFormat="1">
      <c r="A273" s="253">
        <v>44835</v>
      </c>
      <c r="B273" s="155">
        <f t="shared" si="48"/>
        <v>4</v>
      </c>
      <c r="C273" s="129" t="str">
        <f t="shared" si="49"/>
        <v>dec2022</v>
      </c>
      <c r="D273" s="179">
        <f t="shared" si="50"/>
        <v>44896</v>
      </c>
      <c r="E273" s="171"/>
      <c r="F273" s="172"/>
      <c r="G273" s="276"/>
      <c r="H273" s="195">
        <v>210.12335143886813</v>
      </c>
      <c r="I273" s="195">
        <v>368.81510162342329</v>
      </c>
      <c r="J273" s="195">
        <v>221.67817314176318</v>
      </c>
      <c r="K273" s="284"/>
      <c r="L273" s="195"/>
      <c r="M273" s="195"/>
      <c r="N273" s="195"/>
      <c r="O273" s="195"/>
      <c r="P273" s="195">
        <v>2330</v>
      </c>
      <c r="Q273" s="195">
        <v>3351</v>
      </c>
      <c r="R273" s="195">
        <v>1200</v>
      </c>
      <c r="S273" s="121">
        <v>342</v>
      </c>
      <c r="T273" s="285">
        <v>329</v>
      </c>
      <c r="W273" s="146"/>
      <c r="X273" s="146"/>
      <c r="Y273" s="146"/>
      <c r="Z273" s="146"/>
      <c r="AA273" s="146"/>
      <c r="AB273" s="146"/>
      <c r="AC273" s="146"/>
      <c r="AD273" s="146"/>
      <c r="AE273" s="146"/>
      <c r="AF273" s="146"/>
      <c r="AG273" s="146"/>
      <c r="AH273" s="146"/>
      <c r="AI273" s="146"/>
      <c r="AJ273" s="146"/>
      <c r="AK273" s="146"/>
      <c r="AL273" s="146"/>
      <c r="AM273" s="100"/>
    </row>
    <row r="274" spans="1:39" s="147" customFormat="1">
      <c r="A274" s="253">
        <v>44866</v>
      </c>
      <c r="B274" s="155">
        <f t="shared" si="48"/>
        <v>4</v>
      </c>
      <c r="C274" s="129" t="str">
        <f t="shared" si="49"/>
        <v>dec2022</v>
      </c>
      <c r="D274" s="179">
        <f t="shared" si="50"/>
        <v>44896</v>
      </c>
      <c r="E274" s="171"/>
      <c r="F274" s="172"/>
      <c r="G274" s="276"/>
      <c r="H274" s="195">
        <v>161.76413076619741</v>
      </c>
      <c r="I274" s="195">
        <v>319.20517188904023</v>
      </c>
      <c r="J274" s="195">
        <v>234.49343366528922</v>
      </c>
      <c r="K274" s="284"/>
      <c r="L274" s="195"/>
      <c r="M274" s="195"/>
      <c r="N274" s="195"/>
      <c r="O274" s="195"/>
      <c r="P274" s="195">
        <v>2290</v>
      </c>
      <c r="Q274" s="195">
        <v>3393</v>
      </c>
      <c r="R274" s="195">
        <v>1213</v>
      </c>
      <c r="S274" s="121">
        <v>342.75</v>
      </c>
      <c r="T274" s="285">
        <v>331</v>
      </c>
      <c r="W274" s="146"/>
      <c r="X274" s="146"/>
      <c r="Y274" s="146"/>
      <c r="Z274" s="146"/>
      <c r="AA274" s="146"/>
      <c r="AB274" s="146"/>
      <c r="AC274" s="146"/>
      <c r="AD274" s="146"/>
      <c r="AE274" s="146"/>
      <c r="AF274" s="146"/>
      <c r="AG274" s="146"/>
      <c r="AH274" s="146"/>
      <c r="AI274" s="146"/>
      <c r="AJ274" s="146"/>
      <c r="AK274" s="146"/>
      <c r="AL274" s="146"/>
      <c r="AM274" s="100"/>
    </row>
    <row r="275" spans="1:39" s="147" customFormat="1">
      <c r="A275" s="253">
        <v>44896</v>
      </c>
      <c r="B275" s="155">
        <f t="shared" si="48"/>
        <v>4</v>
      </c>
      <c r="C275" s="129" t="str">
        <f t="shared" si="49"/>
        <v>dec2022</v>
      </c>
      <c r="D275" s="179">
        <f t="shared" si="50"/>
        <v>44896</v>
      </c>
      <c r="E275" s="171"/>
      <c r="F275" s="172"/>
      <c r="G275" s="276"/>
      <c r="H275" s="195">
        <v>167.62336890003957</v>
      </c>
      <c r="I275" s="195">
        <v>405.6834095067141</v>
      </c>
      <c r="J275" s="195">
        <v>237.49841690525719</v>
      </c>
      <c r="K275" s="284"/>
      <c r="L275" s="195"/>
      <c r="M275" s="195"/>
      <c r="N275" s="195"/>
      <c r="O275" s="195"/>
      <c r="P275" s="195">
        <v>2282</v>
      </c>
      <c r="Q275" s="195">
        <v>3492</v>
      </c>
      <c r="R275" s="195">
        <v>1237</v>
      </c>
      <c r="S275" s="121">
        <v>345.5</v>
      </c>
      <c r="T275" s="285">
        <v>332</v>
      </c>
      <c r="W275" s="146"/>
      <c r="X275" s="146"/>
      <c r="Y275" s="146"/>
      <c r="Z275" s="146"/>
      <c r="AA275" s="146"/>
      <c r="AB275" s="146"/>
      <c r="AC275" s="146"/>
      <c r="AD275" s="146"/>
      <c r="AE275" s="146"/>
      <c r="AF275" s="146"/>
      <c r="AG275" s="146"/>
      <c r="AH275" s="146"/>
      <c r="AI275" s="146"/>
      <c r="AJ275" s="146"/>
      <c r="AK275" s="146"/>
      <c r="AL275" s="146"/>
      <c r="AM275" s="100"/>
    </row>
    <row r="276" spans="1:39" s="147" customFormat="1">
      <c r="A276" s="253">
        <v>44927</v>
      </c>
      <c r="B276" s="155">
        <f t="shared" si="48"/>
        <v>1</v>
      </c>
      <c r="C276" s="129" t="str">
        <f t="shared" si="49"/>
        <v>Mar2023</v>
      </c>
      <c r="D276" s="179">
        <f t="shared" si="50"/>
        <v>44986</v>
      </c>
      <c r="E276" s="171"/>
      <c r="F276" s="172"/>
      <c r="G276" s="276"/>
      <c r="H276" s="195">
        <v>144.02515948223348</v>
      </c>
      <c r="I276" s="195">
        <v>268.40700391084096</v>
      </c>
      <c r="J276" s="195">
        <v>223.07312893983118</v>
      </c>
      <c r="K276" s="284"/>
      <c r="L276" s="195"/>
      <c r="M276" s="195"/>
      <c r="N276" s="195"/>
      <c r="O276" s="195"/>
      <c r="P276" s="195">
        <v>2259</v>
      </c>
      <c r="Q276" s="195">
        <v>3416</v>
      </c>
      <c r="R276" s="195">
        <v>1207</v>
      </c>
      <c r="S276" s="121">
        <v>347.25</v>
      </c>
      <c r="T276" s="285">
        <v>332</v>
      </c>
      <c r="W276" s="146"/>
      <c r="X276" s="146"/>
      <c r="Y276" s="146"/>
      <c r="Z276" s="146"/>
      <c r="AA276" s="146"/>
      <c r="AB276" s="146"/>
      <c r="AC276" s="146"/>
      <c r="AD276" s="146"/>
      <c r="AE276" s="146"/>
      <c r="AF276" s="146"/>
      <c r="AG276" s="146"/>
      <c r="AH276" s="146"/>
      <c r="AI276" s="146"/>
      <c r="AJ276" s="146"/>
      <c r="AK276" s="146"/>
      <c r="AL276" s="146"/>
      <c r="AM276" s="100"/>
    </row>
    <row r="277" spans="1:39" s="147" customFormat="1">
      <c r="A277" s="253">
        <v>44958</v>
      </c>
      <c r="B277" s="155">
        <f t="shared" si="48"/>
        <v>1</v>
      </c>
      <c r="C277" s="129" t="str">
        <f t="shared" si="49"/>
        <v>Mar2023</v>
      </c>
      <c r="D277" s="179">
        <f t="shared" si="50"/>
        <v>44986</v>
      </c>
      <c r="E277" s="171"/>
      <c r="F277" s="172"/>
      <c r="G277" s="276"/>
      <c r="H277" s="195">
        <v>174.87815094558837</v>
      </c>
      <c r="I277" s="195">
        <v>283.79722873979705</v>
      </c>
      <c r="J277" s="195">
        <v>222.03533031219195</v>
      </c>
      <c r="K277" s="284"/>
      <c r="L277" s="195"/>
      <c r="M277" s="195"/>
      <c r="N277" s="195"/>
      <c r="O277" s="195"/>
      <c r="P277" s="195">
        <v>2300</v>
      </c>
      <c r="Q277" s="195">
        <v>3378</v>
      </c>
      <c r="R277" s="195">
        <v>1242</v>
      </c>
      <c r="S277" s="121">
        <v>349</v>
      </c>
      <c r="T277" s="285">
        <v>333</v>
      </c>
      <c r="W277" s="146"/>
      <c r="X277" s="146"/>
      <c r="Y277" s="146"/>
      <c r="Z277" s="146"/>
      <c r="AA277" s="146"/>
      <c r="AB277" s="146"/>
      <c r="AC277" s="146"/>
      <c r="AD277" s="146"/>
      <c r="AE277" s="146"/>
      <c r="AF277" s="146"/>
      <c r="AG277" s="146"/>
      <c r="AH277" s="146"/>
      <c r="AI277" s="146"/>
      <c r="AJ277" s="146"/>
      <c r="AK277" s="146"/>
      <c r="AL277" s="146"/>
      <c r="AM277" s="100"/>
    </row>
    <row r="278" spans="1:39" s="147" customFormat="1">
      <c r="A278" s="253">
        <v>44986</v>
      </c>
      <c r="B278" s="155">
        <f t="shared" si="48"/>
        <v>1</v>
      </c>
      <c r="C278" s="129" t="str">
        <f t="shared" si="49"/>
        <v>Mar2023</v>
      </c>
      <c r="D278" s="179">
        <f t="shared" si="50"/>
        <v>44986</v>
      </c>
      <c r="E278" s="171"/>
      <c r="F278" s="172"/>
      <c r="G278" s="276"/>
      <c r="H278" s="195">
        <v>199.19447707941342</v>
      </c>
      <c r="I278" s="195">
        <v>343.72098614439358</v>
      </c>
      <c r="J278" s="195">
        <v>243.42029831155554</v>
      </c>
      <c r="K278" s="284"/>
      <c r="L278" s="195"/>
      <c r="M278" s="195"/>
      <c r="N278" s="195"/>
      <c r="O278" s="195"/>
      <c r="P278" s="195">
        <v>2318</v>
      </c>
      <c r="Q278" s="195">
        <v>3432</v>
      </c>
      <c r="R278" s="195">
        <v>1261</v>
      </c>
      <c r="S278" s="121">
        <v>351.75</v>
      </c>
      <c r="T278" s="285">
        <v>333</v>
      </c>
      <c r="W278" s="146"/>
      <c r="X278" s="146"/>
      <c r="Y278" s="146"/>
      <c r="Z278" s="146"/>
      <c r="AA278" s="146"/>
      <c r="AB278" s="146"/>
      <c r="AC278" s="146"/>
      <c r="AD278" s="146"/>
      <c r="AE278" s="146"/>
      <c r="AF278" s="146"/>
      <c r="AG278" s="146"/>
      <c r="AH278" s="146"/>
      <c r="AI278" s="146"/>
      <c r="AJ278" s="146"/>
      <c r="AK278" s="146"/>
      <c r="AL278" s="146"/>
      <c r="AM278" s="100"/>
    </row>
    <row r="279" spans="1:39" s="147" customFormat="1">
      <c r="A279" s="253">
        <v>45017</v>
      </c>
      <c r="B279" s="155">
        <f t="shared" si="48"/>
        <v>2</v>
      </c>
      <c r="C279" s="129" t="str">
        <f t="shared" si="49"/>
        <v>June2023</v>
      </c>
      <c r="D279" s="179">
        <f t="shared" si="50"/>
        <v>45078</v>
      </c>
      <c r="E279" s="171"/>
      <c r="F279" s="172"/>
      <c r="G279" s="276"/>
      <c r="H279" s="195">
        <v>176.48025522035988</v>
      </c>
      <c r="I279" s="195">
        <v>347.42737893131942</v>
      </c>
      <c r="J279" s="195">
        <v>221.7024439145371</v>
      </c>
      <c r="K279" s="284"/>
      <c r="L279" s="195"/>
      <c r="M279" s="195"/>
      <c r="N279" s="195"/>
      <c r="O279" s="195"/>
      <c r="P279" s="195">
        <v>2303</v>
      </c>
      <c r="Q279" s="195">
        <v>3372</v>
      </c>
      <c r="R279" s="195">
        <v>1265</v>
      </c>
      <c r="S279" s="121">
        <v>355.5</v>
      </c>
      <c r="T279" s="285">
        <v>336</v>
      </c>
      <c r="W279" s="146"/>
      <c r="X279" s="146"/>
      <c r="Y279" s="146"/>
      <c r="Z279" s="146"/>
      <c r="AA279" s="146"/>
      <c r="AB279" s="146"/>
      <c r="AC279" s="146"/>
      <c r="AD279" s="146"/>
      <c r="AE279" s="146"/>
      <c r="AF279" s="146"/>
      <c r="AG279" s="146"/>
      <c r="AH279" s="146"/>
      <c r="AI279" s="146"/>
      <c r="AJ279" s="146"/>
      <c r="AK279" s="146"/>
      <c r="AL279" s="146"/>
      <c r="AM279" s="100"/>
    </row>
    <row r="280" spans="1:39" s="147" customFormat="1">
      <c r="A280" s="253">
        <v>45047</v>
      </c>
      <c r="B280" s="155">
        <f t="shared" si="48"/>
        <v>2</v>
      </c>
      <c r="C280" s="129" t="str">
        <f t="shared" si="49"/>
        <v>June2023</v>
      </c>
      <c r="D280" s="179">
        <f t="shared" si="50"/>
        <v>45078</v>
      </c>
      <c r="E280" s="171"/>
      <c r="F280" s="172"/>
      <c r="G280" s="276"/>
      <c r="H280" s="195">
        <v>138.20120772982716</v>
      </c>
      <c r="I280" s="195">
        <v>308.7826163729523</v>
      </c>
      <c r="J280" s="195">
        <v>216.81556683989032</v>
      </c>
      <c r="K280" s="284"/>
      <c r="L280" s="195"/>
      <c r="M280" s="195"/>
      <c r="N280" s="195"/>
      <c r="O280" s="195"/>
      <c r="P280" s="195">
        <v>2255</v>
      </c>
      <c r="Q280" s="195">
        <v>3323</v>
      </c>
      <c r="R280" s="195">
        <v>1242</v>
      </c>
      <c r="S280" s="121">
        <v>358.25</v>
      </c>
      <c r="T280" s="285">
        <v>337</v>
      </c>
      <c r="W280" s="146"/>
      <c r="X280" s="146"/>
      <c r="Y280" s="146"/>
      <c r="Z280" s="146"/>
      <c r="AA280" s="146"/>
      <c r="AB280" s="146"/>
      <c r="AC280" s="146"/>
      <c r="AD280" s="146"/>
      <c r="AE280" s="146"/>
      <c r="AF280" s="146"/>
      <c r="AG280" s="146"/>
      <c r="AH280" s="146"/>
      <c r="AI280" s="146"/>
      <c r="AJ280" s="146"/>
      <c r="AK280" s="146"/>
      <c r="AL280" s="146"/>
      <c r="AM280" s="100"/>
    </row>
    <row r="281" spans="1:39" s="147" customFormat="1">
      <c r="A281" s="253">
        <v>45078</v>
      </c>
      <c r="B281" s="155">
        <f t="shared" si="48"/>
        <v>2</v>
      </c>
      <c r="C281" s="129" t="str">
        <f t="shared" si="49"/>
        <v>June2023</v>
      </c>
      <c r="D281" s="179">
        <f t="shared" si="50"/>
        <v>45078</v>
      </c>
      <c r="E281" s="171"/>
      <c r="F281" s="172"/>
      <c r="G281" s="276"/>
      <c r="H281" s="195">
        <v>191.90300467930936</v>
      </c>
      <c r="I281" s="195">
        <v>372.50181053182069</v>
      </c>
      <c r="J281" s="195">
        <v>204.94152030404274</v>
      </c>
      <c r="K281" s="284"/>
      <c r="L281" s="195"/>
      <c r="M281" s="195"/>
      <c r="N281" s="195"/>
      <c r="O281" s="195"/>
      <c r="P281" s="195">
        <v>2306</v>
      </c>
      <c r="Q281" s="195">
        <v>3410</v>
      </c>
      <c r="R281" s="195">
        <v>1231</v>
      </c>
      <c r="S281" s="121">
        <v>361</v>
      </c>
      <c r="T281" s="285">
        <v>339</v>
      </c>
      <c r="W281" s="146"/>
      <c r="X281" s="146"/>
      <c r="Y281" s="146"/>
      <c r="Z281" s="146"/>
      <c r="AA281" s="146"/>
      <c r="AB281" s="146"/>
      <c r="AC281" s="146"/>
      <c r="AD281" s="146"/>
      <c r="AE281" s="146"/>
      <c r="AF281" s="146"/>
      <c r="AG281" s="146"/>
      <c r="AH281" s="146"/>
      <c r="AI281" s="146"/>
      <c r="AJ281" s="146"/>
      <c r="AK281" s="146"/>
      <c r="AL281" s="146"/>
      <c r="AM281" s="100"/>
    </row>
    <row r="282" spans="1:39" s="147" customFormat="1">
      <c r="A282" s="253">
        <v>45108</v>
      </c>
      <c r="B282" s="155">
        <f t="shared" si="48"/>
        <v>3</v>
      </c>
      <c r="C282" s="129" t="str">
        <f t="shared" si="49"/>
        <v>Sep2023</v>
      </c>
      <c r="D282" s="179">
        <f t="shared" si="50"/>
        <v>45170</v>
      </c>
      <c r="E282" s="171"/>
      <c r="F282" s="172"/>
      <c r="G282" s="276"/>
      <c r="H282" s="195">
        <v>181.19352239396201</v>
      </c>
      <c r="I282" s="195">
        <v>361.9755919200914</v>
      </c>
      <c r="J282" s="195">
        <v>213.8849882878736</v>
      </c>
      <c r="K282" s="284"/>
      <c r="L282" s="195"/>
      <c r="M282" s="195"/>
      <c r="N282" s="195"/>
      <c r="O282" s="195"/>
      <c r="P282" s="195">
        <v>2301</v>
      </c>
      <c r="Q282" s="195">
        <v>3380</v>
      </c>
      <c r="R282" s="195">
        <v>1244</v>
      </c>
      <c r="S282" s="121">
        <v>363.25</v>
      </c>
      <c r="T282" s="285">
        <v>340</v>
      </c>
      <c r="W282" s="146"/>
      <c r="X282" s="146"/>
      <c r="Y282" s="146"/>
      <c r="Z282" s="146"/>
      <c r="AA282" s="146"/>
      <c r="AB282" s="146"/>
      <c r="AC282" s="146"/>
      <c r="AD282" s="146"/>
      <c r="AE282" s="146"/>
      <c r="AF282" s="146"/>
      <c r="AG282" s="146"/>
      <c r="AH282" s="146"/>
      <c r="AI282" s="146"/>
      <c r="AJ282" s="146"/>
      <c r="AK282" s="146"/>
      <c r="AL282" s="146"/>
      <c r="AM282" s="100"/>
    </row>
    <row r="283" spans="1:39" s="147" customFormat="1">
      <c r="A283" s="253">
        <v>45139</v>
      </c>
      <c r="B283" s="155">
        <f t="shared" si="48"/>
        <v>3</v>
      </c>
      <c r="C283" s="129" t="str">
        <f t="shared" si="49"/>
        <v>Sep2023</v>
      </c>
      <c r="D283" s="179">
        <f t="shared" si="50"/>
        <v>45170</v>
      </c>
      <c r="E283" s="171"/>
      <c r="F283" s="172"/>
      <c r="G283" s="276"/>
      <c r="H283" s="195">
        <v>152.1201207819588</v>
      </c>
      <c r="I283" s="195">
        <v>316.32424778615757</v>
      </c>
      <c r="J283" s="195">
        <v>211.25281568730483</v>
      </c>
      <c r="K283" s="284"/>
      <c r="L283" s="195"/>
      <c r="M283" s="195"/>
      <c r="N283" s="195"/>
      <c r="O283" s="195"/>
      <c r="P283" s="195">
        <v>2269</v>
      </c>
      <c r="Q283" s="195">
        <v>3340</v>
      </c>
      <c r="R283" s="195">
        <v>1218</v>
      </c>
      <c r="S283" s="121">
        <v>366.5</v>
      </c>
      <c r="T283" s="285">
        <v>341</v>
      </c>
      <c r="W283" s="146"/>
      <c r="X283" s="146"/>
      <c r="Y283" s="146"/>
      <c r="Z283" s="146"/>
      <c r="AA283" s="146"/>
      <c r="AB283" s="146"/>
      <c r="AC283" s="146"/>
      <c r="AD283" s="146"/>
      <c r="AE283" s="146"/>
      <c r="AF283" s="146"/>
      <c r="AG283" s="146"/>
      <c r="AH283" s="146"/>
      <c r="AI283" s="146"/>
      <c r="AJ283" s="146"/>
      <c r="AK283" s="146"/>
      <c r="AL283" s="146"/>
      <c r="AM283" s="100"/>
    </row>
    <row r="284" spans="1:39" s="147" customFormat="1">
      <c r="A284" s="253">
        <v>45170</v>
      </c>
      <c r="B284" s="155">
        <f t="shared" si="48"/>
        <v>3</v>
      </c>
      <c r="C284" s="129" t="str">
        <f t="shared" si="49"/>
        <v>Sep2023</v>
      </c>
      <c r="D284" s="179">
        <f t="shared" si="50"/>
        <v>45170</v>
      </c>
      <c r="E284" s="171"/>
      <c r="F284" s="172"/>
      <c r="G284" s="276"/>
      <c r="H284" s="195">
        <v>190.21329692281876</v>
      </c>
      <c r="I284" s="195">
        <v>391.49877277784964</v>
      </c>
      <c r="J284" s="195">
        <v>221.97974317298153</v>
      </c>
      <c r="K284" s="284"/>
      <c r="L284" s="195"/>
      <c r="M284" s="195"/>
      <c r="N284" s="195"/>
      <c r="O284" s="195"/>
      <c r="P284" s="195">
        <v>2307</v>
      </c>
      <c r="Q284" s="195">
        <v>3430</v>
      </c>
      <c r="R284" s="195">
        <v>1217</v>
      </c>
      <c r="S284" s="121">
        <v>367.75</v>
      </c>
      <c r="T284" s="285">
        <v>342</v>
      </c>
      <c r="W284" s="146"/>
      <c r="X284" s="146"/>
      <c r="Y284" s="146"/>
      <c r="Z284" s="146"/>
      <c r="AA284" s="146"/>
      <c r="AB284" s="146"/>
      <c r="AC284" s="146"/>
      <c r="AD284" s="146"/>
      <c r="AE284" s="146"/>
      <c r="AF284" s="146"/>
      <c r="AG284" s="146"/>
      <c r="AH284" s="146"/>
      <c r="AI284" s="146"/>
      <c r="AJ284" s="146"/>
      <c r="AK284" s="146"/>
      <c r="AL284" s="146"/>
      <c r="AM284" s="100"/>
    </row>
    <row r="285" spans="1:39" s="147" customFormat="1">
      <c r="A285" s="253">
        <v>45200</v>
      </c>
      <c r="B285" s="155">
        <f t="shared" si="48"/>
        <v>4</v>
      </c>
      <c r="C285" s="129" t="str">
        <f t="shared" si="49"/>
        <v>dec2023</v>
      </c>
      <c r="D285" s="179">
        <f t="shared" si="50"/>
        <v>45261</v>
      </c>
      <c r="E285" s="171"/>
      <c r="F285" s="172"/>
      <c r="G285" s="276"/>
      <c r="H285" s="195">
        <v>210.12425223417065</v>
      </c>
      <c r="I285" s="195">
        <v>368.67322940252069</v>
      </c>
      <c r="J285" s="195">
        <v>221.6780591217981</v>
      </c>
      <c r="K285" s="284"/>
      <c r="L285" s="195"/>
      <c r="M285" s="195"/>
      <c r="N285" s="195"/>
      <c r="O285" s="195"/>
      <c r="P285" s="195">
        <v>2330</v>
      </c>
      <c r="Q285" s="195">
        <v>3354</v>
      </c>
      <c r="R285" s="195">
        <v>1200</v>
      </c>
      <c r="S285" s="121">
        <v>368</v>
      </c>
      <c r="T285" s="285">
        <v>343</v>
      </c>
      <c r="W285" s="146"/>
      <c r="X285" s="146"/>
      <c r="Y285" s="146"/>
      <c r="Z285" s="146"/>
      <c r="AA285" s="146"/>
      <c r="AB285" s="146"/>
      <c r="AC285" s="146"/>
      <c r="AD285" s="146"/>
      <c r="AE285" s="146"/>
      <c r="AF285" s="146"/>
      <c r="AG285" s="146"/>
      <c r="AH285" s="146"/>
      <c r="AI285" s="146"/>
      <c r="AJ285" s="146"/>
      <c r="AK285" s="146"/>
      <c r="AL285" s="146"/>
      <c r="AM285" s="100"/>
    </row>
    <row r="286" spans="1:39" s="147" customFormat="1">
      <c r="A286" s="253">
        <v>45231</v>
      </c>
      <c r="B286" s="155">
        <f t="shared" si="48"/>
        <v>4</v>
      </c>
      <c r="C286" s="129" t="str">
        <f t="shared" si="49"/>
        <v>dec2023</v>
      </c>
      <c r="D286" s="179">
        <f t="shared" si="50"/>
        <v>45261</v>
      </c>
      <c r="E286" s="171"/>
      <c r="F286" s="172"/>
      <c r="G286" s="276"/>
      <c r="H286" s="195">
        <v>161.76224867455412</v>
      </c>
      <c r="I286" s="195">
        <v>319.92014204130942</v>
      </c>
      <c r="J286" s="195">
        <v>234.49333583735739</v>
      </c>
      <c r="K286" s="284"/>
      <c r="L286" s="195"/>
      <c r="M286" s="195"/>
      <c r="N286" s="195"/>
      <c r="O286" s="195"/>
      <c r="P286" s="195">
        <v>2290</v>
      </c>
      <c r="Q286" s="195">
        <v>3394</v>
      </c>
      <c r="R286" s="195">
        <v>1213</v>
      </c>
      <c r="S286" s="121">
        <v>368.25</v>
      </c>
      <c r="T286" s="285">
        <v>344</v>
      </c>
      <c r="W286" s="146"/>
      <c r="X286" s="146"/>
      <c r="Y286" s="146"/>
      <c r="Z286" s="146"/>
      <c r="AA286" s="146"/>
      <c r="AB286" s="146"/>
      <c r="AC286" s="146"/>
      <c r="AD286" s="146"/>
      <c r="AE286" s="146"/>
      <c r="AF286" s="146"/>
      <c r="AG286" s="146"/>
      <c r="AH286" s="146"/>
      <c r="AI286" s="146"/>
      <c r="AJ286" s="146"/>
      <c r="AK286" s="146"/>
      <c r="AL286" s="146"/>
      <c r="AM286" s="100"/>
    </row>
    <row r="287" spans="1:39" s="147" customFormat="1">
      <c r="A287" s="253">
        <v>45261</v>
      </c>
      <c r="B287" s="155">
        <f t="shared" si="48"/>
        <v>4</v>
      </c>
      <c r="C287" s="129" t="str">
        <f t="shared" si="49"/>
        <v>dec2023</v>
      </c>
      <c r="D287" s="179">
        <f t="shared" si="50"/>
        <v>45261</v>
      </c>
      <c r="E287" s="171"/>
      <c r="F287" s="172"/>
      <c r="G287" s="276"/>
      <c r="H287" s="195">
        <v>167.62476813646234</v>
      </c>
      <c r="I287" s="195">
        <v>406.87700718718338</v>
      </c>
      <c r="J287" s="195">
        <v>237.49833141561297</v>
      </c>
      <c r="K287" s="284"/>
      <c r="L287" s="195"/>
      <c r="M287" s="195"/>
      <c r="N287" s="195"/>
      <c r="O287" s="195"/>
      <c r="P287" s="195">
        <v>2282</v>
      </c>
      <c r="Q287" s="195">
        <v>3493</v>
      </c>
      <c r="R287" s="195">
        <v>1237</v>
      </c>
      <c r="S287" s="121">
        <v>369.5</v>
      </c>
      <c r="T287" s="285">
        <v>345</v>
      </c>
      <c r="W287" s="146"/>
      <c r="X287" s="146"/>
      <c r="Y287" s="146"/>
      <c r="Z287" s="146"/>
      <c r="AA287" s="146"/>
      <c r="AB287" s="146"/>
      <c r="AC287" s="146"/>
      <c r="AD287" s="146"/>
      <c r="AE287" s="146"/>
      <c r="AF287" s="146"/>
      <c r="AG287" s="146"/>
      <c r="AH287" s="146"/>
      <c r="AI287" s="146"/>
      <c r="AJ287" s="146"/>
      <c r="AK287" s="146"/>
      <c r="AL287" s="146"/>
      <c r="AM287" s="100"/>
    </row>
    <row r="288" spans="1:39" s="147" customFormat="1">
      <c r="A288" s="253">
        <v>45292</v>
      </c>
      <c r="B288" s="155">
        <f t="shared" si="48"/>
        <v>1</v>
      </c>
      <c r="C288" s="129" t="str">
        <f t="shared" si="49"/>
        <v>Mar2024</v>
      </c>
      <c r="D288" s="179">
        <f t="shared" si="50"/>
        <v>45352</v>
      </c>
      <c r="E288" s="171"/>
      <c r="F288" s="172"/>
      <c r="G288" s="276"/>
      <c r="H288" s="195">
        <v>144.02528764738938</v>
      </c>
      <c r="I288" s="195">
        <v>270.30935955830034</v>
      </c>
      <c r="J288" s="195">
        <v>223.07305542906951</v>
      </c>
      <c r="K288" s="284"/>
      <c r="L288" s="195"/>
      <c r="M288" s="195"/>
      <c r="N288" s="195"/>
      <c r="O288" s="195"/>
      <c r="P288" s="195">
        <v>2259</v>
      </c>
      <c r="Q288" s="195">
        <v>3418</v>
      </c>
      <c r="R288" s="195">
        <v>1207</v>
      </c>
      <c r="S288" s="121">
        <v>369.75</v>
      </c>
      <c r="T288" s="285">
        <v>346</v>
      </c>
      <c r="W288" s="146"/>
      <c r="X288" s="146"/>
      <c r="Y288" s="146"/>
      <c r="Z288" s="146"/>
      <c r="AA288" s="146"/>
      <c r="AB288" s="146"/>
      <c r="AC288" s="146"/>
      <c r="AD288" s="146"/>
      <c r="AE288" s="146"/>
      <c r="AF288" s="146"/>
      <c r="AG288" s="146"/>
      <c r="AH288" s="146"/>
      <c r="AI288" s="146"/>
      <c r="AJ288" s="146"/>
      <c r="AK288" s="146"/>
      <c r="AL288" s="146"/>
      <c r="AM288" s="100"/>
    </row>
    <row r="289" spans="1:39" s="147" customFormat="1">
      <c r="A289" s="253">
        <v>45323</v>
      </c>
      <c r="B289" s="155">
        <f t="shared" si="48"/>
        <v>1</v>
      </c>
      <c r="C289" s="129" t="str">
        <f t="shared" si="49"/>
        <v>Mar2024</v>
      </c>
      <c r="D289" s="179">
        <f t="shared" si="50"/>
        <v>45352</v>
      </c>
      <c r="E289" s="171"/>
      <c r="F289" s="172"/>
      <c r="G289" s="276"/>
      <c r="H289" s="195">
        <v>174.87689824065077</v>
      </c>
      <c r="I289" s="195">
        <v>287.6761759657669</v>
      </c>
      <c r="J289" s="195">
        <v>222.85894871769975</v>
      </c>
      <c r="K289" s="284"/>
      <c r="L289" s="195"/>
      <c r="M289" s="195"/>
      <c r="N289" s="195"/>
      <c r="O289" s="195"/>
      <c r="P289" s="195">
        <v>2295</v>
      </c>
      <c r="Q289" s="195">
        <v>3375</v>
      </c>
      <c r="R289" s="195">
        <v>1236</v>
      </c>
      <c r="S289" s="121">
        <v>370</v>
      </c>
      <c r="T289" s="285">
        <v>347</v>
      </c>
      <c r="W289" s="146"/>
      <c r="X289" s="146"/>
      <c r="Y289" s="146"/>
      <c r="Z289" s="146"/>
      <c r="AA289" s="146"/>
      <c r="AB289" s="146"/>
      <c r="AC289" s="146"/>
      <c r="AD289" s="146"/>
      <c r="AE289" s="146"/>
      <c r="AF289" s="146"/>
      <c r="AG289" s="146"/>
      <c r="AH289" s="146"/>
      <c r="AI289" s="146"/>
      <c r="AJ289" s="146"/>
      <c r="AK289" s="146"/>
      <c r="AL289" s="146"/>
      <c r="AM289" s="100"/>
    </row>
    <row r="290" spans="1:39" s="147" customFormat="1">
      <c r="A290" s="253">
        <v>45352</v>
      </c>
      <c r="B290" s="155">
        <f t="shared" si="48"/>
        <v>1</v>
      </c>
      <c r="C290" s="129" t="str">
        <f t="shared" si="49"/>
        <v>Mar2024</v>
      </c>
      <c r="D290" s="179">
        <f t="shared" si="50"/>
        <v>45352</v>
      </c>
      <c r="E290" s="171"/>
      <c r="F290" s="172"/>
      <c r="G290" s="276"/>
      <c r="H290" s="195">
        <v>199.19571278001959</v>
      </c>
      <c r="I290" s="195">
        <v>347.48889808065348</v>
      </c>
      <c r="J290" s="195">
        <v>244.2295929369968</v>
      </c>
      <c r="K290" s="284"/>
      <c r="L290" s="195"/>
      <c r="M290" s="195"/>
      <c r="N290" s="195"/>
      <c r="O290" s="195"/>
      <c r="P290" s="195">
        <v>2312</v>
      </c>
      <c r="Q290" s="195">
        <v>3431</v>
      </c>
      <c r="R290" s="195">
        <v>1255</v>
      </c>
      <c r="S290" s="121">
        <v>370.25</v>
      </c>
      <c r="T290" s="285">
        <v>348</v>
      </c>
      <c r="W290" s="146"/>
      <c r="X290" s="146"/>
      <c r="Y290" s="146"/>
      <c r="Z290" s="146"/>
      <c r="AA290" s="146"/>
      <c r="AB290" s="146"/>
      <c r="AC290" s="146"/>
      <c r="AD290" s="146"/>
      <c r="AE290" s="146"/>
      <c r="AF290" s="146"/>
      <c r="AG290" s="146"/>
      <c r="AH290" s="146"/>
      <c r="AI290" s="146"/>
      <c r="AJ290" s="146"/>
      <c r="AK290" s="146"/>
      <c r="AL290" s="146"/>
      <c r="AM290" s="100"/>
    </row>
    <row r="291" spans="1:39" s="147" customFormat="1">
      <c r="A291" s="253">
        <v>45383</v>
      </c>
      <c r="B291" s="155">
        <f t="shared" si="48"/>
        <v>2</v>
      </c>
      <c r="C291" s="129" t="str">
        <f t="shared" si="49"/>
        <v>June2024</v>
      </c>
      <c r="D291" s="179">
        <f t="shared" si="50"/>
        <v>45444</v>
      </c>
      <c r="E291" s="171"/>
      <c r="F291" s="172"/>
      <c r="G291" s="276"/>
      <c r="H291" s="195">
        <v>176.47993956097926</v>
      </c>
      <c r="I291" s="195">
        <v>351.27160292423861</v>
      </c>
      <c r="J291" s="195">
        <v>222.48764229090636</v>
      </c>
      <c r="K291" s="284"/>
      <c r="L291" s="195"/>
      <c r="M291" s="195"/>
      <c r="N291" s="195"/>
      <c r="O291" s="195"/>
      <c r="P291" s="195">
        <v>2296</v>
      </c>
      <c r="Q291" s="195">
        <v>3375</v>
      </c>
      <c r="R291" s="195">
        <v>1260</v>
      </c>
      <c r="S291" s="121">
        <v>370.5</v>
      </c>
      <c r="T291" s="285">
        <v>348</v>
      </c>
      <c r="W291" s="146"/>
      <c r="X291" s="146"/>
      <c r="Y291" s="146"/>
      <c r="Z291" s="146"/>
      <c r="AA291" s="146"/>
      <c r="AB291" s="146"/>
      <c r="AC291" s="146"/>
      <c r="AD291" s="146"/>
      <c r="AE291" s="146"/>
      <c r="AF291" s="146"/>
      <c r="AG291" s="146"/>
      <c r="AH291" s="146"/>
      <c r="AI291" s="146"/>
      <c r="AJ291" s="146"/>
      <c r="AK291" s="146"/>
      <c r="AL291" s="146"/>
      <c r="AM291" s="100"/>
    </row>
    <row r="292" spans="1:39" s="147" customFormat="1">
      <c r="A292" s="253">
        <v>45413</v>
      </c>
      <c r="B292" s="155">
        <f t="shared" si="48"/>
        <v>2</v>
      </c>
      <c r="C292" s="129" t="str">
        <f t="shared" si="49"/>
        <v>June2024</v>
      </c>
      <c r="D292" s="179">
        <f t="shared" si="50"/>
        <v>45444</v>
      </c>
      <c r="E292" s="171"/>
      <c r="F292" s="172"/>
      <c r="G292" s="276"/>
      <c r="H292" s="195">
        <v>138.2004860700508</v>
      </c>
      <c r="I292" s="195">
        <v>312.62942863995289</v>
      </c>
      <c r="J292" s="195">
        <v>217.56988749684072</v>
      </c>
      <c r="K292" s="284"/>
      <c r="L292" s="195"/>
      <c r="M292" s="195"/>
      <c r="N292" s="195"/>
      <c r="O292" s="195"/>
      <c r="P292" s="195">
        <v>2249</v>
      </c>
      <c r="Q292" s="195">
        <v>3332</v>
      </c>
      <c r="R292" s="195">
        <v>1237</v>
      </c>
      <c r="S292" s="121">
        <v>370.75</v>
      </c>
      <c r="T292" s="285">
        <v>349</v>
      </c>
      <c r="W292" s="146"/>
      <c r="X292" s="146"/>
      <c r="Y292" s="146"/>
      <c r="Z292" s="146"/>
      <c r="AA292" s="146"/>
      <c r="AB292" s="146"/>
      <c r="AC292" s="146"/>
      <c r="AD292" s="146"/>
      <c r="AE292" s="146"/>
      <c r="AF292" s="146"/>
      <c r="AG292" s="146"/>
      <c r="AH292" s="146"/>
      <c r="AI292" s="146"/>
      <c r="AJ292" s="146"/>
      <c r="AK292" s="146"/>
      <c r="AL292" s="146"/>
      <c r="AM292" s="100"/>
    </row>
    <row r="293" spans="1:39" s="147" customFormat="1">
      <c r="A293" s="253">
        <v>45444</v>
      </c>
      <c r="B293" s="155">
        <f t="shared" si="48"/>
        <v>2</v>
      </c>
      <c r="C293" s="129" t="str">
        <f t="shared" si="49"/>
        <v>June2024</v>
      </c>
      <c r="D293" s="179">
        <f t="shared" si="50"/>
        <v>45444</v>
      </c>
      <c r="E293" s="171"/>
      <c r="F293" s="172"/>
      <c r="G293" s="276"/>
      <c r="H293" s="195">
        <v>191.90397958095224</v>
      </c>
      <c r="I293" s="195">
        <v>376.00536718572795</v>
      </c>
      <c r="J293" s="195">
        <v>206.17174191209841</v>
      </c>
      <c r="K293" s="284"/>
      <c r="L293" s="195"/>
      <c r="M293" s="195"/>
      <c r="N293" s="195"/>
      <c r="O293" s="195"/>
      <c r="P293" s="195">
        <v>2302</v>
      </c>
      <c r="Q293" s="195">
        <v>3419</v>
      </c>
      <c r="R293" s="195">
        <v>1228</v>
      </c>
      <c r="S293" s="121">
        <v>371</v>
      </c>
      <c r="T293" s="285">
        <v>350</v>
      </c>
      <c r="W293" s="146"/>
      <c r="X293" s="146"/>
      <c r="Y293" s="146"/>
      <c r="Z293" s="146"/>
      <c r="AA293" s="146"/>
      <c r="AB293" s="146"/>
      <c r="AC293" s="146"/>
      <c r="AD293" s="146"/>
      <c r="AE293" s="146"/>
      <c r="AF293" s="146"/>
      <c r="AG293" s="146"/>
      <c r="AH293" s="146"/>
      <c r="AI293" s="146"/>
      <c r="AJ293" s="146"/>
      <c r="AK293" s="146"/>
      <c r="AL293" s="146"/>
      <c r="AM293" s="100"/>
    </row>
    <row r="294" spans="1:39" s="147" customFormat="1">
      <c r="A294" s="253">
        <v>45474</v>
      </c>
      <c r="B294" s="155">
        <f t="shared" si="48"/>
        <v>3</v>
      </c>
      <c r="C294" s="129" t="str">
        <f t="shared" si="49"/>
        <v>Sep2024</v>
      </c>
      <c r="D294" s="179">
        <f t="shared" si="50"/>
        <v>45536</v>
      </c>
      <c r="E294" s="171"/>
      <c r="F294" s="172"/>
      <c r="G294" s="276"/>
      <c r="H294" s="195">
        <v>181.19300907437358</v>
      </c>
      <c r="I294" s="195">
        <v>365.20465039678345</v>
      </c>
      <c r="J294" s="195">
        <v>214.33049829872147</v>
      </c>
      <c r="K294" s="284"/>
      <c r="L294" s="195"/>
      <c r="M294" s="195"/>
      <c r="N294" s="195"/>
      <c r="O294" s="195"/>
      <c r="P294" s="195">
        <v>2295</v>
      </c>
      <c r="Q294" s="195">
        <v>3406</v>
      </c>
      <c r="R294" s="195">
        <v>1243</v>
      </c>
      <c r="S294" s="121">
        <v>371.25</v>
      </c>
      <c r="T294" s="285">
        <v>351</v>
      </c>
      <c r="W294" s="146"/>
      <c r="X294" s="146"/>
      <c r="Y294" s="146"/>
      <c r="Z294" s="146"/>
      <c r="AA294" s="146"/>
      <c r="AB294" s="146"/>
      <c r="AC294" s="146"/>
      <c r="AD294" s="146"/>
      <c r="AE294" s="146"/>
      <c r="AF294" s="146"/>
      <c r="AG294" s="146"/>
      <c r="AH294" s="146"/>
      <c r="AI294" s="146"/>
      <c r="AJ294" s="146"/>
      <c r="AK294" s="146"/>
      <c r="AL294" s="146"/>
      <c r="AM294" s="100"/>
    </row>
    <row r="295" spans="1:39" s="147" customFormat="1">
      <c r="A295" s="253">
        <v>45505</v>
      </c>
      <c r="B295" s="155">
        <f t="shared" si="48"/>
        <v>3</v>
      </c>
      <c r="C295" s="129" t="str">
        <f t="shared" si="49"/>
        <v>Sep2024</v>
      </c>
      <c r="D295" s="179">
        <f t="shared" si="50"/>
        <v>45536</v>
      </c>
      <c r="E295" s="171"/>
      <c r="F295" s="172"/>
      <c r="G295" s="276"/>
      <c r="H295" s="195">
        <v>152.11979992766817</v>
      </c>
      <c r="I295" s="195">
        <v>318.49987836833782</v>
      </c>
      <c r="J295" s="195">
        <v>211.25278916784418</v>
      </c>
      <c r="K295" s="284"/>
      <c r="L295" s="195"/>
      <c r="M295" s="195"/>
      <c r="N295" s="195"/>
      <c r="O295" s="195"/>
      <c r="P295" s="195">
        <v>2263</v>
      </c>
      <c r="Q295" s="195">
        <v>3356</v>
      </c>
      <c r="R295" s="195">
        <v>1222</v>
      </c>
      <c r="S295" s="121">
        <v>371.5</v>
      </c>
      <c r="T295" s="285">
        <v>352</v>
      </c>
      <c r="W295" s="146"/>
      <c r="X295" s="146"/>
      <c r="Y295" s="146"/>
      <c r="Z295" s="146"/>
      <c r="AA295" s="146"/>
      <c r="AB295" s="146"/>
      <c r="AC295" s="146"/>
      <c r="AD295" s="146"/>
      <c r="AE295" s="146"/>
      <c r="AF295" s="146"/>
      <c r="AG295" s="146"/>
      <c r="AH295" s="146"/>
      <c r="AI295" s="146"/>
      <c r="AJ295" s="146"/>
      <c r="AK295" s="146"/>
      <c r="AL295" s="146"/>
      <c r="AM295" s="100"/>
    </row>
    <row r="296" spans="1:39" s="147" customFormat="1">
      <c r="A296" s="253">
        <v>45536</v>
      </c>
      <c r="B296" s="155">
        <f t="shared" si="48"/>
        <v>3</v>
      </c>
      <c r="C296" s="129" t="str">
        <f t="shared" si="49"/>
        <v>Sep2024</v>
      </c>
      <c r="D296" s="179">
        <f t="shared" si="50"/>
        <v>45536</v>
      </c>
      <c r="E296" s="171"/>
      <c r="F296" s="172"/>
      <c r="G296" s="276"/>
      <c r="H296" s="195">
        <v>190.21399344184977</v>
      </c>
      <c r="I296" s="195">
        <v>393.58521020467066</v>
      </c>
      <c r="J296" s="195">
        <v>221.97972030564324</v>
      </c>
      <c r="K296" s="284"/>
      <c r="L296" s="195"/>
      <c r="M296" s="195"/>
      <c r="N296" s="195"/>
      <c r="O296" s="195"/>
      <c r="P296" s="195">
        <v>2302</v>
      </c>
      <c r="Q296" s="195">
        <v>3435</v>
      </c>
      <c r="R296" s="195">
        <v>1220</v>
      </c>
      <c r="S296" s="121">
        <v>371.75</v>
      </c>
      <c r="T296" s="285">
        <v>353</v>
      </c>
      <c r="W296" s="146"/>
      <c r="X296" s="146"/>
      <c r="Y296" s="146"/>
      <c r="Z296" s="146"/>
      <c r="AA296" s="146"/>
      <c r="AB296" s="146"/>
      <c r="AC296" s="146"/>
      <c r="AD296" s="146"/>
      <c r="AE296" s="146"/>
      <c r="AF296" s="146"/>
      <c r="AG296" s="146"/>
      <c r="AH296" s="146"/>
      <c r="AI296" s="146"/>
      <c r="AJ296" s="146"/>
      <c r="AK296" s="146"/>
      <c r="AL296" s="146"/>
      <c r="AM296" s="100"/>
    </row>
    <row r="297" spans="1:39" s="147" customFormat="1">
      <c r="A297" s="253">
        <v>45566</v>
      </c>
      <c r="B297" s="155">
        <f t="shared" si="48"/>
        <v>4</v>
      </c>
      <c r="C297" s="129" t="str">
        <f t="shared" si="49"/>
        <v>dec2024</v>
      </c>
      <c r="D297" s="179">
        <f t="shared" si="50"/>
        <v>45627</v>
      </c>
      <c r="E297" s="171"/>
      <c r="F297" s="172"/>
      <c r="G297" s="276"/>
      <c r="H297" s="195">
        <v>210.12370464613139</v>
      </c>
      <c r="I297" s="195">
        <v>369.73049826223189</v>
      </c>
      <c r="J297" s="195">
        <v>221.67803942207618</v>
      </c>
      <c r="K297" s="284"/>
      <c r="L297" s="195"/>
      <c r="M297" s="195"/>
      <c r="N297" s="195"/>
      <c r="O297" s="195"/>
      <c r="P297" s="195">
        <v>2323</v>
      </c>
      <c r="Q297" s="195">
        <v>3375</v>
      </c>
      <c r="R297" s="195">
        <v>1202</v>
      </c>
      <c r="S297" s="121">
        <v>372</v>
      </c>
      <c r="T297" s="285">
        <v>354</v>
      </c>
      <c r="W297" s="146"/>
      <c r="X297" s="146"/>
      <c r="Y297" s="146"/>
      <c r="Z297" s="146"/>
      <c r="AA297" s="146"/>
      <c r="AB297" s="146"/>
      <c r="AC297" s="146"/>
      <c r="AD297" s="146"/>
      <c r="AE297" s="146"/>
      <c r="AF297" s="146"/>
      <c r="AG297" s="146"/>
      <c r="AH297" s="146"/>
      <c r="AI297" s="146"/>
      <c r="AJ297" s="146"/>
      <c r="AK297" s="146"/>
      <c r="AL297" s="146"/>
      <c r="AM297" s="100"/>
    </row>
    <row r="298" spans="1:39" s="147" customFormat="1">
      <c r="A298" s="253">
        <v>45597</v>
      </c>
      <c r="B298" s="155">
        <f t="shared" si="48"/>
        <v>4</v>
      </c>
      <c r="C298" s="129" t="str">
        <f t="shared" si="49"/>
        <v>dec2024</v>
      </c>
      <c r="D298" s="179">
        <f t="shared" si="50"/>
        <v>45627</v>
      </c>
      <c r="E298" s="171"/>
      <c r="F298" s="172"/>
      <c r="G298" s="276"/>
      <c r="H298" s="195">
        <v>161.76219889662684</v>
      </c>
      <c r="I298" s="195">
        <v>320.2126261504402</v>
      </c>
      <c r="J298" s="195">
        <v>234.493318935269</v>
      </c>
      <c r="K298" s="284"/>
      <c r="L298" s="195"/>
      <c r="M298" s="195"/>
      <c r="N298" s="195"/>
      <c r="O298" s="195"/>
      <c r="P298" s="195">
        <v>2283</v>
      </c>
      <c r="Q298" s="195">
        <v>3413</v>
      </c>
      <c r="R298" s="195">
        <v>1214</v>
      </c>
      <c r="S298" s="121">
        <v>372.25</v>
      </c>
      <c r="T298" s="285">
        <v>355</v>
      </c>
      <c r="W298" s="146"/>
      <c r="X298" s="146"/>
      <c r="Y298" s="146"/>
      <c r="Z298" s="146"/>
      <c r="AA298" s="146"/>
      <c r="AB298" s="146"/>
      <c r="AC298" s="146"/>
      <c r="AD298" s="146"/>
      <c r="AE298" s="146"/>
      <c r="AF298" s="146"/>
      <c r="AG298" s="146"/>
      <c r="AH298" s="146"/>
      <c r="AI298" s="146"/>
      <c r="AJ298" s="146"/>
      <c r="AK298" s="146"/>
      <c r="AL298" s="146"/>
      <c r="AM298" s="100"/>
    </row>
    <row r="299" spans="1:39" s="147" customFormat="1">
      <c r="A299" s="253">
        <v>45627</v>
      </c>
      <c r="B299" s="155">
        <f t="shared" si="48"/>
        <v>4</v>
      </c>
      <c r="C299" s="129" t="str">
        <f t="shared" si="49"/>
        <v>dec2024</v>
      </c>
      <c r="D299" s="179">
        <f t="shared" si="50"/>
        <v>45627</v>
      </c>
      <c r="E299" s="171"/>
      <c r="F299" s="172"/>
      <c r="G299" s="276"/>
      <c r="H299" s="195">
        <v>167.62521425196735</v>
      </c>
      <c r="I299" s="195">
        <v>406.48490728585784</v>
      </c>
      <c r="J299" s="195">
        <v>237.49831664525698</v>
      </c>
      <c r="K299" s="284"/>
      <c r="L299" s="195"/>
      <c r="M299" s="195"/>
      <c r="N299" s="195"/>
      <c r="O299" s="195"/>
      <c r="P299" s="195">
        <v>2277</v>
      </c>
      <c r="Q299" s="195">
        <v>3516</v>
      </c>
      <c r="R299" s="195">
        <v>1238</v>
      </c>
      <c r="S299" s="121">
        <v>372.5</v>
      </c>
      <c r="T299" s="285">
        <v>356</v>
      </c>
      <c r="W299" s="146"/>
      <c r="X299" s="146"/>
      <c r="Y299" s="146"/>
      <c r="Z299" s="146"/>
      <c r="AA299" s="146"/>
      <c r="AB299" s="146"/>
      <c r="AC299" s="146"/>
      <c r="AD299" s="146"/>
      <c r="AE299" s="146"/>
      <c r="AF299" s="146"/>
      <c r="AG299" s="146"/>
      <c r="AH299" s="146"/>
      <c r="AI299" s="146"/>
      <c r="AJ299" s="146"/>
      <c r="AK299" s="146"/>
      <c r="AL299" s="146"/>
      <c r="AM299" s="100"/>
    </row>
    <row r="300" spans="1:39" s="147" customFormat="1">
      <c r="A300" s="253">
        <v>45658</v>
      </c>
      <c r="B300" s="155">
        <f t="shared" si="48"/>
        <v>1</v>
      </c>
      <c r="C300" s="129" t="str">
        <f t="shared" si="49"/>
        <v>Mar2025</v>
      </c>
      <c r="D300" s="179">
        <f t="shared" si="50"/>
        <v>45717</v>
      </c>
      <c r="E300" s="171"/>
      <c r="F300" s="172"/>
      <c r="G300" s="276"/>
      <c r="H300" s="195">
        <v>144.02480035385983</v>
      </c>
      <c r="I300" s="195">
        <v>269.02609128206626</v>
      </c>
      <c r="J300" s="195">
        <v>223.07304272831081</v>
      </c>
      <c r="K300" s="284"/>
      <c r="L300" s="195"/>
      <c r="M300" s="195"/>
      <c r="N300" s="195"/>
      <c r="O300" s="195"/>
      <c r="P300" s="195">
        <v>2253</v>
      </c>
      <c r="Q300" s="195">
        <v>3436</v>
      </c>
      <c r="R300" s="195">
        <v>1207</v>
      </c>
      <c r="S300" s="121">
        <v>372.75</v>
      </c>
      <c r="T300" s="285">
        <v>357</v>
      </c>
      <c r="W300" s="146"/>
      <c r="X300" s="146"/>
      <c r="Y300" s="146"/>
      <c r="Z300" s="146"/>
      <c r="AA300" s="146"/>
      <c r="AB300" s="146"/>
      <c r="AC300" s="146"/>
      <c r="AD300" s="146"/>
      <c r="AE300" s="146"/>
      <c r="AF300" s="146"/>
      <c r="AG300" s="146"/>
      <c r="AH300" s="146"/>
      <c r="AI300" s="146"/>
      <c r="AJ300" s="146"/>
      <c r="AK300" s="146"/>
      <c r="AL300" s="146"/>
      <c r="AM300" s="100"/>
    </row>
    <row r="301" spans="1:39" s="147" customFormat="1">
      <c r="A301" s="253">
        <v>45689</v>
      </c>
      <c r="B301" s="155">
        <f t="shared" si="48"/>
        <v>1</v>
      </c>
      <c r="C301" s="129" t="str">
        <f t="shared" si="49"/>
        <v>Mar2025</v>
      </c>
      <c r="D301" s="179">
        <f t="shared" si="50"/>
        <v>45717</v>
      </c>
      <c r="E301" s="171"/>
      <c r="F301" s="172"/>
      <c r="G301" s="276"/>
      <c r="H301" s="195">
        <v>174.8770078270671</v>
      </c>
      <c r="I301" s="195">
        <v>283.51882189081266</v>
      </c>
      <c r="J301" s="195">
        <v>221.21157353907853</v>
      </c>
      <c r="K301" s="284"/>
      <c r="L301" s="195"/>
      <c r="M301" s="195"/>
      <c r="N301" s="195"/>
      <c r="O301" s="195"/>
      <c r="P301" s="195">
        <v>2295</v>
      </c>
      <c r="Q301" s="195">
        <v>3395</v>
      </c>
      <c r="R301" s="195">
        <v>1242</v>
      </c>
      <c r="S301" s="121">
        <v>373</v>
      </c>
      <c r="T301" s="285">
        <v>359</v>
      </c>
      <c r="W301" s="146"/>
      <c r="X301" s="146"/>
      <c r="Y301" s="146"/>
      <c r="Z301" s="146"/>
      <c r="AA301" s="146"/>
      <c r="AB301" s="146"/>
      <c r="AC301" s="146"/>
      <c r="AD301" s="146"/>
      <c r="AE301" s="146"/>
      <c r="AF301" s="146"/>
      <c r="AG301" s="146"/>
      <c r="AH301" s="146"/>
      <c r="AI301" s="146"/>
      <c r="AJ301" s="146"/>
      <c r="AK301" s="146"/>
      <c r="AL301" s="146"/>
      <c r="AM301" s="100"/>
    </row>
    <row r="302" spans="1:39" s="147" customFormat="1">
      <c r="A302" s="253">
        <v>45717</v>
      </c>
      <c r="B302" s="155">
        <f t="shared" si="48"/>
        <v>1</v>
      </c>
      <c r="C302" s="129" t="str">
        <f t="shared" si="49"/>
        <v>Mar2025</v>
      </c>
      <c r="D302" s="179">
        <f t="shared" si="50"/>
        <v>45717</v>
      </c>
      <c r="E302" s="171"/>
      <c r="F302" s="172"/>
      <c r="G302" s="276"/>
      <c r="H302" s="195">
        <v>199.19595825418463</v>
      </c>
      <c r="I302" s="195">
        <v>343.67054307370802</v>
      </c>
      <c r="J302" s="195">
        <v>242.61088226486899</v>
      </c>
      <c r="K302" s="284"/>
      <c r="L302" s="195"/>
      <c r="M302" s="195"/>
      <c r="N302" s="195"/>
      <c r="O302" s="195"/>
      <c r="P302" s="195">
        <v>2317</v>
      </c>
      <c r="Q302" s="195">
        <v>3446</v>
      </c>
      <c r="R302" s="195">
        <v>1259</v>
      </c>
      <c r="S302" s="121">
        <v>373.25</v>
      </c>
      <c r="T302" s="285">
        <v>360</v>
      </c>
      <c r="W302" s="146"/>
      <c r="X302" s="146"/>
      <c r="Y302" s="146"/>
      <c r="Z302" s="146"/>
      <c r="AA302" s="146"/>
      <c r="AB302" s="146"/>
      <c r="AC302" s="146"/>
      <c r="AD302" s="146"/>
      <c r="AE302" s="146"/>
      <c r="AF302" s="146"/>
      <c r="AG302" s="146"/>
      <c r="AH302" s="146"/>
      <c r="AI302" s="146"/>
      <c r="AJ302" s="146"/>
      <c r="AK302" s="146"/>
      <c r="AL302" s="146"/>
      <c r="AM302" s="100"/>
    </row>
    <row r="303" spans="1:39" s="147" customFormat="1">
      <c r="A303" s="253">
        <v>45748</v>
      </c>
      <c r="B303" s="155">
        <f t="shared" si="48"/>
        <v>2</v>
      </c>
      <c r="C303" s="129" t="str">
        <f t="shared" si="49"/>
        <v>June2025</v>
      </c>
      <c r="D303" s="179">
        <f t="shared" si="50"/>
        <v>45809</v>
      </c>
      <c r="E303" s="171"/>
      <c r="F303" s="172"/>
      <c r="G303" s="276"/>
      <c r="H303" s="195">
        <v>176.47955542053472</v>
      </c>
      <c r="I303" s="195">
        <v>348.37721455533932</v>
      </c>
      <c r="J303" s="195">
        <v>220.91713831063538</v>
      </c>
      <c r="K303" s="284"/>
      <c r="L303" s="195"/>
      <c r="M303" s="195"/>
      <c r="N303" s="195"/>
      <c r="O303" s="195"/>
      <c r="P303" s="195">
        <v>2303</v>
      </c>
      <c r="Q303" s="195">
        <v>3383</v>
      </c>
      <c r="R303" s="195">
        <v>1263</v>
      </c>
      <c r="S303" s="121">
        <v>373.5</v>
      </c>
      <c r="T303" s="285">
        <v>361</v>
      </c>
      <c r="W303" s="146"/>
      <c r="X303" s="146"/>
      <c r="Y303" s="146"/>
      <c r="Z303" s="146"/>
      <c r="AA303" s="146"/>
      <c r="AB303" s="146"/>
      <c r="AC303" s="146"/>
      <c r="AD303" s="146"/>
      <c r="AE303" s="146"/>
      <c r="AF303" s="146"/>
      <c r="AG303" s="146"/>
      <c r="AH303" s="146"/>
      <c r="AI303" s="146"/>
      <c r="AJ303" s="146"/>
      <c r="AK303" s="146"/>
      <c r="AL303" s="146"/>
      <c r="AM303" s="100"/>
    </row>
    <row r="304" spans="1:39" s="147" customFormat="1">
      <c r="A304" s="253">
        <v>45778</v>
      </c>
      <c r="B304" s="155">
        <f t="shared" si="48"/>
        <v>2</v>
      </c>
      <c r="C304" s="129" t="str">
        <f t="shared" si="49"/>
        <v>June2025</v>
      </c>
      <c r="D304" s="179">
        <f t="shared" si="50"/>
        <v>45809</v>
      </c>
      <c r="E304" s="171"/>
      <c r="F304" s="172"/>
      <c r="G304" s="276"/>
      <c r="H304" s="195">
        <v>138.20066956004743</v>
      </c>
      <c r="I304" s="195">
        <v>310.35348776008675</v>
      </c>
      <c r="J304" s="195">
        <v>216.06115183837068</v>
      </c>
      <c r="K304" s="284"/>
      <c r="L304" s="195"/>
      <c r="M304" s="195"/>
      <c r="N304" s="195"/>
      <c r="O304" s="195"/>
      <c r="P304" s="195">
        <v>2255</v>
      </c>
      <c r="Q304" s="195">
        <v>3333</v>
      </c>
      <c r="R304" s="195">
        <v>1239</v>
      </c>
      <c r="S304" s="121">
        <v>373.75</v>
      </c>
      <c r="T304" s="285">
        <v>363</v>
      </c>
      <c r="W304" s="146"/>
      <c r="X304" s="146"/>
      <c r="Y304" s="146"/>
      <c r="Z304" s="146"/>
      <c r="AA304" s="146"/>
      <c r="AB304" s="146"/>
      <c r="AC304" s="146"/>
      <c r="AD304" s="146"/>
      <c r="AE304" s="146"/>
      <c r="AF304" s="146"/>
      <c r="AG304" s="146"/>
      <c r="AH304" s="146"/>
      <c r="AI304" s="146"/>
      <c r="AJ304" s="146"/>
      <c r="AK304" s="146"/>
      <c r="AL304" s="146"/>
      <c r="AM304" s="100"/>
    </row>
    <row r="305" spans="1:39" s="147" customFormat="1" ht="13.5" thickBot="1">
      <c r="A305" s="290">
        <v>45809</v>
      </c>
      <c r="B305" s="156">
        <f t="shared" si="48"/>
        <v>2</v>
      </c>
      <c r="C305" s="130" t="str">
        <f t="shared" si="49"/>
        <v>June2025</v>
      </c>
      <c r="D305" s="180">
        <f t="shared" si="50"/>
        <v>45809</v>
      </c>
      <c r="E305" s="174"/>
      <c r="F305" s="176"/>
      <c r="G305" s="291"/>
      <c r="H305" s="255">
        <v>191.90407939281172</v>
      </c>
      <c r="I305" s="255">
        <v>373.76979259680451</v>
      </c>
      <c r="J305" s="255">
        <v>204.6630074291285</v>
      </c>
      <c r="K305" s="292"/>
      <c r="L305" s="255"/>
      <c r="M305" s="255"/>
      <c r="N305" s="255"/>
      <c r="O305" s="255"/>
      <c r="P305" s="255">
        <v>2306</v>
      </c>
      <c r="Q305" s="255">
        <v>3419</v>
      </c>
      <c r="R305" s="255">
        <v>1213</v>
      </c>
      <c r="S305" s="293">
        <v>374</v>
      </c>
      <c r="T305" s="294">
        <v>364</v>
      </c>
      <c r="W305" s="146"/>
      <c r="X305" s="146"/>
      <c r="Y305" s="146"/>
      <c r="Z305" s="146"/>
      <c r="AA305" s="146"/>
      <c r="AB305" s="146"/>
      <c r="AC305" s="146"/>
      <c r="AD305" s="146"/>
      <c r="AE305" s="146"/>
      <c r="AF305" s="146"/>
      <c r="AG305" s="146"/>
      <c r="AH305" s="146"/>
      <c r="AI305" s="146"/>
      <c r="AJ305" s="146"/>
      <c r="AK305" s="146"/>
      <c r="AL305" s="146"/>
      <c r="AM305" s="100"/>
    </row>
  </sheetData>
  <mergeCells count="2">
    <mergeCell ref="E2:F2"/>
    <mergeCell ref="W2:X2"/>
  </mergeCells>
  <conditionalFormatting sqref="W5:AL106">
    <cfRule type="containsErrors" dxfId="3" priority="1">
      <formula>ISERROR(W5)</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30" fitToHeight="0" orientation="landscape" r:id="rId1"/>
  <headerFooter>
    <oddFooter>&amp;L&amp;F&amp;CPage &amp;P of &amp;N&amp;R&amp;D</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E1"/>
  <sheetViews>
    <sheetView workbookViewId="0"/>
  </sheetViews>
  <sheetFormatPr defaultRowHeight="12.75"/>
  <cols>
    <col min="1" max="16384" width="9.140625" style="87"/>
  </cols>
  <sheetData>
    <row r="1" spans="1:5" ht="18.75">
      <c r="A1" s="96" t="s">
        <v>206</v>
      </c>
      <c r="E1" s="182" t="s">
        <v>213</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48" fitToHeight="0" orientation="landscape" r:id="rId1"/>
  <headerFooter>
    <oddFooter>&amp;L&amp;F&amp;CPage &amp;P of &amp;N&amp;R&amp;D</oddFooter>
  </headerFooter>
  <drawing r:id="rId2"/>
</worksheet>
</file>

<file path=xl/worksheets/sheet33.xml><?xml version="1.0" encoding="utf-8"?>
<worksheet xmlns="http://schemas.openxmlformats.org/spreadsheetml/2006/main" xmlns:r="http://schemas.openxmlformats.org/officeDocument/2006/relationships">
  <sheetPr>
    <tabColor rgb="FF00B050"/>
    <pageSetUpPr fitToPage="1"/>
  </sheetPr>
  <dimension ref="A1:AH305"/>
  <sheetViews>
    <sheetView topLeftCell="I1" zoomScaleNormal="100" workbookViewId="0">
      <pane ySplit="3" topLeftCell="A74" activePane="bottomLeft" state="frozen"/>
      <selection pane="bottomLeft" activeCell="T107" sqref="T107"/>
    </sheetView>
  </sheetViews>
  <sheetFormatPr defaultRowHeight="12.75"/>
  <cols>
    <col min="1" max="1" width="21.5703125" style="136" customWidth="1"/>
    <col min="2" max="4" width="12.7109375" style="97" hidden="1" customWidth="1"/>
    <col min="5" max="7" width="12.7109375" style="97" customWidth="1"/>
    <col min="8" max="8" width="12.7109375" style="295" customWidth="1"/>
    <col min="9" max="10" width="12.7109375" style="321" customWidth="1"/>
    <col min="11" max="11" width="12.7109375" style="99" customWidth="1"/>
    <col min="12" max="12" width="15.7109375" style="99" customWidth="1"/>
    <col min="13" max="13" width="15.7109375" style="113" customWidth="1"/>
    <col min="14" max="15" width="12.7109375" style="99" customWidth="1"/>
    <col min="16" max="16" width="12.7109375" style="101" customWidth="1"/>
    <col min="17" max="18" width="12.7109375" style="102" customWidth="1"/>
    <col min="19" max="19" width="10.42578125" style="102" customWidth="1"/>
    <col min="20" max="21" width="12.7109375" style="148" customWidth="1"/>
    <col min="22" max="22" width="18.140625" style="102" customWidth="1"/>
    <col min="23" max="24" width="12.7109375" style="102" customWidth="1"/>
    <col min="25" max="25" width="13.7109375" style="102" customWidth="1"/>
    <col min="26" max="26" width="12.7109375" style="102" customWidth="1"/>
    <col min="27" max="27" width="6.7109375" style="87" customWidth="1"/>
    <col min="28" max="28" width="6.140625" style="87" customWidth="1"/>
    <col min="29" max="29" width="6" style="87" customWidth="1"/>
    <col min="30" max="30" width="6.7109375" style="87" customWidth="1"/>
    <col min="31" max="16384" width="9.140625" style="87"/>
  </cols>
  <sheetData>
    <row r="1" spans="1:30">
      <c r="A1" s="96" t="s">
        <v>206</v>
      </c>
    </row>
    <row r="2" spans="1:30" ht="13.5" thickBot="1">
      <c r="A2" s="96"/>
      <c r="E2" s="708" t="s">
        <v>12</v>
      </c>
      <c r="F2" s="709"/>
      <c r="G2" s="639"/>
      <c r="I2" s="296"/>
      <c r="J2" s="296"/>
      <c r="K2" s="113"/>
      <c r="L2" s="134"/>
      <c r="N2" s="113"/>
      <c r="O2" s="113"/>
      <c r="Q2" s="707" t="s">
        <v>13</v>
      </c>
      <c r="R2" s="707"/>
      <c r="S2" s="697"/>
    </row>
    <row r="3" spans="1:30" ht="52.5" thickBot="1">
      <c r="A3" s="103" t="s">
        <v>6</v>
      </c>
      <c r="B3" s="104" t="s">
        <v>8</v>
      </c>
      <c r="C3" s="104" t="s">
        <v>15</v>
      </c>
      <c r="D3" s="105" t="s">
        <v>14</v>
      </c>
      <c r="E3" s="297" t="s">
        <v>55</v>
      </c>
      <c r="F3" s="298" t="s">
        <v>300</v>
      </c>
      <c r="G3" s="298" t="s">
        <v>297</v>
      </c>
      <c r="H3" s="298" t="s">
        <v>56</v>
      </c>
      <c r="I3" s="298" t="s">
        <v>301</v>
      </c>
      <c r="J3" s="298" t="s">
        <v>298</v>
      </c>
      <c r="K3" s="106" t="s">
        <v>57</v>
      </c>
      <c r="L3" s="298" t="s">
        <v>302</v>
      </c>
      <c r="M3" s="298" t="s">
        <v>299</v>
      </c>
      <c r="N3" s="299" t="s">
        <v>169</v>
      </c>
      <c r="O3" s="300"/>
      <c r="P3" s="468" t="s">
        <v>14</v>
      </c>
      <c r="Q3" s="342" t="s">
        <v>55</v>
      </c>
      <c r="R3" s="298" t="s">
        <v>300</v>
      </c>
      <c r="S3" s="298" t="s">
        <v>297</v>
      </c>
      <c r="T3" s="367" t="s">
        <v>56</v>
      </c>
      <c r="U3" s="298" t="s">
        <v>301</v>
      </c>
      <c r="V3" s="298" t="s">
        <v>298</v>
      </c>
      <c r="W3" s="342" t="s">
        <v>57</v>
      </c>
      <c r="X3" s="298" t="s">
        <v>302</v>
      </c>
      <c r="Y3" s="298" t="s">
        <v>299</v>
      </c>
      <c r="Z3" s="464" t="s">
        <v>169</v>
      </c>
      <c r="AA3" s="471" t="s">
        <v>110</v>
      </c>
      <c r="AB3" s="472" t="s">
        <v>111</v>
      </c>
      <c r="AC3" s="472" t="s">
        <v>112</v>
      </c>
      <c r="AD3" s="473" t="s">
        <v>113</v>
      </c>
    </row>
    <row r="4" spans="1:30">
      <c r="A4" s="109">
        <v>36707</v>
      </c>
      <c r="B4" s="110">
        <f>MONTH(MONTH(A4)&amp;0)</f>
        <v>2</v>
      </c>
      <c r="C4" s="111" t="str">
        <f>IF(B4=4,"dec",IF(B4=1,"Mar", IF(B4=2,"June",IF(B4=3,"Sep",""))))&amp;YEAR(A4)</f>
        <v>June2000</v>
      </c>
      <c r="D4" s="112">
        <f>DATEVALUE(C4)</f>
        <v>36678</v>
      </c>
      <c r="E4" s="302">
        <v>4956</v>
      </c>
      <c r="F4" s="303"/>
      <c r="G4" s="303"/>
      <c r="H4" s="276">
        <v>745</v>
      </c>
      <c r="I4" s="303"/>
      <c r="J4" s="303"/>
      <c r="K4" s="114">
        <v>5701</v>
      </c>
      <c r="L4" s="303"/>
      <c r="M4" s="304"/>
      <c r="N4" s="305"/>
      <c r="O4" s="303"/>
      <c r="P4" s="469">
        <v>36707</v>
      </c>
      <c r="Q4" s="164">
        <f>IF(VLOOKUP(P4,$A$4:$M$305,5,FALSE)=0,NA(),VLOOKUP(P4,$A$4:$M$305,5,FALSE))</f>
        <v>4956</v>
      </c>
      <c r="R4" s="165" t="e">
        <f>IF(VLOOKUP(P4,$A$4:$M$305,6,FALSE)=0,NA(),VLOOKUP(P4,$A$4:$M$305,6,FALSE))</f>
        <v>#N/A</v>
      </c>
      <c r="S4" s="165" t="e">
        <f>IF(VLOOKUP(P4,$A$4:$M$305,7,FALSE)=0,NA(),VLOOKUP(P4,$A$4:$M$305,7,FALSE))</f>
        <v>#N/A</v>
      </c>
      <c r="T4" s="165">
        <f>IF(VLOOKUP(P4,$A$4:$M$305,8,FALSE)=0,NA(),VLOOKUP(P4,$A$4:$M$305,8,FALSE))</f>
        <v>745</v>
      </c>
      <c r="U4" s="165" t="e">
        <f>IF(VLOOKUP(P4,$A$4:$M$305,9,FALSE)=0,NA(),VLOOKUP(P4,$A$4:$M$305,9,FALSE))</f>
        <v>#N/A</v>
      </c>
      <c r="V4" s="165" t="e">
        <f>IF(VLOOKUP(P4,$A$4:$M$305,10,FALSE)=0,NA(),VLOOKUP(P4,$A$4:$M$305,10,FALSE))</f>
        <v>#N/A</v>
      </c>
      <c r="W4" s="165">
        <f>IF(VLOOKUP(P4,$A$4:$M$305,11,FALSE)=0,NA(),VLOOKUP(P4,$A$4:$M$305,11,FALSE))</f>
        <v>5701</v>
      </c>
      <c r="X4" s="165" t="e">
        <f>IF(VLOOKUP(P4,$A$4:$M$305,12,FALSE)=0,NA(),VLOOKUP(P4,$A$4:$M$305,12,FALSE))</f>
        <v>#N/A</v>
      </c>
      <c r="Y4" s="166" t="e">
        <f>IF(VLOOKUP(P4,$A$4:$M$305,13,FALSE)=0,NA(),VLOOKUP(P4,$A$4:$M$305,13,FALSE))</f>
        <v>#N/A</v>
      </c>
      <c r="Z4" s="306" t="e">
        <f>IF(VLOOKUP(P4,$A$4:$N$305,14,FALSE)=0,NA(),VLOOKUP(P4,$A$4:$N$305,14,FALSE))</f>
        <v>#N/A</v>
      </c>
      <c r="AA4" s="170">
        <f t="shared" ref="AA4:AA65" si="0">W4</f>
        <v>5701</v>
      </c>
      <c r="AB4" s="124"/>
      <c r="AC4" s="124"/>
      <c r="AD4" s="138"/>
    </row>
    <row r="5" spans="1:30">
      <c r="A5" s="116">
        <v>36738</v>
      </c>
      <c r="B5" s="117">
        <f t="shared" ref="B5:B69" si="1">MONTH(MONTH(A5)&amp;0)</f>
        <v>3</v>
      </c>
      <c r="C5" s="118" t="str">
        <f t="shared" ref="C5:C69" si="2">IF(B5=4,"dec",IF(B5=1,"Mar", IF(B5=2,"June",IF(B5=3,"Sep",""))))&amp;YEAR(A5)</f>
        <v>Sep2000</v>
      </c>
      <c r="D5" s="119">
        <f t="shared" ref="D5:D69" si="3">DATEVALUE(C5)</f>
        <v>36770</v>
      </c>
      <c r="E5" s="302">
        <v>5048</v>
      </c>
      <c r="F5" s="303"/>
      <c r="G5" s="303"/>
      <c r="H5" s="276">
        <v>730</v>
      </c>
      <c r="I5" s="303"/>
      <c r="J5" s="303"/>
      <c r="K5" s="114">
        <v>5778</v>
      </c>
      <c r="L5" s="303"/>
      <c r="M5" s="304"/>
      <c r="N5" s="305"/>
      <c r="O5" s="303"/>
      <c r="P5" s="470">
        <v>36799</v>
      </c>
      <c r="Q5" s="168">
        <f t="shared" ref="Q5:Q68" si="4">IF(VLOOKUP(P5,$A$4:$M$305,5,FALSE)=0,NA(),VLOOKUP(P5,$A$4:$M$305,5,FALSE))</f>
        <v>5119</v>
      </c>
      <c r="R5" s="123" t="e">
        <f t="shared" ref="R5:R68" si="5">IF(VLOOKUP(P5,$A$4:$M$305,6,FALSE)=0,NA(),VLOOKUP(P5,$A$4:$M$305,6,FALSE))</f>
        <v>#N/A</v>
      </c>
      <c r="S5" s="123" t="e">
        <f t="shared" ref="S5:S68" si="6">IF(VLOOKUP(P5,$A$4:$M$305,7,FALSE)=0,NA(),VLOOKUP(P5,$A$4:$M$305,7,FALSE))</f>
        <v>#N/A</v>
      </c>
      <c r="T5" s="123">
        <f t="shared" ref="T5:T68" si="7">IF(VLOOKUP(P5,$A$4:$M$305,8,FALSE)=0,NA(),VLOOKUP(P5,$A$4:$M$305,8,FALSE))</f>
        <v>758</v>
      </c>
      <c r="U5" s="123" t="e">
        <f t="shared" ref="U5:U68" si="8">IF(VLOOKUP(P5,$A$4:$M$305,9,FALSE)=0,NA(),VLOOKUP(P5,$A$4:$M$305,9,FALSE))</f>
        <v>#N/A</v>
      </c>
      <c r="V5" s="123" t="e">
        <f t="shared" ref="V5:V68" si="9">IF(VLOOKUP(P5,$A$4:$M$305,10,FALSE)=0,NA(),VLOOKUP(P5,$A$4:$M$305,10,FALSE))</f>
        <v>#N/A</v>
      </c>
      <c r="W5" s="123">
        <f t="shared" ref="W5:W68" si="10">IF(VLOOKUP(P5,$A$4:$M$305,11,FALSE)=0,NA(),VLOOKUP(P5,$A$4:$M$305,11,FALSE))</f>
        <v>5877</v>
      </c>
      <c r="X5" s="123" t="e">
        <f t="shared" ref="X5:X68" si="11">IF(VLOOKUP(P5,$A$4:$M$305,12,FALSE)=0,NA(),VLOOKUP(P5,$A$4:$M$305,12,FALSE))</f>
        <v>#N/A</v>
      </c>
      <c r="Y5" s="169" t="e">
        <f t="shared" ref="Y5:Y68" si="12">IF(VLOOKUP(P5,$A$4:$M$305,13,FALSE)=0,NA(),VLOOKUP(P5,$A$4:$M$305,13,FALSE))</f>
        <v>#N/A</v>
      </c>
      <c r="Z5" s="306" t="e">
        <f t="shared" ref="Z5:Z68" si="13">IF(VLOOKUP(P5,$A$4:$N$305,14,FALSE)=0,NA(),VLOOKUP(P5,$A$4:$N$305,14,FALSE))</f>
        <v>#N/A</v>
      </c>
      <c r="AA5" s="170">
        <f t="shared" si="0"/>
        <v>5877</v>
      </c>
      <c r="AB5" s="124"/>
      <c r="AC5" s="124"/>
      <c r="AD5" s="138"/>
    </row>
    <row r="6" spans="1:30">
      <c r="A6" s="109">
        <v>36769</v>
      </c>
      <c r="B6" s="117">
        <f t="shared" si="1"/>
        <v>3</v>
      </c>
      <c r="C6" s="118" t="str">
        <f t="shared" si="2"/>
        <v>Sep2000</v>
      </c>
      <c r="D6" s="119">
        <f t="shared" si="3"/>
        <v>36770</v>
      </c>
      <c r="E6" s="302">
        <v>5096</v>
      </c>
      <c r="F6" s="303"/>
      <c r="G6" s="303"/>
      <c r="H6" s="276">
        <v>813</v>
      </c>
      <c r="I6" s="303"/>
      <c r="J6" s="303"/>
      <c r="K6" s="114">
        <v>5909</v>
      </c>
      <c r="L6" s="303"/>
      <c r="M6" s="304"/>
      <c r="N6" s="305"/>
      <c r="O6" s="303"/>
      <c r="P6" s="196">
        <v>36891</v>
      </c>
      <c r="Q6" s="168">
        <f t="shared" si="4"/>
        <v>5047</v>
      </c>
      <c r="R6" s="123" t="e">
        <f t="shared" si="5"/>
        <v>#N/A</v>
      </c>
      <c r="S6" s="123" t="e">
        <f t="shared" si="6"/>
        <v>#N/A</v>
      </c>
      <c r="T6" s="123">
        <f t="shared" si="7"/>
        <v>725</v>
      </c>
      <c r="U6" s="123" t="e">
        <f t="shared" si="8"/>
        <v>#N/A</v>
      </c>
      <c r="V6" s="123" t="e">
        <f t="shared" si="9"/>
        <v>#N/A</v>
      </c>
      <c r="W6" s="123">
        <f t="shared" si="10"/>
        <v>5772</v>
      </c>
      <c r="X6" s="123" t="e">
        <f t="shared" si="11"/>
        <v>#N/A</v>
      </c>
      <c r="Y6" s="169" t="e">
        <f t="shared" si="12"/>
        <v>#N/A</v>
      </c>
      <c r="Z6" s="306" t="e">
        <f t="shared" si="13"/>
        <v>#N/A</v>
      </c>
      <c r="AA6" s="170">
        <f t="shared" si="0"/>
        <v>5772</v>
      </c>
      <c r="AB6" s="124"/>
      <c r="AC6" s="124"/>
      <c r="AD6" s="138"/>
    </row>
    <row r="7" spans="1:30">
      <c r="A7" s="116">
        <v>36799</v>
      </c>
      <c r="B7" s="117">
        <f t="shared" si="1"/>
        <v>3</v>
      </c>
      <c r="C7" s="118" t="str">
        <f t="shared" si="2"/>
        <v>Sep2000</v>
      </c>
      <c r="D7" s="119">
        <f t="shared" si="3"/>
        <v>36770</v>
      </c>
      <c r="E7" s="302">
        <v>5119</v>
      </c>
      <c r="F7" s="303"/>
      <c r="G7" s="303"/>
      <c r="H7" s="276">
        <v>758</v>
      </c>
      <c r="I7" s="303"/>
      <c r="J7" s="303"/>
      <c r="K7" s="114">
        <v>5877</v>
      </c>
      <c r="L7" s="303"/>
      <c r="M7" s="304"/>
      <c r="N7" s="305"/>
      <c r="O7" s="303"/>
      <c r="P7" s="196">
        <v>36981</v>
      </c>
      <c r="Q7" s="168">
        <f t="shared" si="4"/>
        <v>5047</v>
      </c>
      <c r="R7" s="123" t="e">
        <f t="shared" si="5"/>
        <v>#N/A</v>
      </c>
      <c r="S7" s="123" t="e">
        <f t="shared" si="6"/>
        <v>#N/A</v>
      </c>
      <c r="T7" s="123">
        <f t="shared" si="7"/>
        <v>977</v>
      </c>
      <c r="U7" s="123" t="e">
        <f t="shared" si="8"/>
        <v>#N/A</v>
      </c>
      <c r="V7" s="123" t="e">
        <f t="shared" si="9"/>
        <v>#N/A</v>
      </c>
      <c r="W7" s="123">
        <f t="shared" si="10"/>
        <v>6024</v>
      </c>
      <c r="X7" s="123" t="e">
        <f t="shared" si="11"/>
        <v>#N/A</v>
      </c>
      <c r="Y7" s="169" t="e">
        <f t="shared" si="12"/>
        <v>#N/A</v>
      </c>
      <c r="Z7" s="306" t="e">
        <f t="shared" si="13"/>
        <v>#N/A</v>
      </c>
      <c r="AA7" s="170">
        <f t="shared" si="0"/>
        <v>6024</v>
      </c>
      <c r="AB7" s="124"/>
      <c r="AC7" s="124"/>
      <c r="AD7" s="138"/>
    </row>
    <row r="8" spans="1:30">
      <c r="A8" s="109">
        <v>36830</v>
      </c>
      <c r="B8" s="117">
        <f t="shared" si="1"/>
        <v>4</v>
      </c>
      <c r="C8" s="118" t="str">
        <f t="shared" si="2"/>
        <v>dec2000</v>
      </c>
      <c r="D8" s="119">
        <f t="shared" si="3"/>
        <v>36861</v>
      </c>
      <c r="E8" s="302">
        <v>5124</v>
      </c>
      <c r="F8" s="303"/>
      <c r="G8" s="303"/>
      <c r="H8" s="276">
        <v>777</v>
      </c>
      <c r="I8" s="303"/>
      <c r="J8" s="303"/>
      <c r="K8" s="114">
        <v>5901</v>
      </c>
      <c r="L8" s="303"/>
      <c r="M8" s="304"/>
      <c r="N8" s="305"/>
      <c r="O8" s="303"/>
      <c r="P8" s="470">
        <v>37072</v>
      </c>
      <c r="Q8" s="168">
        <f t="shared" si="4"/>
        <v>5117</v>
      </c>
      <c r="R8" s="123" t="e">
        <f t="shared" si="5"/>
        <v>#N/A</v>
      </c>
      <c r="S8" s="123" t="e">
        <f t="shared" si="6"/>
        <v>#N/A</v>
      </c>
      <c r="T8" s="123">
        <f t="shared" si="7"/>
        <v>863</v>
      </c>
      <c r="U8" s="123" t="e">
        <f t="shared" si="8"/>
        <v>#N/A</v>
      </c>
      <c r="V8" s="123" t="e">
        <f t="shared" si="9"/>
        <v>#N/A</v>
      </c>
      <c r="W8" s="123">
        <f t="shared" si="10"/>
        <v>5980</v>
      </c>
      <c r="X8" s="123" t="e">
        <f t="shared" si="11"/>
        <v>#N/A</v>
      </c>
      <c r="Y8" s="169" t="e">
        <f t="shared" si="12"/>
        <v>#N/A</v>
      </c>
      <c r="Z8" s="306" t="e">
        <f t="shared" si="13"/>
        <v>#N/A</v>
      </c>
      <c r="AA8" s="170">
        <f t="shared" si="0"/>
        <v>5980</v>
      </c>
      <c r="AB8" s="124"/>
      <c r="AC8" s="124"/>
      <c r="AD8" s="138"/>
    </row>
    <row r="9" spans="1:30">
      <c r="A9" s="116">
        <v>36860</v>
      </c>
      <c r="B9" s="117">
        <f t="shared" si="1"/>
        <v>4</v>
      </c>
      <c r="C9" s="118" t="str">
        <f t="shared" si="2"/>
        <v>dec2000</v>
      </c>
      <c r="D9" s="119">
        <f t="shared" si="3"/>
        <v>36861</v>
      </c>
      <c r="E9" s="302">
        <v>5114</v>
      </c>
      <c r="F9" s="303"/>
      <c r="G9" s="303"/>
      <c r="H9" s="276">
        <v>788</v>
      </c>
      <c r="I9" s="303"/>
      <c r="J9" s="303"/>
      <c r="K9" s="114">
        <v>5902</v>
      </c>
      <c r="L9" s="303"/>
      <c r="M9" s="304"/>
      <c r="N9" s="305"/>
      <c r="O9" s="303"/>
      <c r="P9" s="196">
        <v>37164</v>
      </c>
      <c r="Q9" s="168">
        <f t="shared" si="4"/>
        <v>5081</v>
      </c>
      <c r="R9" s="123" t="e">
        <f t="shared" si="5"/>
        <v>#N/A</v>
      </c>
      <c r="S9" s="123" t="e">
        <f t="shared" si="6"/>
        <v>#N/A</v>
      </c>
      <c r="T9" s="123">
        <f t="shared" si="7"/>
        <v>857</v>
      </c>
      <c r="U9" s="123" t="e">
        <f t="shared" si="8"/>
        <v>#N/A</v>
      </c>
      <c r="V9" s="123" t="e">
        <f t="shared" si="9"/>
        <v>#N/A</v>
      </c>
      <c r="W9" s="123">
        <f t="shared" si="10"/>
        <v>5938</v>
      </c>
      <c r="X9" s="123" t="e">
        <f t="shared" si="11"/>
        <v>#N/A</v>
      </c>
      <c r="Y9" s="169" t="e">
        <f t="shared" si="12"/>
        <v>#N/A</v>
      </c>
      <c r="Z9" s="306" t="e">
        <f t="shared" si="13"/>
        <v>#N/A</v>
      </c>
      <c r="AA9" s="170">
        <f t="shared" si="0"/>
        <v>5938</v>
      </c>
      <c r="AB9" s="124"/>
      <c r="AC9" s="124"/>
      <c r="AD9" s="138"/>
    </row>
    <row r="10" spans="1:30">
      <c r="A10" s="109">
        <v>36891</v>
      </c>
      <c r="B10" s="117">
        <f t="shared" si="1"/>
        <v>4</v>
      </c>
      <c r="C10" s="118" t="str">
        <f t="shared" si="2"/>
        <v>dec2000</v>
      </c>
      <c r="D10" s="119">
        <f t="shared" si="3"/>
        <v>36861</v>
      </c>
      <c r="E10" s="302">
        <v>5047</v>
      </c>
      <c r="F10" s="303"/>
      <c r="G10" s="303"/>
      <c r="H10" s="276">
        <v>725</v>
      </c>
      <c r="I10" s="303"/>
      <c r="J10" s="303"/>
      <c r="K10" s="114">
        <v>5772</v>
      </c>
      <c r="L10" s="303"/>
      <c r="M10" s="304"/>
      <c r="N10" s="305"/>
      <c r="O10" s="303"/>
      <c r="P10" s="196">
        <v>37256</v>
      </c>
      <c r="Q10" s="168">
        <f t="shared" si="4"/>
        <v>4842</v>
      </c>
      <c r="R10" s="123" t="e">
        <f t="shared" si="5"/>
        <v>#N/A</v>
      </c>
      <c r="S10" s="123" t="e">
        <f t="shared" si="6"/>
        <v>#N/A</v>
      </c>
      <c r="T10" s="123">
        <f t="shared" si="7"/>
        <v>814</v>
      </c>
      <c r="U10" s="123" t="e">
        <f t="shared" si="8"/>
        <v>#N/A</v>
      </c>
      <c r="V10" s="123" t="e">
        <f t="shared" si="9"/>
        <v>#N/A</v>
      </c>
      <c r="W10" s="123">
        <f t="shared" si="10"/>
        <v>5656</v>
      </c>
      <c r="X10" s="123" t="e">
        <f t="shared" si="11"/>
        <v>#N/A</v>
      </c>
      <c r="Y10" s="169" t="e">
        <f t="shared" si="12"/>
        <v>#N/A</v>
      </c>
      <c r="Z10" s="306" t="e">
        <f t="shared" si="13"/>
        <v>#N/A</v>
      </c>
      <c r="AA10" s="170">
        <f t="shared" si="0"/>
        <v>5656</v>
      </c>
      <c r="AB10" s="124"/>
      <c r="AC10" s="124"/>
      <c r="AD10" s="138"/>
    </row>
    <row r="11" spans="1:30">
      <c r="A11" s="116">
        <v>36922</v>
      </c>
      <c r="B11" s="117">
        <f t="shared" si="1"/>
        <v>1</v>
      </c>
      <c r="C11" s="118" t="str">
        <f t="shared" si="2"/>
        <v>Mar2001</v>
      </c>
      <c r="D11" s="119">
        <f t="shared" si="3"/>
        <v>36951</v>
      </c>
      <c r="E11" s="302">
        <v>4931</v>
      </c>
      <c r="F11" s="303"/>
      <c r="G11" s="303"/>
      <c r="H11" s="276">
        <v>934</v>
      </c>
      <c r="I11" s="303"/>
      <c r="J11" s="303"/>
      <c r="K11" s="114">
        <v>5865</v>
      </c>
      <c r="L11" s="303"/>
      <c r="M11" s="304"/>
      <c r="N11" s="305"/>
      <c r="O11" s="303"/>
      <c r="P11" s="470">
        <v>37346</v>
      </c>
      <c r="Q11" s="168">
        <f t="shared" si="4"/>
        <v>4727</v>
      </c>
      <c r="R11" s="123" t="e">
        <f t="shared" si="5"/>
        <v>#N/A</v>
      </c>
      <c r="S11" s="123" t="e">
        <f t="shared" si="6"/>
        <v>#N/A</v>
      </c>
      <c r="T11" s="123">
        <f t="shared" si="7"/>
        <v>889</v>
      </c>
      <c r="U11" s="123" t="e">
        <f t="shared" si="8"/>
        <v>#N/A</v>
      </c>
      <c r="V11" s="123" t="e">
        <f t="shared" si="9"/>
        <v>#N/A</v>
      </c>
      <c r="W11" s="123">
        <f t="shared" si="10"/>
        <v>5616</v>
      </c>
      <c r="X11" s="123" t="e">
        <f t="shared" si="11"/>
        <v>#N/A</v>
      </c>
      <c r="Y11" s="169" t="e">
        <f t="shared" si="12"/>
        <v>#N/A</v>
      </c>
      <c r="Z11" s="306" t="e">
        <f t="shared" si="13"/>
        <v>#N/A</v>
      </c>
      <c r="AA11" s="170">
        <f t="shared" si="0"/>
        <v>5616</v>
      </c>
      <c r="AB11" s="124"/>
      <c r="AC11" s="124"/>
      <c r="AD11" s="138"/>
    </row>
    <row r="12" spans="1:30">
      <c r="A12" s="109">
        <v>36950</v>
      </c>
      <c r="B12" s="117">
        <f t="shared" si="1"/>
        <v>1</v>
      </c>
      <c r="C12" s="118" t="str">
        <f t="shared" si="2"/>
        <v>Mar2001</v>
      </c>
      <c r="D12" s="119">
        <f t="shared" si="3"/>
        <v>36951</v>
      </c>
      <c r="E12" s="302">
        <v>4922</v>
      </c>
      <c r="F12" s="303"/>
      <c r="G12" s="303"/>
      <c r="H12" s="276">
        <v>984</v>
      </c>
      <c r="I12" s="303"/>
      <c r="J12" s="303"/>
      <c r="K12" s="114">
        <v>5906</v>
      </c>
      <c r="L12" s="303"/>
      <c r="M12" s="304"/>
      <c r="N12" s="305"/>
      <c r="O12" s="303"/>
      <c r="P12" s="196">
        <v>37437</v>
      </c>
      <c r="Q12" s="168">
        <f t="shared" si="4"/>
        <v>4913</v>
      </c>
      <c r="R12" s="123" t="e">
        <f t="shared" si="5"/>
        <v>#N/A</v>
      </c>
      <c r="S12" s="123" t="e">
        <f t="shared" si="6"/>
        <v>#N/A</v>
      </c>
      <c r="T12" s="123">
        <f t="shared" si="7"/>
        <v>971</v>
      </c>
      <c r="U12" s="123" t="e">
        <f t="shared" si="8"/>
        <v>#N/A</v>
      </c>
      <c r="V12" s="123" t="e">
        <f t="shared" si="9"/>
        <v>#N/A</v>
      </c>
      <c r="W12" s="123">
        <f t="shared" si="10"/>
        <v>5884</v>
      </c>
      <c r="X12" s="123" t="e">
        <f t="shared" si="11"/>
        <v>#N/A</v>
      </c>
      <c r="Y12" s="169" t="e">
        <f t="shared" si="12"/>
        <v>#N/A</v>
      </c>
      <c r="Z12" s="306" t="e">
        <f t="shared" si="13"/>
        <v>#N/A</v>
      </c>
      <c r="AA12" s="170">
        <f t="shared" si="0"/>
        <v>5884</v>
      </c>
      <c r="AB12" s="124"/>
      <c r="AC12" s="124"/>
      <c r="AD12" s="138"/>
    </row>
    <row r="13" spans="1:30">
      <c r="A13" s="116">
        <v>36981</v>
      </c>
      <c r="B13" s="117">
        <f t="shared" si="1"/>
        <v>1</v>
      </c>
      <c r="C13" s="118" t="str">
        <f t="shared" si="2"/>
        <v>Mar2001</v>
      </c>
      <c r="D13" s="119">
        <f t="shared" si="3"/>
        <v>36951</v>
      </c>
      <c r="E13" s="302">
        <v>5047</v>
      </c>
      <c r="F13" s="303"/>
      <c r="G13" s="303"/>
      <c r="H13" s="276">
        <v>977</v>
      </c>
      <c r="I13" s="303"/>
      <c r="J13" s="303"/>
      <c r="K13" s="114">
        <v>6024</v>
      </c>
      <c r="L13" s="303"/>
      <c r="M13" s="304"/>
      <c r="N13" s="305"/>
      <c r="O13" s="303"/>
      <c r="P13" s="196">
        <v>37529</v>
      </c>
      <c r="Q13" s="168">
        <f t="shared" si="4"/>
        <v>4930</v>
      </c>
      <c r="R13" s="123" t="e">
        <f t="shared" si="5"/>
        <v>#N/A</v>
      </c>
      <c r="S13" s="123" t="e">
        <f t="shared" si="6"/>
        <v>#N/A</v>
      </c>
      <c r="T13" s="123">
        <f t="shared" si="7"/>
        <v>898</v>
      </c>
      <c r="U13" s="123" t="e">
        <f t="shared" si="8"/>
        <v>#N/A</v>
      </c>
      <c r="V13" s="123" t="e">
        <f t="shared" si="9"/>
        <v>#N/A</v>
      </c>
      <c r="W13" s="123">
        <f t="shared" si="10"/>
        <v>5828</v>
      </c>
      <c r="X13" s="123" t="e">
        <f t="shared" si="11"/>
        <v>#N/A</v>
      </c>
      <c r="Y13" s="169" t="e">
        <f t="shared" si="12"/>
        <v>#N/A</v>
      </c>
      <c r="Z13" s="306" t="e">
        <f t="shared" si="13"/>
        <v>#N/A</v>
      </c>
      <c r="AA13" s="170">
        <f t="shared" si="0"/>
        <v>5828</v>
      </c>
      <c r="AB13" s="124"/>
      <c r="AC13" s="124"/>
      <c r="AD13" s="138"/>
    </row>
    <row r="14" spans="1:30">
      <c r="A14" s="109">
        <v>37011</v>
      </c>
      <c r="B14" s="117">
        <f t="shared" si="1"/>
        <v>2</v>
      </c>
      <c r="C14" s="118" t="str">
        <f t="shared" si="2"/>
        <v>June2001</v>
      </c>
      <c r="D14" s="119">
        <f t="shared" si="3"/>
        <v>37043</v>
      </c>
      <c r="E14" s="302">
        <v>5059</v>
      </c>
      <c r="F14" s="303"/>
      <c r="G14" s="303"/>
      <c r="H14" s="276">
        <v>958</v>
      </c>
      <c r="I14" s="303"/>
      <c r="J14" s="303"/>
      <c r="K14" s="114">
        <v>6017</v>
      </c>
      <c r="L14" s="303"/>
      <c r="M14" s="304"/>
      <c r="N14" s="305"/>
      <c r="O14" s="303"/>
      <c r="P14" s="470">
        <v>37621</v>
      </c>
      <c r="Q14" s="168">
        <f t="shared" si="4"/>
        <v>4909</v>
      </c>
      <c r="R14" s="123" t="e">
        <f t="shared" si="5"/>
        <v>#N/A</v>
      </c>
      <c r="S14" s="123" t="e">
        <f t="shared" si="6"/>
        <v>#N/A</v>
      </c>
      <c r="T14" s="123">
        <f t="shared" si="7"/>
        <v>873</v>
      </c>
      <c r="U14" s="123" t="e">
        <f t="shared" si="8"/>
        <v>#N/A</v>
      </c>
      <c r="V14" s="123" t="e">
        <f t="shared" si="9"/>
        <v>#N/A</v>
      </c>
      <c r="W14" s="123">
        <f t="shared" si="10"/>
        <v>5782</v>
      </c>
      <c r="X14" s="123" t="e">
        <f t="shared" si="11"/>
        <v>#N/A</v>
      </c>
      <c r="Y14" s="169" t="e">
        <f t="shared" si="12"/>
        <v>#N/A</v>
      </c>
      <c r="Z14" s="306" t="e">
        <f t="shared" si="13"/>
        <v>#N/A</v>
      </c>
      <c r="AA14" s="170">
        <f t="shared" si="0"/>
        <v>5782</v>
      </c>
      <c r="AB14" s="124"/>
      <c r="AC14" s="124"/>
      <c r="AD14" s="138"/>
    </row>
    <row r="15" spans="1:30">
      <c r="A15" s="116">
        <v>37042</v>
      </c>
      <c r="B15" s="117">
        <f t="shared" si="1"/>
        <v>2</v>
      </c>
      <c r="C15" s="118" t="str">
        <f t="shared" si="2"/>
        <v>June2001</v>
      </c>
      <c r="D15" s="119">
        <f t="shared" si="3"/>
        <v>37043</v>
      </c>
      <c r="E15" s="302">
        <v>5067</v>
      </c>
      <c r="F15" s="303"/>
      <c r="G15" s="303"/>
      <c r="H15" s="276">
        <v>901</v>
      </c>
      <c r="I15" s="303"/>
      <c r="J15" s="303"/>
      <c r="K15" s="114">
        <v>5968</v>
      </c>
      <c r="L15" s="303"/>
      <c r="M15" s="304"/>
      <c r="N15" s="305"/>
      <c r="O15" s="303"/>
      <c r="P15" s="196">
        <v>37711</v>
      </c>
      <c r="Q15" s="168">
        <f t="shared" si="4"/>
        <v>4912</v>
      </c>
      <c r="R15" s="123" t="e">
        <f t="shared" si="5"/>
        <v>#N/A</v>
      </c>
      <c r="S15" s="123" t="e">
        <f t="shared" si="6"/>
        <v>#N/A</v>
      </c>
      <c r="T15" s="123">
        <f t="shared" si="7"/>
        <v>994</v>
      </c>
      <c r="U15" s="123" t="e">
        <f t="shared" si="8"/>
        <v>#N/A</v>
      </c>
      <c r="V15" s="123" t="e">
        <f t="shared" si="9"/>
        <v>#N/A</v>
      </c>
      <c r="W15" s="123">
        <f t="shared" si="10"/>
        <v>5906</v>
      </c>
      <c r="X15" s="123" t="e">
        <f t="shared" si="11"/>
        <v>#N/A</v>
      </c>
      <c r="Y15" s="169" t="e">
        <f t="shared" si="12"/>
        <v>#N/A</v>
      </c>
      <c r="Z15" s="306" t="e">
        <f t="shared" si="13"/>
        <v>#N/A</v>
      </c>
      <c r="AA15" s="170">
        <f t="shared" si="0"/>
        <v>5906</v>
      </c>
      <c r="AB15" s="124"/>
      <c r="AC15" s="124"/>
      <c r="AD15" s="138"/>
    </row>
    <row r="16" spans="1:30">
      <c r="A16" s="109">
        <v>37072</v>
      </c>
      <c r="B16" s="117">
        <f t="shared" si="1"/>
        <v>2</v>
      </c>
      <c r="C16" s="118" t="str">
        <f t="shared" si="2"/>
        <v>June2001</v>
      </c>
      <c r="D16" s="119">
        <f t="shared" si="3"/>
        <v>37043</v>
      </c>
      <c r="E16" s="302">
        <v>5117</v>
      </c>
      <c r="F16" s="303"/>
      <c r="G16" s="303"/>
      <c r="H16" s="276">
        <v>863</v>
      </c>
      <c r="I16" s="303"/>
      <c r="J16" s="303"/>
      <c r="K16" s="114">
        <v>5980</v>
      </c>
      <c r="L16" s="303"/>
      <c r="M16" s="304"/>
      <c r="N16" s="305"/>
      <c r="O16" s="303"/>
      <c r="P16" s="196">
        <v>37802</v>
      </c>
      <c r="Q16" s="168">
        <f t="shared" si="4"/>
        <v>5026</v>
      </c>
      <c r="R16" s="123" t="e">
        <f t="shared" si="5"/>
        <v>#N/A</v>
      </c>
      <c r="S16" s="123" t="e">
        <f t="shared" si="6"/>
        <v>#N/A</v>
      </c>
      <c r="T16" s="123">
        <f t="shared" si="7"/>
        <v>1109</v>
      </c>
      <c r="U16" s="123" t="e">
        <f t="shared" si="8"/>
        <v>#N/A</v>
      </c>
      <c r="V16" s="123" t="e">
        <f t="shared" si="9"/>
        <v>#N/A</v>
      </c>
      <c r="W16" s="123">
        <f t="shared" si="10"/>
        <v>6135</v>
      </c>
      <c r="X16" s="123" t="e">
        <f t="shared" si="11"/>
        <v>#N/A</v>
      </c>
      <c r="Y16" s="169" t="e">
        <f t="shared" si="12"/>
        <v>#N/A</v>
      </c>
      <c r="Z16" s="306" t="e">
        <f t="shared" si="13"/>
        <v>#N/A</v>
      </c>
      <c r="AA16" s="170">
        <f t="shared" si="0"/>
        <v>6135</v>
      </c>
      <c r="AB16" s="124"/>
      <c r="AC16" s="124"/>
      <c r="AD16" s="138"/>
    </row>
    <row r="17" spans="1:30">
      <c r="A17" s="116">
        <v>37103</v>
      </c>
      <c r="B17" s="117">
        <f t="shared" si="1"/>
        <v>3</v>
      </c>
      <c r="C17" s="118" t="str">
        <f t="shared" si="2"/>
        <v>Sep2001</v>
      </c>
      <c r="D17" s="119">
        <f t="shared" si="3"/>
        <v>37135</v>
      </c>
      <c r="E17" s="302">
        <v>5024</v>
      </c>
      <c r="F17" s="303"/>
      <c r="G17" s="303"/>
      <c r="H17" s="276">
        <v>894</v>
      </c>
      <c r="I17" s="303"/>
      <c r="J17" s="303"/>
      <c r="K17" s="114">
        <v>5918</v>
      </c>
      <c r="L17" s="303"/>
      <c r="M17" s="304"/>
      <c r="N17" s="305"/>
      <c r="O17" s="303"/>
      <c r="P17" s="470">
        <v>37894</v>
      </c>
      <c r="Q17" s="168">
        <f t="shared" si="4"/>
        <v>5235</v>
      </c>
      <c r="R17" s="123" t="e">
        <f t="shared" si="5"/>
        <v>#N/A</v>
      </c>
      <c r="S17" s="123" t="e">
        <f t="shared" si="6"/>
        <v>#N/A</v>
      </c>
      <c r="T17" s="123">
        <f t="shared" si="7"/>
        <v>1087</v>
      </c>
      <c r="U17" s="123" t="e">
        <f t="shared" si="8"/>
        <v>#N/A</v>
      </c>
      <c r="V17" s="123" t="e">
        <f t="shared" si="9"/>
        <v>#N/A</v>
      </c>
      <c r="W17" s="123">
        <f t="shared" si="10"/>
        <v>6322</v>
      </c>
      <c r="X17" s="123" t="e">
        <f t="shared" si="11"/>
        <v>#N/A</v>
      </c>
      <c r="Y17" s="169" t="e">
        <f t="shared" si="12"/>
        <v>#N/A</v>
      </c>
      <c r="Z17" s="306" t="e">
        <f t="shared" si="13"/>
        <v>#N/A</v>
      </c>
      <c r="AA17" s="170">
        <f t="shared" si="0"/>
        <v>6322</v>
      </c>
      <c r="AB17" s="124"/>
      <c r="AC17" s="124"/>
      <c r="AD17" s="138"/>
    </row>
    <row r="18" spans="1:30">
      <c r="A18" s="109">
        <v>37134</v>
      </c>
      <c r="B18" s="117">
        <f t="shared" si="1"/>
        <v>3</v>
      </c>
      <c r="C18" s="118" t="str">
        <f t="shared" si="2"/>
        <v>Sep2001</v>
      </c>
      <c r="D18" s="119">
        <f t="shared" si="3"/>
        <v>37135</v>
      </c>
      <c r="E18" s="302">
        <v>5095</v>
      </c>
      <c r="F18" s="303"/>
      <c r="G18" s="303"/>
      <c r="H18" s="276">
        <v>855</v>
      </c>
      <c r="I18" s="303"/>
      <c r="J18" s="303"/>
      <c r="K18" s="114">
        <v>5950</v>
      </c>
      <c r="L18" s="303"/>
      <c r="M18" s="304"/>
      <c r="N18" s="305"/>
      <c r="O18" s="303"/>
      <c r="P18" s="196">
        <v>37986</v>
      </c>
      <c r="Q18" s="168">
        <f t="shared" si="4"/>
        <v>5142</v>
      </c>
      <c r="R18" s="123" t="e">
        <f t="shared" si="5"/>
        <v>#N/A</v>
      </c>
      <c r="S18" s="123" t="e">
        <f t="shared" si="6"/>
        <v>#N/A</v>
      </c>
      <c r="T18" s="123">
        <f t="shared" si="7"/>
        <v>1012</v>
      </c>
      <c r="U18" s="123" t="e">
        <f t="shared" si="8"/>
        <v>#N/A</v>
      </c>
      <c r="V18" s="123" t="e">
        <f t="shared" si="9"/>
        <v>#N/A</v>
      </c>
      <c r="W18" s="123">
        <f t="shared" si="10"/>
        <v>6154</v>
      </c>
      <c r="X18" s="123" t="e">
        <f t="shared" si="11"/>
        <v>#N/A</v>
      </c>
      <c r="Y18" s="169" t="e">
        <f t="shared" si="12"/>
        <v>#N/A</v>
      </c>
      <c r="Z18" s="306" t="e">
        <f t="shared" si="13"/>
        <v>#N/A</v>
      </c>
      <c r="AA18" s="170">
        <f t="shared" si="0"/>
        <v>6154</v>
      </c>
      <c r="AB18" s="124"/>
      <c r="AC18" s="124"/>
      <c r="AD18" s="138"/>
    </row>
    <row r="19" spans="1:30">
      <c r="A19" s="116">
        <v>37164</v>
      </c>
      <c r="B19" s="117">
        <f t="shared" si="1"/>
        <v>3</v>
      </c>
      <c r="C19" s="118" t="str">
        <f t="shared" si="2"/>
        <v>Sep2001</v>
      </c>
      <c r="D19" s="119">
        <f t="shared" si="3"/>
        <v>37135</v>
      </c>
      <c r="E19" s="302">
        <v>5081</v>
      </c>
      <c r="F19" s="303"/>
      <c r="G19" s="303"/>
      <c r="H19" s="276">
        <v>857</v>
      </c>
      <c r="I19" s="303"/>
      <c r="J19" s="303"/>
      <c r="K19" s="114">
        <v>5938</v>
      </c>
      <c r="L19" s="303"/>
      <c r="M19" s="304"/>
      <c r="N19" s="305"/>
      <c r="O19" s="303"/>
      <c r="P19" s="196">
        <v>38077</v>
      </c>
      <c r="Q19" s="168">
        <f t="shared" si="4"/>
        <v>5039</v>
      </c>
      <c r="R19" s="123" t="e">
        <f t="shared" si="5"/>
        <v>#N/A</v>
      </c>
      <c r="S19" s="123" t="e">
        <f t="shared" si="6"/>
        <v>#N/A</v>
      </c>
      <c r="T19" s="123">
        <f t="shared" si="7"/>
        <v>1364</v>
      </c>
      <c r="U19" s="123" t="e">
        <f t="shared" si="8"/>
        <v>#N/A</v>
      </c>
      <c r="V19" s="123" t="e">
        <f t="shared" si="9"/>
        <v>#N/A</v>
      </c>
      <c r="W19" s="123">
        <f t="shared" si="10"/>
        <v>6403</v>
      </c>
      <c r="X19" s="123" t="e">
        <f t="shared" si="11"/>
        <v>#N/A</v>
      </c>
      <c r="Y19" s="169" t="e">
        <f t="shared" si="12"/>
        <v>#N/A</v>
      </c>
      <c r="Z19" s="306" t="e">
        <f t="shared" si="13"/>
        <v>#N/A</v>
      </c>
      <c r="AA19" s="170">
        <f t="shared" si="0"/>
        <v>6403</v>
      </c>
      <c r="AB19" s="124"/>
      <c r="AC19" s="124"/>
      <c r="AD19" s="138"/>
    </row>
    <row r="20" spans="1:30">
      <c r="A20" s="109">
        <v>37195</v>
      </c>
      <c r="B20" s="117">
        <f t="shared" si="1"/>
        <v>4</v>
      </c>
      <c r="C20" s="118" t="str">
        <f t="shared" si="2"/>
        <v>dec2001</v>
      </c>
      <c r="D20" s="119">
        <f t="shared" si="3"/>
        <v>37226</v>
      </c>
      <c r="E20" s="302">
        <v>5081</v>
      </c>
      <c r="F20" s="303"/>
      <c r="G20" s="303"/>
      <c r="H20" s="276">
        <v>851</v>
      </c>
      <c r="I20" s="303"/>
      <c r="J20" s="303"/>
      <c r="K20" s="114">
        <v>5932</v>
      </c>
      <c r="L20" s="303"/>
      <c r="M20" s="304"/>
      <c r="N20" s="305"/>
      <c r="O20" s="303"/>
      <c r="P20" s="470">
        <v>38168</v>
      </c>
      <c r="Q20" s="168">
        <f t="shared" si="4"/>
        <v>5345</v>
      </c>
      <c r="R20" s="123" t="e">
        <f t="shared" si="5"/>
        <v>#N/A</v>
      </c>
      <c r="S20" s="123" t="e">
        <f t="shared" si="6"/>
        <v>#N/A</v>
      </c>
      <c r="T20" s="123">
        <f t="shared" si="7"/>
        <v>1268</v>
      </c>
      <c r="U20" s="123" t="e">
        <f t="shared" si="8"/>
        <v>#N/A</v>
      </c>
      <c r="V20" s="123" t="e">
        <f t="shared" si="9"/>
        <v>#N/A</v>
      </c>
      <c r="W20" s="123">
        <f t="shared" si="10"/>
        <v>6613</v>
      </c>
      <c r="X20" s="123" t="e">
        <f t="shared" si="11"/>
        <v>#N/A</v>
      </c>
      <c r="Y20" s="169" t="e">
        <f t="shared" si="12"/>
        <v>#N/A</v>
      </c>
      <c r="Z20" s="306" t="e">
        <f t="shared" si="13"/>
        <v>#N/A</v>
      </c>
      <c r="AA20" s="170">
        <f t="shared" si="0"/>
        <v>6613</v>
      </c>
      <c r="AB20" s="124"/>
      <c r="AC20" s="124"/>
      <c r="AD20" s="138"/>
    </row>
    <row r="21" spans="1:30">
      <c r="A21" s="116">
        <v>37225</v>
      </c>
      <c r="B21" s="117">
        <f t="shared" si="1"/>
        <v>4</v>
      </c>
      <c r="C21" s="118" t="str">
        <f t="shared" si="2"/>
        <v>dec2001</v>
      </c>
      <c r="D21" s="119">
        <f t="shared" si="3"/>
        <v>37226</v>
      </c>
      <c r="E21" s="302">
        <v>4965</v>
      </c>
      <c r="F21" s="303"/>
      <c r="G21" s="303"/>
      <c r="H21" s="276">
        <v>899</v>
      </c>
      <c r="I21" s="303"/>
      <c r="J21" s="303"/>
      <c r="K21" s="114">
        <v>5864</v>
      </c>
      <c r="L21" s="303"/>
      <c r="M21" s="304"/>
      <c r="N21" s="305"/>
      <c r="O21" s="303"/>
      <c r="P21" s="196">
        <v>38260</v>
      </c>
      <c r="Q21" s="168">
        <f t="shared" si="4"/>
        <v>5599</v>
      </c>
      <c r="R21" s="123" t="e">
        <f t="shared" si="5"/>
        <v>#N/A</v>
      </c>
      <c r="S21" s="123" t="e">
        <f t="shared" si="6"/>
        <v>#N/A</v>
      </c>
      <c r="T21" s="123">
        <f t="shared" si="7"/>
        <v>1347</v>
      </c>
      <c r="U21" s="123" t="e">
        <f t="shared" si="8"/>
        <v>#N/A</v>
      </c>
      <c r="V21" s="123" t="e">
        <f t="shared" si="9"/>
        <v>#N/A</v>
      </c>
      <c r="W21" s="123">
        <f t="shared" si="10"/>
        <v>6946</v>
      </c>
      <c r="X21" s="123" t="e">
        <f t="shared" si="11"/>
        <v>#N/A</v>
      </c>
      <c r="Y21" s="169" t="e">
        <f t="shared" si="12"/>
        <v>#N/A</v>
      </c>
      <c r="Z21" s="306" t="e">
        <f t="shared" si="13"/>
        <v>#N/A</v>
      </c>
      <c r="AA21" s="170">
        <f t="shared" si="0"/>
        <v>6946</v>
      </c>
      <c r="AB21" s="124"/>
      <c r="AC21" s="124"/>
      <c r="AD21" s="138"/>
    </row>
    <row r="22" spans="1:30">
      <c r="A22" s="109">
        <v>37256</v>
      </c>
      <c r="B22" s="117">
        <f t="shared" si="1"/>
        <v>4</v>
      </c>
      <c r="C22" s="118" t="str">
        <f t="shared" si="2"/>
        <v>dec2001</v>
      </c>
      <c r="D22" s="119">
        <f t="shared" si="3"/>
        <v>37226</v>
      </c>
      <c r="E22" s="302">
        <v>4842</v>
      </c>
      <c r="F22" s="303"/>
      <c r="G22" s="303"/>
      <c r="H22" s="276">
        <v>814</v>
      </c>
      <c r="I22" s="303"/>
      <c r="J22" s="303"/>
      <c r="K22" s="114">
        <v>5656</v>
      </c>
      <c r="L22" s="303"/>
      <c r="M22" s="304"/>
      <c r="N22" s="305"/>
      <c r="O22" s="303"/>
      <c r="P22" s="196">
        <v>38352</v>
      </c>
      <c r="Q22" s="168">
        <f t="shared" si="4"/>
        <v>5617</v>
      </c>
      <c r="R22" s="123" t="e">
        <f t="shared" si="5"/>
        <v>#N/A</v>
      </c>
      <c r="S22" s="123" t="e">
        <f t="shared" si="6"/>
        <v>#N/A</v>
      </c>
      <c r="T22" s="123">
        <f t="shared" si="7"/>
        <v>1046</v>
      </c>
      <c r="U22" s="123" t="e">
        <f t="shared" si="8"/>
        <v>#N/A</v>
      </c>
      <c r="V22" s="123" t="e">
        <f t="shared" si="9"/>
        <v>#N/A</v>
      </c>
      <c r="W22" s="123">
        <f t="shared" si="10"/>
        <v>6663</v>
      </c>
      <c r="X22" s="123" t="e">
        <f t="shared" si="11"/>
        <v>#N/A</v>
      </c>
      <c r="Y22" s="169" t="e">
        <f t="shared" si="12"/>
        <v>#N/A</v>
      </c>
      <c r="Z22" s="306" t="e">
        <f t="shared" si="13"/>
        <v>#N/A</v>
      </c>
      <c r="AA22" s="170">
        <f t="shared" si="0"/>
        <v>6663</v>
      </c>
      <c r="AB22" s="124"/>
      <c r="AC22" s="124"/>
      <c r="AD22" s="138"/>
    </row>
    <row r="23" spans="1:30">
      <c r="A23" s="116">
        <v>37287</v>
      </c>
      <c r="B23" s="117">
        <f t="shared" si="1"/>
        <v>1</v>
      </c>
      <c r="C23" s="118" t="str">
        <f t="shared" si="2"/>
        <v>Mar2002</v>
      </c>
      <c r="D23" s="119">
        <f t="shared" si="3"/>
        <v>37316</v>
      </c>
      <c r="E23" s="302">
        <v>4705</v>
      </c>
      <c r="F23" s="303"/>
      <c r="G23" s="303"/>
      <c r="H23" s="276">
        <v>921</v>
      </c>
      <c r="I23" s="303"/>
      <c r="J23" s="303"/>
      <c r="K23" s="114">
        <v>5626</v>
      </c>
      <c r="L23" s="303"/>
      <c r="M23" s="304"/>
      <c r="N23" s="305"/>
      <c r="O23" s="303"/>
      <c r="P23" s="470">
        <v>38442</v>
      </c>
      <c r="Q23" s="168">
        <f t="shared" si="4"/>
        <v>5525</v>
      </c>
      <c r="R23" s="123" t="e">
        <f t="shared" si="5"/>
        <v>#N/A</v>
      </c>
      <c r="S23" s="123" t="e">
        <f t="shared" si="6"/>
        <v>#N/A</v>
      </c>
      <c r="T23" s="123">
        <f t="shared" si="7"/>
        <v>1366</v>
      </c>
      <c r="U23" s="123" t="e">
        <f t="shared" si="8"/>
        <v>#N/A</v>
      </c>
      <c r="V23" s="123" t="e">
        <f t="shared" si="9"/>
        <v>#N/A</v>
      </c>
      <c r="W23" s="123">
        <f t="shared" si="10"/>
        <v>6891</v>
      </c>
      <c r="X23" s="123" t="e">
        <f t="shared" si="11"/>
        <v>#N/A</v>
      </c>
      <c r="Y23" s="169" t="e">
        <f t="shared" si="12"/>
        <v>#N/A</v>
      </c>
      <c r="Z23" s="306">
        <f t="shared" si="13"/>
        <v>7066</v>
      </c>
      <c r="AA23" s="170">
        <f t="shared" si="0"/>
        <v>6891</v>
      </c>
      <c r="AB23" s="124"/>
      <c r="AC23" s="124"/>
      <c r="AD23" s="138"/>
    </row>
    <row r="24" spans="1:30">
      <c r="A24" s="109">
        <v>37315</v>
      </c>
      <c r="B24" s="117">
        <f t="shared" si="1"/>
        <v>1</v>
      </c>
      <c r="C24" s="118" t="str">
        <f t="shared" si="2"/>
        <v>Mar2002</v>
      </c>
      <c r="D24" s="119">
        <f t="shared" si="3"/>
        <v>37316</v>
      </c>
      <c r="E24" s="302">
        <v>4724</v>
      </c>
      <c r="F24" s="303"/>
      <c r="G24" s="303"/>
      <c r="H24" s="276">
        <v>970</v>
      </c>
      <c r="I24" s="303"/>
      <c r="J24" s="303"/>
      <c r="K24" s="114">
        <v>5694</v>
      </c>
      <c r="L24" s="303"/>
      <c r="M24" s="304"/>
      <c r="N24" s="305"/>
      <c r="O24" s="303"/>
      <c r="P24" s="196">
        <v>38533</v>
      </c>
      <c r="Q24" s="168">
        <f t="shared" si="4"/>
        <v>5734</v>
      </c>
      <c r="R24" s="123" t="e">
        <f t="shared" si="5"/>
        <v>#N/A</v>
      </c>
      <c r="S24" s="123" t="e">
        <f t="shared" si="6"/>
        <v>#N/A</v>
      </c>
      <c r="T24" s="123">
        <f t="shared" si="7"/>
        <v>1340</v>
      </c>
      <c r="U24" s="123" t="e">
        <f t="shared" si="8"/>
        <v>#N/A</v>
      </c>
      <c r="V24" s="123" t="e">
        <f t="shared" si="9"/>
        <v>#N/A</v>
      </c>
      <c r="W24" s="123">
        <f t="shared" si="10"/>
        <v>7074</v>
      </c>
      <c r="X24" s="123" t="e">
        <f t="shared" si="11"/>
        <v>#N/A</v>
      </c>
      <c r="Y24" s="169" t="e">
        <f t="shared" si="12"/>
        <v>#N/A</v>
      </c>
      <c r="Z24" s="306">
        <f t="shared" si="13"/>
        <v>7119</v>
      </c>
      <c r="AA24" s="170">
        <f t="shared" si="0"/>
        <v>7074</v>
      </c>
      <c r="AB24" s="124"/>
      <c r="AC24" s="124"/>
      <c r="AD24" s="138"/>
    </row>
    <row r="25" spans="1:30">
      <c r="A25" s="116">
        <v>37346</v>
      </c>
      <c r="B25" s="117">
        <f t="shared" si="1"/>
        <v>1</v>
      </c>
      <c r="C25" s="118" t="str">
        <f t="shared" si="2"/>
        <v>Mar2002</v>
      </c>
      <c r="D25" s="119">
        <f t="shared" si="3"/>
        <v>37316</v>
      </c>
      <c r="E25" s="302">
        <v>4727</v>
      </c>
      <c r="F25" s="303"/>
      <c r="G25" s="303"/>
      <c r="H25" s="276">
        <v>889</v>
      </c>
      <c r="I25" s="303"/>
      <c r="J25" s="303"/>
      <c r="K25" s="114">
        <v>5616</v>
      </c>
      <c r="L25" s="303"/>
      <c r="M25" s="304"/>
      <c r="N25" s="305"/>
      <c r="O25" s="303"/>
      <c r="P25" s="196">
        <v>38625</v>
      </c>
      <c r="Q25" s="168">
        <f t="shared" si="4"/>
        <v>5925</v>
      </c>
      <c r="R25" s="123" t="e">
        <f t="shared" si="5"/>
        <v>#N/A</v>
      </c>
      <c r="S25" s="123" t="e">
        <f t="shared" si="6"/>
        <v>#N/A</v>
      </c>
      <c r="T25" s="123">
        <f t="shared" si="7"/>
        <v>1466</v>
      </c>
      <c r="U25" s="123" t="e">
        <f t="shared" si="8"/>
        <v>#N/A</v>
      </c>
      <c r="V25" s="123" t="e">
        <f t="shared" si="9"/>
        <v>#N/A</v>
      </c>
      <c r="W25" s="123">
        <f t="shared" si="10"/>
        <v>7391</v>
      </c>
      <c r="X25" s="123" t="e">
        <f t="shared" si="11"/>
        <v>#N/A</v>
      </c>
      <c r="Y25" s="169" t="e">
        <f t="shared" si="12"/>
        <v>#N/A</v>
      </c>
      <c r="Z25" s="306">
        <f t="shared" si="13"/>
        <v>7476</v>
      </c>
      <c r="AA25" s="170">
        <f t="shared" si="0"/>
        <v>7391</v>
      </c>
      <c r="AB25" s="124"/>
      <c r="AC25" s="124"/>
      <c r="AD25" s="138"/>
    </row>
    <row r="26" spans="1:30">
      <c r="A26" s="109">
        <v>37376</v>
      </c>
      <c r="B26" s="117">
        <f t="shared" si="1"/>
        <v>2</v>
      </c>
      <c r="C26" s="118" t="str">
        <f t="shared" si="2"/>
        <v>June2002</v>
      </c>
      <c r="D26" s="119">
        <f t="shared" si="3"/>
        <v>37408</v>
      </c>
      <c r="E26" s="302">
        <v>4651</v>
      </c>
      <c r="F26" s="303"/>
      <c r="G26" s="303"/>
      <c r="H26" s="276">
        <v>976</v>
      </c>
      <c r="I26" s="303"/>
      <c r="J26" s="303"/>
      <c r="K26" s="114">
        <v>5627</v>
      </c>
      <c r="L26" s="303"/>
      <c r="M26" s="304"/>
      <c r="N26" s="305"/>
      <c r="O26" s="303"/>
      <c r="P26" s="470">
        <v>38717</v>
      </c>
      <c r="Q26" s="168">
        <f t="shared" si="4"/>
        <v>6056</v>
      </c>
      <c r="R26" s="123" t="e">
        <f t="shared" si="5"/>
        <v>#N/A</v>
      </c>
      <c r="S26" s="123" t="e">
        <f t="shared" si="6"/>
        <v>#N/A</v>
      </c>
      <c r="T26" s="123">
        <f t="shared" si="7"/>
        <v>1364</v>
      </c>
      <c r="U26" s="123" t="e">
        <f t="shared" si="8"/>
        <v>#N/A</v>
      </c>
      <c r="V26" s="123" t="e">
        <f t="shared" si="9"/>
        <v>#N/A</v>
      </c>
      <c r="W26" s="123">
        <f t="shared" si="10"/>
        <v>7420</v>
      </c>
      <c r="X26" s="123" t="e">
        <f t="shared" si="11"/>
        <v>#N/A</v>
      </c>
      <c r="Y26" s="169" t="e">
        <f t="shared" si="12"/>
        <v>#N/A</v>
      </c>
      <c r="Z26" s="306">
        <f t="shared" si="13"/>
        <v>7692</v>
      </c>
      <c r="AA26" s="170">
        <f t="shared" si="0"/>
        <v>7420</v>
      </c>
      <c r="AB26" s="124"/>
      <c r="AC26" s="124"/>
      <c r="AD26" s="138"/>
    </row>
    <row r="27" spans="1:30">
      <c r="A27" s="116">
        <v>37407</v>
      </c>
      <c r="B27" s="117">
        <f t="shared" si="1"/>
        <v>2</v>
      </c>
      <c r="C27" s="118" t="str">
        <f t="shared" si="2"/>
        <v>June2002</v>
      </c>
      <c r="D27" s="119">
        <f t="shared" si="3"/>
        <v>37408</v>
      </c>
      <c r="E27" s="302">
        <v>4780</v>
      </c>
      <c r="F27" s="303"/>
      <c r="G27" s="303"/>
      <c r="H27" s="276">
        <v>989</v>
      </c>
      <c r="I27" s="303"/>
      <c r="J27" s="303"/>
      <c r="K27" s="114">
        <v>5769</v>
      </c>
      <c r="L27" s="303"/>
      <c r="M27" s="304"/>
      <c r="N27" s="305"/>
      <c r="O27" s="303"/>
      <c r="P27" s="196">
        <v>38807</v>
      </c>
      <c r="Q27" s="168">
        <f t="shared" si="4"/>
        <v>5977</v>
      </c>
      <c r="R27" s="123" t="e">
        <f t="shared" si="5"/>
        <v>#N/A</v>
      </c>
      <c r="S27" s="123" t="e">
        <f t="shared" si="6"/>
        <v>#N/A</v>
      </c>
      <c r="T27" s="123">
        <f t="shared" si="7"/>
        <v>1687</v>
      </c>
      <c r="U27" s="123" t="e">
        <f t="shared" si="8"/>
        <v>#N/A</v>
      </c>
      <c r="V27" s="123" t="e">
        <f t="shared" si="9"/>
        <v>#N/A</v>
      </c>
      <c r="W27" s="123">
        <f t="shared" si="10"/>
        <v>7664</v>
      </c>
      <c r="X27" s="123" t="e">
        <f t="shared" si="11"/>
        <v>#N/A</v>
      </c>
      <c r="Y27" s="169" t="e">
        <f t="shared" si="12"/>
        <v>#N/A</v>
      </c>
      <c r="Z27" s="306">
        <f t="shared" si="13"/>
        <v>7957</v>
      </c>
      <c r="AA27" s="170">
        <f t="shared" si="0"/>
        <v>7664</v>
      </c>
      <c r="AB27" s="124"/>
      <c r="AC27" s="124"/>
      <c r="AD27" s="138"/>
    </row>
    <row r="28" spans="1:30">
      <c r="A28" s="109">
        <v>37437</v>
      </c>
      <c r="B28" s="117">
        <f t="shared" si="1"/>
        <v>2</v>
      </c>
      <c r="C28" s="118" t="str">
        <f t="shared" si="2"/>
        <v>June2002</v>
      </c>
      <c r="D28" s="119">
        <f t="shared" si="3"/>
        <v>37408</v>
      </c>
      <c r="E28" s="302">
        <v>4913</v>
      </c>
      <c r="F28" s="303"/>
      <c r="G28" s="303"/>
      <c r="H28" s="276">
        <v>971</v>
      </c>
      <c r="I28" s="303"/>
      <c r="J28" s="303"/>
      <c r="K28" s="114">
        <v>5884</v>
      </c>
      <c r="L28" s="303"/>
      <c r="M28" s="304"/>
      <c r="N28" s="305"/>
      <c r="O28" s="303"/>
      <c r="P28" s="196">
        <v>38898</v>
      </c>
      <c r="Q28" s="168">
        <f t="shared" si="4"/>
        <v>6041</v>
      </c>
      <c r="R28" s="123" t="e">
        <f t="shared" si="5"/>
        <v>#N/A</v>
      </c>
      <c r="S28" s="123" t="e">
        <f t="shared" si="6"/>
        <v>#N/A</v>
      </c>
      <c r="T28" s="123">
        <f t="shared" si="7"/>
        <v>1615</v>
      </c>
      <c r="U28" s="123" t="e">
        <f t="shared" si="8"/>
        <v>#N/A</v>
      </c>
      <c r="V28" s="123" t="e">
        <f t="shared" si="9"/>
        <v>#N/A</v>
      </c>
      <c r="W28" s="123">
        <f t="shared" si="10"/>
        <v>7656</v>
      </c>
      <c r="X28" s="123" t="e">
        <f t="shared" si="11"/>
        <v>#N/A</v>
      </c>
      <c r="Y28" s="169" t="e">
        <f t="shared" si="12"/>
        <v>#N/A</v>
      </c>
      <c r="Z28" s="306">
        <f t="shared" si="13"/>
        <v>8082</v>
      </c>
      <c r="AA28" s="170">
        <f t="shared" si="0"/>
        <v>7656</v>
      </c>
      <c r="AB28" s="124"/>
      <c r="AC28" s="124"/>
      <c r="AD28" s="138"/>
    </row>
    <row r="29" spans="1:30">
      <c r="A29" s="116">
        <v>37468</v>
      </c>
      <c r="B29" s="117">
        <f t="shared" si="1"/>
        <v>3</v>
      </c>
      <c r="C29" s="118" t="str">
        <f t="shared" si="2"/>
        <v>Sep2002</v>
      </c>
      <c r="D29" s="119">
        <f t="shared" si="3"/>
        <v>37500</v>
      </c>
      <c r="E29" s="302">
        <v>4881</v>
      </c>
      <c r="F29" s="303"/>
      <c r="G29" s="303"/>
      <c r="H29" s="276">
        <v>904</v>
      </c>
      <c r="I29" s="303"/>
      <c r="J29" s="303"/>
      <c r="K29" s="114">
        <v>5785</v>
      </c>
      <c r="L29" s="303"/>
      <c r="M29" s="304"/>
      <c r="N29" s="305"/>
      <c r="O29" s="303"/>
      <c r="P29" s="470">
        <v>38990</v>
      </c>
      <c r="Q29" s="168">
        <f t="shared" si="4"/>
        <v>6174</v>
      </c>
      <c r="R29" s="123" t="e">
        <f t="shared" si="5"/>
        <v>#N/A</v>
      </c>
      <c r="S29" s="123" t="e">
        <f t="shared" si="6"/>
        <v>#N/A</v>
      </c>
      <c r="T29" s="123">
        <f t="shared" si="7"/>
        <v>1531</v>
      </c>
      <c r="U29" s="123" t="e">
        <f t="shared" si="8"/>
        <v>#N/A</v>
      </c>
      <c r="V29" s="123" t="e">
        <f t="shared" si="9"/>
        <v>#N/A</v>
      </c>
      <c r="W29" s="123">
        <f t="shared" si="10"/>
        <v>7705</v>
      </c>
      <c r="X29" s="123" t="e">
        <f t="shared" si="11"/>
        <v>#N/A</v>
      </c>
      <c r="Y29" s="169" t="e">
        <f t="shared" si="12"/>
        <v>#N/A</v>
      </c>
      <c r="Z29" s="306">
        <f t="shared" si="13"/>
        <v>8239</v>
      </c>
      <c r="AA29" s="170">
        <f t="shared" si="0"/>
        <v>7705</v>
      </c>
      <c r="AB29" s="124"/>
      <c r="AC29" s="124"/>
      <c r="AD29" s="138"/>
    </row>
    <row r="30" spans="1:30">
      <c r="A30" s="109">
        <v>37499</v>
      </c>
      <c r="B30" s="117">
        <f t="shared" si="1"/>
        <v>3</v>
      </c>
      <c r="C30" s="118" t="str">
        <f t="shared" si="2"/>
        <v>Sep2002</v>
      </c>
      <c r="D30" s="119">
        <f t="shared" si="3"/>
        <v>37500</v>
      </c>
      <c r="E30" s="302">
        <v>4920</v>
      </c>
      <c r="F30" s="303"/>
      <c r="G30" s="303"/>
      <c r="H30" s="276">
        <v>918</v>
      </c>
      <c r="I30" s="303"/>
      <c r="J30" s="303"/>
      <c r="K30" s="114">
        <v>5838</v>
      </c>
      <c r="L30" s="303"/>
      <c r="M30" s="304"/>
      <c r="N30" s="305"/>
      <c r="O30" s="303"/>
      <c r="P30" s="196">
        <v>39082</v>
      </c>
      <c r="Q30" s="168">
        <f t="shared" si="4"/>
        <v>6075</v>
      </c>
      <c r="R30" s="123" t="e">
        <f t="shared" si="5"/>
        <v>#N/A</v>
      </c>
      <c r="S30" s="123" t="e">
        <f t="shared" si="6"/>
        <v>#N/A</v>
      </c>
      <c r="T30" s="123">
        <f t="shared" si="7"/>
        <v>1466</v>
      </c>
      <c r="U30" s="123" t="e">
        <f t="shared" si="8"/>
        <v>#N/A</v>
      </c>
      <c r="V30" s="123" t="e">
        <f t="shared" si="9"/>
        <v>#N/A</v>
      </c>
      <c r="W30" s="123">
        <f t="shared" si="10"/>
        <v>7541</v>
      </c>
      <c r="X30" s="123" t="e">
        <f t="shared" si="11"/>
        <v>#N/A</v>
      </c>
      <c r="Y30" s="169" t="e">
        <f t="shared" si="12"/>
        <v>#N/A</v>
      </c>
      <c r="Z30" s="306">
        <f t="shared" si="13"/>
        <v>8200</v>
      </c>
      <c r="AA30" s="170">
        <f t="shared" si="0"/>
        <v>7541</v>
      </c>
      <c r="AB30" s="124"/>
      <c r="AC30" s="124"/>
      <c r="AD30" s="138"/>
    </row>
    <row r="31" spans="1:30">
      <c r="A31" s="116">
        <v>37529</v>
      </c>
      <c r="B31" s="117">
        <f t="shared" si="1"/>
        <v>3</v>
      </c>
      <c r="C31" s="118" t="str">
        <f t="shared" si="2"/>
        <v>Sep2002</v>
      </c>
      <c r="D31" s="119">
        <f t="shared" si="3"/>
        <v>37500</v>
      </c>
      <c r="E31" s="302">
        <v>4930</v>
      </c>
      <c r="F31" s="303"/>
      <c r="G31" s="303"/>
      <c r="H31" s="276">
        <v>898</v>
      </c>
      <c r="I31" s="303"/>
      <c r="J31" s="303"/>
      <c r="K31" s="114">
        <v>5828</v>
      </c>
      <c r="L31" s="303"/>
      <c r="M31" s="304"/>
      <c r="N31" s="305"/>
      <c r="O31" s="303"/>
      <c r="P31" s="196">
        <v>39172</v>
      </c>
      <c r="Q31" s="168">
        <f t="shared" si="4"/>
        <v>6105</v>
      </c>
      <c r="R31" s="123" t="e">
        <f t="shared" si="5"/>
        <v>#N/A</v>
      </c>
      <c r="S31" s="123" t="e">
        <f t="shared" si="6"/>
        <v>#N/A</v>
      </c>
      <c r="T31" s="123">
        <f t="shared" si="7"/>
        <v>1788</v>
      </c>
      <c r="U31" s="123" t="e">
        <f t="shared" si="8"/>
        <v>#N/A</v>
      </c>
      <c r="V31" s="123" t="e">
        <f t="shared" si="9"/>
        <v>#N/A</v>
      </c>
      <c r="W31" s="123">
        <f t="shared" si="10"/>
        <v>7893</v>
      </c>
      <c r="X31" s="123" t="e">
        <f t="shared" si="11"/>
        <v>#N/A</v>
      </c>
      <c r="Y31" s="169" t="e">
        <f t="shared" si="12"/>
        <v>#N/A</v>
      </c>
      <c r="Z31" s="306">
        <f t="shared" si="13"/>
        <v>8252</v>
      </c>
      <c r="AA31" s="170">
        <f t="shared" si="0"/>
        <v>7893</v>
      </c>
      <c r="AB31" s="124"/>
      <c r="AC31" s="124"/>
      <c r="AD31" s="138"/>
    </row>
    <row r="32" spans="1:30">
      <c r="A32" s="109">
        <v>37560</v>
      </c>
      <c r="B32" s="117">
        <f t="shared" si="1"/>
        <v>4</v>
      </c>
      <c r="C32" s="118" t="str">
        <f t="shared" si="2"/>
        <v>dec2002</v>
      </c>
      <c r="D32" s="119">
        <f t="shared" si="3"/>
        <v>37591</v>
      </c>
      <c r="E32" s="302">
        <v>4883</v>
      </c>
      <c r="F32" s="303"/>
      <c r="G32" s="303"/>
      <c r="H32" s="276">
        <v>898</v>
      </c>
      <c r="I32" s="303"/>
      <c r="J32" s="303"/>
      <c r="K32" s="114">
        <v>5781</v>
      </c>
      <c r="L32" s="303"/>
      <c r="M32" s="304"/>
      <c r="N32" s="305"/>
      <c r="O32" s="303"/>
      <c r="P32" s="470">
        <v>39263</v>
      </c>
      <c r="Q32" s="168">
        <f t="shared" si="4"/>
        <v>6409</v>
      </c>
      <c r="R32" s="123" t="e">
        <f t="shared" si="5"/>
        <v>#N/A</v>
      </c>
      <c r="S32" s="123" t="e">
        <f t="shared" si="6"/>
        <v>#N/A</v>
      </c>
      <c r="T32" s="123">
        <f t="shared" si="7"/>
        <v>1739</v>
      </c>
      <c r="U32" s="123" t="e">
        <f t="shared" si="8"/>
        <v>#N/A</v>
      </c>
      <c r="V32" s="123" t="e">
        <f t="shared" si="9"/>
        <v>#N/A</v>
      </c>
      <c r="W32" s="123">
        <f t="shared" si="10"/>
        <v>8148</v>
      </c>
      <c r="X32" s="123" t="e">
        <f t="shared" si="11"/>
        <v>#N/A</v>
      </c>
      <c r="Y32" s="169" t="e">
        <f t="shared" si="12"/>
        <v>#N/A</v>
      </c>
      <c r="Z32" s="306">
        <f t="shared" si="13"/>
        <v>8325</v>
      </c>
      <c r="AA32" s="170">
        <f t="shared" si="0"/>
        <v>8148</v>
      </c>
      <c r="AB32" s="124"/>
      <c r="AC32" s="124"/>
      <c r="AD32" s="138"/>
    </row>
    <row r="33" spans="1:34">
      <c r="A33" s="116">
        <v>37590</v>
      </c>
      <c r="B33" s="117">
        <f t="shared" si="1"/>
        <v>4</v>
      </c>
      <c r="C33" s="118" t="str">
        <f t="shared" si="2"/>
        <v>dec2002</v>
      </c>
      <c r="D33" s="119">
        <f t="shared" si="3"/>
        <v>37591</v>
      </c>
      <c r="E33" s="302">
        <v>5003</v>
      </c>
      <c r="F33" s="303"/>
      <c r="G33" s="303"/>
      <c r="H33" s="276">
        <v>965</v>
      </c>
      <c r="I33" s="303"/>
      <c r="J33" s="303"/>
      <c r="K33" s="114">
        <v>5968</v>
      </c>
      <c r="L33" s="303"/>
      <c r="M33" s="304"/>
      <c r="N33" s="305"/>
      <c r="O33" s="303"/>
      <c r="P33" s="196">
        <v>39355</v>
      </c>
      <c r="Q33" s="168">
        <f t="shared" si="4"/>
        <v>6623</v>
      </c>
      <c r="R33" s="123" t="e">
        <f t="shared" si="5"/>
        <v>#N/A</v>
      </c>
      <c r="S33" s="123" t="e">
        <f t="shared" si="6"/>
        <v>#N/A</v>
      </c>
      <c r="T33" s="123">
        <f t="shared" si="7"/>
        <v>1804</v>
      </c>
      <c r="U33" s="123" t="e">
        <f t="shared" si="8"/>
        <v>#N/A</v>
      </c>
      <c r="V33" s="123" t="e">
        <f t="shared" si="9"/>
        <v>#N/A</v>
      </c>
      <c r="W33" s="123">
        <f t="shared" si="10"/>
        <v>8427</v>
      </c>
      <c r="X33" s="123" t="e">
        <f t="shared" si="11"/>
        <v>#N/A</v>
      </c>
      <c r="Y33" s="169" t="e">
        <f t="shared" si="12"/>
        <v>#N/A</v>
      </c>
      <c r="Z33" s="306">
        <f t="shared" si="13"/>
        <v>8569</v>
      </c>
      <c r="AA33" s="170">
        <f t="shared" si="0"/>
        <v>8427</v>
      </c>
      <c r="AB33" s="124"/>
      <c r="AC33" s="124"/>
      <c r="AD33" s="138"/>
    </row>
    <row r="34" spans="1:34">
      <c r="A34" s="109">
        <v>37621</v>
      </c>
      <c r="B34" s="117">
        <f t="shared" si="1"/>
        <v>4</v>
      </c>
      <c r="C34" s="118" t="str">
        <f t="shared" si="2"/>
        <v>dec2002</v>
      </c>
      <c r="D34" s="119">
        <f t="shared" si="3"/>
        <v>37591</v>
      </c>
      <c r="E34" s="302">
        <v>4909</v>
      </c>
      <c r="F34" s="303"/>
      <c r="G34" s="303"/>
      <c r="H34" s="276">
        <v>873</v>
      </c>
      <c r="I34" s="303"/>
      <c r="J34" s="303"/>
      <c r="K34" s="114">
        <v>5782</v>
      </c>
      <c r="L34" s="303"/>
      <c r="M34" s="304"/>
      <c r="N34" s="305"/>
      <c r="O34" s="303"/>
      <c r="P34" s="196">
        <v>39447</v>
      </c>
      <c r="Q34" s="168">
        <f t="shared" si="4"/>
        <v>6019</v>
      </c>
      <c r="R34" s="123" t="e">
        <f t="shared" si="5"/>
        <v>#N/A</v>
      </c>
      <c r="S34" s="123" t="e">
        <f t="shared" si="6"/>
        <v>#N/A</v>
      </c>
      <c r="T34" s="123">
        <f t="shared" si="7"/>
        <v>1440</v>
      </c>
      <c r="U34" s="123" t="e">
        <f t="shared" si="8"/>
        <v>#N/A</v>
      </c>
      <c r="V34" s="123" t="e">
        <f t="shared" si="9"/>
        <v>#N/A</v>
      </c>
      <c r="W34" s="123">
        <f t="shared" si="10"/>
        <v>7459</v>
      </c>
      <c r="X34" s="123" t="e">
        <f t="shared" si="11"/>
        <v>#N/A</v>
      </c>
      <c r="Y34" s="169" t="e">
        <f t="shared" si="12"/>
        <v>#N/A</v>
      </c>
      <c r="Z34" s="306">
        <f t="shared" si="13"/>
        <v>8858</v>
      </c>
      <c r="AA34" s="170">
        <f t="shared" si="0"/>
        <v>7459</v>
      </c>
      <c r="AB34" s="124"/>
      <c r="AC34" s="124"/>
      <c r="AD34" s="138"/>
    </row>
    <row r="35" spans="1:34">
      <c r="A35" s="116">
        <v>37652</v>
      </c>
      <c r="B35" s="117">
        <f t="shared" si="1"/>
        <v>1</v>
      </c>
      <c r="C35" s="118" t="str">
        <f t="shared" si="2"/>
        <v>Mar2003</v>
      </c>
      <c r="D35" s="119">
        <f t="shared" si="3"/>
        <v>37681</v>
      </c>
      <c r="E35" s="302">
        <v>4751</v>
      </c>
      <c r="F35" s="303"/>
      <c r="G35" s="303"/>
      <c r="H35" s="276">
        <v>1067</v>
      </c>
      <c r="I35" s="303"/>
      <c r="J35" s="303"/>
      <c r="K35" s="114">
        <v>5818</v>
      </c>
      <c r="L35" s="303"/>
      <c r="M35" s="304"/>
      <c r="N35" s="305"/>
      <c r="O35" s="303"/>
      <c r="P35" s="470">
        <v>39538</v>
      </c>
      <c r="Q35" s="168">
        <f t="shared" si="4"/>
        <v>5857</v>
      </c>
      <c r="R35" s="123" t="e">
        <f t="shared" si="5"/>
        <v>#N/A</v>
      </c>
      <c r="S35" s="123" t="e">
        <f t="shared" si="6"/>
        <v>#N/A</v>
      </c>
      <c r="T35" s="123">
        <f t="shared" si="7"/>
        <v>1755</v>
      </c>
      <c r="U35" s="123" t="e">
        <f t="shared" si="8"/>
        <v>#N/A</v>
      </c>
      <c r="V35" s="123" t="e">
        <f t="shared" si="9"/>
        <v>#N/A</v>
      </c>
      <c r="W35" s="123">
        <f t="shared" si="10"/>
        <v>7612</v>
      </c>
      <c r="X35" s="123" t="e">
        <f t="shared" si="11"/>
        <v>#N/A</v>
      </c>
      <c r="Y35" s="169" t="e">
        <f t="shared" si="12"/>
        <v>#N/A</v>
      </c>
      <c r="Z35" s="306">
        <f t="shared" si="13"/>
        <v>9235</v>
      </c>
      <c r="AA35" s="170">
        <f t="shared" si="0"/>
        <v>7612</v>
      </c>
      <c r="AB35" s="124"/>
      <c r="AC35" s="124"/>
      <c r="AD35" s="138"/>
    </row>
    <row r="36" spans="1:34">
      <c r="A36" s="109">
        <v>37680</v>
      </c>
      <c r="B36" s="117">
        <f t="shared" si="1"/>
        <v>1</v>
      </c>
      <c r="C36" s="118" t="str">
        <f t="shared" si="2"/>
        <v>Mar2003</v>
      </c>
      <c r="D36" s="119">
        <f t="shared" si="3"/>
        <v>37681</v>
      </c>
      <c r="E36" s="302">
        <v>4836</v>
      </c>
      <c r="F36" s="303"/>
      <c r="G36" s="303"/>
      <c r="H36" s="276">
        <v>1044</v>
      </c>
      <c r="I36" s="303"/>
      <c r="J36" s="303"/>
      <c r="K36" s="114">
        <v>5880</v>
      </c>
      <c r="L36" s="303"/>
      <c r="M36" s="304"/>
      <c r="N36" s="305"/>
      <c r="O36" s="303"/>
      <c r="P36" s="196">
        <v>39629</v>
      </c>
      <c r="Q36" s="168">
        <f t="shared" si="4"/>
        <v>6037</v>
      </c>
      <c r="R36" s="123" t="e">
        <f t="shared" si="5"/>
        <v>#N/A</v>
      </c>
      <c r="S36" s="123" t="e">
        <f t="shared" si="6"/>
        <v>#N/A</v>
      </c>
      <c r="T36" s="123">
        <f t="shared" si="7"/>
        <v>1831</v>
      </c>
      <c r="U36" s="123" t="e">
        <f t="shared" si="8"/>
        <v>#N/A</v>
      </c>
      <c r="V36" s="123" t="e">
        <f t="shared" si="9"/>
        <v>#N/A</v>
      </c>
      <c r="W36" s="123">
        <f t="shared" si="10"/>
        <v>7868</v>
      </c>
      <c r="X36" s="123" t="e">
        <f t="shared" si="11"/>
        <v>#N/A</v>
      </c>
      <c r="Y36" s="169" t="e">
        <f t="shared" si="12"/>
        <v>#N/A</v>
      </c>
      <c r="Z36" s="306">
        <f t="shared" si="13"/>
        <v>9235</v>
      </c>
      <c r="AA36" s="170">
        <f t="shared" si="0"/>
        <v>7868</v>
      </c>
      <c r="AB36" s="124"/>
      <c r="AC36" s="124"/>
      <c r="AD36" s="138"/>
    </row>
    <row r="37" spans="1:34">
      <c r="A37" s="116">
        <v>37711</v>
      </c>
      <c r="B37" s="117">
        <f t="shared" si="1"/>
        <v>1</v>
      </c>
      <c r="C37" s="118" t="str">
        <f t="shared" si="2"/>
        <v>Mar2003</v>
      </c>
      <c r="D37" s="119">
        <f t="shared" si="3"/>
        <v>37681</v>
      </c>
      <c r="E37" s="302">
        <v>4912</v>
      </c>
      <c r="F37" s="303"/>
      <c r="G37" s="303"/>
      <c r="H37" s="276">
        <v>994</v>
      </c>
      <c r="I37" s="303"/>
      <c r="J37" s="303"/>
      <c r="K37" s="114">
        <v>5906</v>
      </c>
      <c r="L37" s="303"/>
      <c r="M37" s="304"/>
      <c r="N37" s="305"/>
      <c r="O37" s="303"/>
      <c r="P37" s="196">
        <v>39721</v>
      </c>
      <c r="Q37" s="168">
        <f t="shared" si="4"/>
        <v>6200</v>
      </c>
      <c r="R37" s="123" t="e">
        <f t="shared" si="5"/>
        <v>#N/A</v>
      </c>
      <c r="S37" s="123" t="e">
        <f t="shared" si="6"/>
        <v>#N/A</v>
      </c>
      <c r="T37" s="123">
        <f t="shared" si="7"/>
        <v>1817</v>
      </c>
      <c r="U37" s="123" t="e">
        <f t="shared" si="8"/>
        <v>#N/A</v>
      </c>
      <c r="V37" s="123" t="e">
        <f t="shared" si="9"/>
        <v>#N/A</v>
      </c>
      <c r="W37" s="123">
        <f t="shared" si="10"/>
        <v>8017</v>
      </c>
      <c r="X37" s="123" t="e">
        <f t="shared" si="11"/>
        <v>#N/A</v>
      </c>
      <c r="Y37" s="169" t="e">
        <f t="shared" si="12"/>
        <v>#N/A</v>
      </c>
      <c r="Z37" s="306">
        <f t="shared" si="13"/>
        <v>9131</v>
      </c>
      <c r="AA37" s="170">
        <f t="shared" si="0"/>
        <v>8017</v>
      </c>
      <c r="AB37" s="124"/>
      <c r="AC37" s="124"/>
      <c r="AD37" s="138"/>
    </row>
    <row r="38" spans="1:34">
      <c r="A38" s="109">
        <v>37741</v>
      </c>
      <c r="B38" s="117">
        <f t="shared" si="1"/>
        <v>2</v>
      </c>
      <c r="C38" s="118" t="str">
        <f t="shared" si="2"/>
        <v>June2003</v>
      </c>
      <c r="D38" s="119">
        <f t="shared" si="3"/>
        <v>37773</v>
      </c>
      <c r="E38" s="302">
        <v>4813</v>
      </c>
      <c r="F38" s="303"/>
      <c r="G38" s="303"/>
      <c r="H38" s="276">
        <v>1111</v>
      </c>
      <c r="I38" s="303"/>
      <c r="J38" s="303"/>
      <c r="K38" s="114">
        <v>5924</v>
      </c>
      <c r="L38" s="303"/>
      <c r="M38" s="304"/>
      <c r="N38" s="305"/>
      <c r="O38" s="303"/>
      <c r="P38" s="470">
        <v>39813</v>
      </c>
      <c r="Q38" s="168">
        <f t="shared" si="4"/>
        <v>6196</v>
      </c>
      <c r="R38" s="123" t="e">
        <f t="shared" si="5"/>
        <v>#N/A</v>
      </c>
      <c r="S38" s="123" t="e">
        <f t="shared" si="6"/>
        <v>#N/A</v>
      </c>
      <c r="T38" s="123">
        <f t="shared" si="7"/>
        <v>1623</v>
      </c>
      <c r="U38" s="123" t="e">
        <f t="shared" si="8"/>
        <v>#N/A</v>
      </c>
      <c r="V38" s="123" t="e">
        <f t="shared" si="9"/>
        <v>#N/A</v>
      </c>
      <c r="W38" s="123">
        <f t="shared" si="10"/>
        <v>7819</v>
      </c>
      <c r="X38" s="123" t="e">
        <f t="shared" si="11"/>
        <v>#N/A</v>
      </c>
      <c r="Y38" s="169" t="e">
        <f t="shared" si="12"/>
        <v>#N/A</v>
      </c>
      <c r="Z38" s="306">
        <f t="shared" si="13"/>
        <v>9131</v>
      </c>
      <c r="AA38" s="170">
        <f t="shared" si="0"/>
        <v>7819</v>
      </c>
      <c r="AB38" s="124"/>
      <c r="AC38" s="124"/>
      <c r="AD38" s="138"/>
    </row>
    <row r="39" spans="1:34">
      <c r="A39" s="116">
        <v>37772</v>
      </c>
      <c r="B39" s="117">
        <f t="shared" si="1"/>
        <v>2</v>
      </c>
      <c r="C39" s="118" t="str">
        <f t="shared" si="2"/>
        <v>June2003</v>
      </c>
      <c r="D39" s="119">
        <f t="shared" si="3"/>
        <v>37773</v>
      </c>
      <c r="E39" s="302">
        <v>4918</v>
      </c>
      <c r="F39" s="303"/>
      <c r="G39" s="303"/>
      <c r="H39" s="276">
        <v>1113</v>
      </c>
      <c r="I39" s="303"/>
      <c r="J39" s="303"/>
      <c r="K39" s="114">
        <v>6031</v>
      </c>
      <c r="L39" s="303"/>
      <c r="M39" s="304"/>
      <c r="N39" s="305"/>
      <c r="O39" s="303"/>
      <c r="P39" s="196">
        <v>39903</v>
      </c>
      <c r="Q39" s="168">
        <f t="shared" si="4"/>
        <v>6340</v>
      </c>
      <c r="R39" s="123" t="e">
        <f t="shared" si="5"/>
        <v>#N/A</v>
      </c>
      <c r="S39" s="123" t="e">
        <f t="shared" si="6"/>
        <v>#N/A</v>
      </c>
      <c r="T39" s="123">
        <f t="shared" si="7"/>
        <v>1951</v>
      </c>
      <c r="U39" s="123" t="e">
        <f t="shared" si="8"/>
        <v>#N/A</v>
      </c>
      <c r="V39" s="123" t="e">
        <f t="shared" si="9"/>
        <v>#N/A</v>
      </c>
      <c r="W39" s="123">
        <f t="shared" si="10"/>
        <v>8291</v>
      </c>
      <c r="X39" s="123" t="e">
        <f t="shared" si="11"/>
        <v>#N/A</v>
      </c>
      <c r="Y39" s="169" t="e">
        <f t="shared" si="12"/>
        <v>#N/A</v>
      </c>
      <c r="Z39" s="306">
        <f t="shared" si="13"/>
        <v>9131</v>
      </c>
      <c r="AA39" s="170">
        <f t="shared" si="0"/>
        <v>8291</v>
      </c>
      <c r="AB39" s="124"/>
      <c r="AC39" s="124"/>
      <c r="AD39" s="138"/>
    </row>
    <row r="40" spans="1:34">
      <c r="A40" s="109">
        <v>37802</v>
      </c>
      <c r="B40" s="117">
        <f t="shared" si="1"/>
        <v>2</v>
      </c>
      <c r="C40" s="118" t="str">
        <f t="shared" si="2"/>
        <v>June2003</v>
      </c>
      <c r="D40" s="119">
        <f t="shared" si="3"/>
        <v>37773</v>
      </c>
      <c r="E40" s="302">
        <v>5026</v>
      </c>
      <c r="F40" s="303"/>
      <c r="G40" s="303"/>
      <c r="H40" s="276">
        <v>1109</v>
      </c>
      <c r="I40" s="303"/>
      <c r="J40" s="303"/>
      <c r="K40" s="114">
        <v>6135</v>
      </c>
      <c r="L40" s="303"/>
      <c r="M40" s="304"/>
      <c r="N40" s="305"/>
      <c r="O40" s="303"/>
      <c r="P40" s="196">
        <v>39994</v>
      </c>
      <c r="Q40" s="168">
        <f t="shared" si="4"/>
        <v>6459</v>
      </c>
      <c r="R40" s="123" t="e">
        <f t="shared" si="5"/>
        <v>#N/A</v>
      </c>
      <c r="S40" s="123" t="e">
        <f t="shared" si="6"/>
        <v>#N/A</v>
      </c>
      <c r="T40" s="123">
        <f t="shared" si="7"/>
        <v>1914</v>
      </c>
      <c r="U40" s="123" t="e">
        <f t="shared" si="8"/>
        <v>#N/A</v>
      </c>
      <c r="V40" s="123" t="e">
        <f t="shared" si="9"/>
        <v>#N/A</v>
      </c>
      <c r="W40" s="123">
        <f t="shared" si="10"/>
        <v>8373</v>
      </c>
      <c r="X40" s="123" t="e">
        <f t="shared" si="11"/>
        <v>#N/A</v>
      </c>
      <c r="Y40" s="169" t="e">
        <f t="shared" si="12"/>
        <v>#N/A</v>
      </c>
      <c r="Z40" s="306">
        <f t="shared" si="13"/>
        <v>9131</v>
      </c>
      <c r="AA40" s="170">
        <f t="shared" si="0"/>
        <v>8373</v>
      </c>
      <c r="AB40" s="124"/>
      <c r="AC40" s="124"/>
      <c r="AD40" s="138"/>
    </row>
    <row r="41" spans="1:34">
      <c r="A41" s="116">
        <v>37833</v>
      </c>
      <c r="B41" s="117">
        <f t="shared" si="1"/>
        <v>3</v>
      </c>
      <c r="C41" s="118" t="str">
        <f t="shared" si="2"/>
        <v>Sep2003</v>
      </c>
      <c r="D41" s="119">
        <f t="shared" si="3"/>
        <v>37865</v>
      </c>
      <c r="E41" s="302">
        <v>5118</v>
      </c>
      <c r="F41" s="303"/>
      <c r="G41" s="303"/>
      <c r="H41" s="276">
        <v>1080</v>
      </c>
      <c r="I41" s="303"/>
      <c r="J41" s="303"/>
      <c r="K41" s="114">
        <v>6198</v>
      </c>
      <c r="L41" s="303"/>
      <c r="M41" s="304"/>
      <c r="N41" s="305"/>
      <c r="O41" s="303"/>
      <c r="P41" s="470">
        <v>40086</v>
      </c>
      <c r="Q41" s="168">
        <f t="shared" si="4"/>
        <v>6619</v>
      </c>
      <c r="R41" s="123" t="e">
        <f t="shared" si="5"/>
        <v>#N/A</v>
      </c>
      <c r="S41" s="123" t="e">
        <f t="shared" si="6"/>
        <v>#N/A</v>
      </c>
      <c r="T41" s="123">
        <f t="shared" si="7"/>
        <v>1891</v>
      </c>
      <c r="U41" s="123" t="e">
        <f t="shared" si="8"/>
        <v>#N/A</v>
      </c>
      <c r="V41" s="123" t="e">
        <f t="shared" si="9"/>
        <v>#N/A</v>
      </c>
      <c r="W41" s="123">
        <f t="shared" si="10"/>
        <v>8510</v>
      </c>
      <c r="X41" s="123" t="e">
        <f t="shared" si="11"/>
        <v>#N/A</v>
      </c>
      <c r="Y41" s="169" t="e">
        <f t="shared" si="12"/>
        <v>#N/A</v>
      </c>
      <c r="Z41" s="306">
        <f t="shared" si="13"/>
        <v>9131</v>
      </c>
      <c r="AA41" s="170">
        <f t="shared" si="0"/>
        <v>8510</v>
      </c>
      <c r="AB41" s="124"/>
      <c r="AC41" s="124"/>
      <c r="AD41" s="138"/>
    </row>
    <row r="42" spans="1:34">
      <c r="A42" s="109">
        <v>37864</v>
      </c>
      <c r="B42" s="117">
        <f t="shared" si="1"/>
        <v>3</v>
      </c>
      <c r="C42" s="118" t="str">
        <f t="shared" si="2"/>
        <v>Sep2003</v>
      </c>
      <c r="D42" s="119">
        <f t="shared" si="3"/>
        <v>37865</v>
      </c>
      <c r="E42" s="302">
        <v>5125</v>
      </c>
      <c r="F42" s="303"/>
      <c r="G42" s="303"/>
      <c r="H42" s="276">
        <v>1112</v>
      </c>
      <c r="I42" s="303"/>
      <c r="J42" s="303"/>
      <c r="K42" s="114">
        <v>6237</v>
      </c>
      <c r="L42" s="303"/>
      <c r="M42" s="304"/>
      <c r="N42" s="305"/>
      <c r="O42" s="303"/>
      <c r="P42" s="196">
        <v>40178</v>
      </c>
      <c r="Q42" s="168">
        <f t="shared" si="4"/>
        <v>6534</v>
      </c>
      <c r="R42" s="123" t="e">
        <f t="shared" si="5"/>
        <v>#N/A</v>
      </c>
      <c r="S42" s="123" t="e">
        <f t="shared" si="6"/>
        <v>#N/A</v>
      </c>
      <c r="T42" s="123">
        <f t="shared" si="7"/>
        <v>1701</v>
      </c>
      <c r="U42" s="123" t="e">
        <f t="shared" si="8"/>
        <v>#N/A</v>
      </c>
      <c r="V42" s="123" t="e">
        <f t="shared" si="9"/>
        <v>#N/A</v>
      </c>
      <c r="W42" s="123">
        <f t="shared" si="10"/>
        <v>8235</v>
      </c>
      <c r="X42" s="123" t="e">
        <f t="shared" si="11"/>
        <v>#N/A</v>
      </c>
      <c r="Y42" s="169" t="e">
        <f t="shared" si="12"/>
        <v>#N/A</v>
      </c>
      <c r="Z42" s="306">
        <f t="shared" si="13"/>
        <v>9131</v>
      </c>
      <c r="AA42" s="170">
        <f t="shared" si="0"/>
        <v>8235</v>
      </c>
      <c r="AB42" s="124"/>
      <c r="AC42" s="124"/>
      <c r="AD42" s="138"/>
    </row>
    <row r="43" spans="1:34" ht="14.25">
      <c r="A43" s="116">
        <v>37894</v>
      </c>
      <c r="B43" s="117">
        <f t="shared" si="1"/>
        <v>3</v>
      </c>
      <c r="C43" s="118" t="str">
        <f t="shared" si="2"/>
        <v>Sep2003</v>
      </c>
      <c r="D43" s="119">
        <f t="shared" si="3"/>
        <v>37865</v>
      </c>
      <c r="E43" s="302">
        <v>5235</v>
      </c>
      <c r="F43" s="303"/>
      <c r="G43" s="303"/>
      <c r="H43" s="276">
        <v>1087</v>
      </c>
      <c r="I43" s="303"/>
      <c r="J43" s="303"/>
      <c r="K43" s="114">
        <v>6322</v>
      </c>
      <c r="L43" s="303"/>
      <c r="M43" s="304"/>
      <c r="N43" s="305"/>
      <c r="O43" s="303"/>
      <c r="P43" s="196">
        <v>40268</v>
      </c>
      <c r="Q43" s="168">
        <f t="shared" si="4"/>
        <v>6622</v>
      </c>
      <c r="R43" s="123" t="e">
        <f t="shared" si="5"/>
        <v>#N/A</v>
      </c>
      <c r="S43" s="123" t="e">
        <f t="shared" si="6"/>
        <v>#N/A</v>
      </c>
      <c r="T43" s="123">
        <f t="shared" si="7"/>
        <v>1920</v>
      </c>
      <c r="U43" s="123" t="e">
        <f t="shared" si="8"/>
        <v>#N/A</v>
      </c>
      <c r="V43" s="123" t="e">
        <f t="shared" si="9"/>
        <v>#N/A</v>
      </c>
      <c r="W43" s="123">
        <f t="shared" si="10"/>
        <v>8542</v>
      </c>
      <c r="X43" s="123" t="e">
        <f t="shared" si="11"/>
        <v>#N/A</v>
      </c>
      <c r="Y43" s="169" t="e">
        <f t="shared" si="12"/>
        <v>#N/A</v>
      </c>
      <c r="Z43" s="306">
        <f t="shared" si="13"/>
        <v>9363</v>
      </c>
      <c r="AA43" s="170">
        <f t="shared" si="0"/>
        <v>8542</v>
      </c>
      <c r="AB43" s="124"/>
      <c r="AC43" s="124"/>
      <c r="AD43" s="138"/>
      <c r="AH43" s="301"/>
    </row>
    <row r="44" spans="1:34" ht="14.25">
      <c r="A44" s="109">
        <v>37925</v>
      </c>
      <c r="B44" s="117">
        <f t="shared" si="1"/>
        <v>4</v>
      </c>
      <c r="C44" s="118" t="str">
        <f t="shared" si="2"/>
        <v>dec2003</v>
      </c>
      <c r="D44" s="119">
        <f t="shared" si="3"/>
        <v>37956</v>
      </c>
      <c r="E44" s="302">
        <v>5177</v>
      </c>
      <c r="F44" s="303"/>
      <c r="G44" s="303"/>
      <c r="H44" s="276">
        <v>1190</v>
      </c>
      <c r="I44" s="303"/>
      <c r="J44" s="303"/>
      <c r="K44" s="114">
        <v>6367</v>
      </c>
      <c r="L44" s="303"/>
      <c r="M44" s="304"/>
      <c r="N44" s="305"/>
      <c r="O44" s="303"/>
      <c r="P44" s="470">
        <v>40359</v>
      </c>
      <c r="Q44" s="168">
        <f t="shared" si="4"/>
        <v>6832</v>
      </c>
      <c r="R44" s="123" t="e">
        <f t="shared" si="5"/>
        <v>#N/A</v>
      </c>
      <c r="S44" s="123" t="e">
        <f t="shared" si="6"/>
        <v>#N/A</v>
      </c>
      <c r="T44" s="123">
        <f t="shared" si="7"/>
        <v>1921</v>
      </c>
      <c r="U44" s="123" t="e">
        <f t="shared" si="8"/>
        <v>#N/A</v>
      </c>
      <c r="V44" s="123" t="e">
        <f t="shared" si="9"/>
        <v>#N/A</v>
      </c>
      <c r="W44" s="123">
        <f t="shared" si="10"/>
        <v>8753</v>
      </c>
      <c r="X44" s="123" t="e">
        <f t="shared" si="11"/>
        <v>#N/A</v>
      </c>
      <c r="Y44" s="169" t="e">
        <f t="shared" si="12"/>
        <v>#N/A</v>
      </c>
      <c r="Z44" s="306">
        <f t="shared" si="13"/>
        <v>9623</v>
      </c>
      <c r="AA44" s="170">
        <f t="shared" si="0"/>
        <v>8753</v>
      </c>
      <c r="AB44" s="124"/>
      <c r="AC44" s="124"/>
      <c r="AD44" s="138"/>
      <c r="AH44" s="301"/>
    </row>
    <row r="45" spans="1:34" ht="14.25">
      <c r="A45" s="116">
        <v>37955</v>
      </c>
      <c r="B45" s="117">
        <f t="shared" si="1"/>
        <v>4</v>
      </c>
      <c r="C45" s="118" t="str">
        <f t="shared" si="2"/>
        <v>dec2003</v>
      </c>
      <c r="D45" s="119">
        <f t="shared" si="3"/>
        <v>37956</v>
      </c>
      <c r="E45" s="302">
        <v>5126</v>
      </c>
      <c r="F45" s="303"/>
      <c r="G45" s="303"/>
      <c r="H45" s="276">
        <v>1185</v>
      </c>
      <c r="I45" s="303"/>
      <c r="J45" s="303"/>
      <c r="K45" s="114">
        <v>6311</v>
      </c>
      <c r="L45" s="303"/>
      <c r="M45" s="304"/>
      <c r="N45" s="305"/>
      <c r="O45" s="303"/>
      <c r="P45" s="196">
        <v>40451</v>
      </c>
      <c r="Q45" s="168">
        <f t="shared" si="4"/>
        <v>6986</v>
      </c>
      <c r="R45" s="123" t="e">
        <f t="shared" si="5"/>
        <v>#N/A</v>
      </c>
      <c r="S45" s="123" t="e">
        <f t="shared" si="6"/>
        <v>#N/A</v>
      </c>
      <c r="T45" s="123">
        <f t="shared" si="7"/>
        <v>1825</v>
      </c>
      <c r="U45" s="123" t="e">
        <f t="shared" si="8"/>
        <v>#N/A</v>
      </c>
      <c r="V45" s="123" t="e">
        <f t="shared" si="9"/>
        <v>#N/A</v>
      </c>
      <c r="W45" s="123">
        <f t="shared" si="10"/>
        <v>8811</v>
      </c>
      <c r="X45" s="123" t="e">
        <f t="shared" si="11"/>
        <v>#N/A</v>
      </c>
      <c r="Y45" s="169" t="e">
        <f t="shared" si="12"/>
        <v>#N/A</v>
      </c>
      <c r="Z45" s="306">
        <f t="shared" si="13"/>
        <v>9945</v>
      </c>
      <c r="AA45" s="170">
        <f t="shared" si="0"/>
        <v>8811</v>
      </c>
      <c r="AB45" s="124"/>
      <c r="AC45" s="124"/>
      <c r="AD45" s="138"/>
      <c r="AH45" s="301"/>
    </row>
    <row r="46" spans="1:34" ht="14.25">
      <c r="A46" s="109">
        <v>37986</v>
      </c>
      <c r="B46" s="117">
        <f t="shared" si="1"/>
        <v>4</v>
      </c>
      <c r="C46" s="118" t="str">
        <f t="shared" si="2"/>
        <v>dec2003</v>
      </c>
      <c r="D46" s="119">
        <f t="shared" si="3"/>
        <v>37956</v>
      </c>
      <c r="E46" s="302">
        <v>5142</v>
      </c>
      <c r="F46" s="303"/>
      <c r="G46" s="303"/>
      <c r="H46" s="276">
        <v>1012</v>
      </c>
      <c r="I46" s="303"/>
      <c r="J46" s="303"/>
      <c r="K46" s="114">
        <v>6154</v>
      </c>
      <c r="L46" s="303"/>
      <c r="M46" s="304"/>
      <c r="N46" s="305"/>
      <c r="O46" s="303"/>
      <c r="P46" s="196">
        <v>40543</v>
      </c>
      <c r="Q46" s="168">
        <f t="shared" si="4"/>
        <v>6780</v>
      </c>
      <c r="R46" s="123" t="e">
        <f t="shared" si="5"/>
        <v>#N/A</v>
      </c>
      <c r="S46" s="123" t="e">
        <f t="shared" si="6"/>
        <v>#N/A</v>
      </c>
      <c r="T46" s="123">
        <f t="shared" si="7"/>
        <v>1743</v>
      </c>
      <c r="U46" s="123" t="e">
        <f t="shared" si="8"/>
        <v>#N/A</v>
      </c>
      <c r="V46" s="123" t="e">
        <f t="shared" si="9"/>
        <v>#N/A</v>
      </c>
      <c r="W46" s="123">
        <f t="shared" si="10"/>
        <v>8523</v>
      </c>
      <c r="X46" s="123" t="e">
        <f t="shared" si="11"/>
        <v>#N/A</v>
      </c>
      <c r="Y46" s="169" t="e">
        <f t="shared" si="12"/>
        <v>#N/A</v>
      </c>
      <c r="Z46" s="306">
        <f t="shared" si="13"/>
        <v>10077</v>
      </c>
      <c r="AA46" s="170">
        <f t="shared" si="0"/>
        <v>8523</v>
      </c>
      <c r="AB46" s="124"/>
      <c r="AC46" s="124"/>
      <c r="AD46" s="138"/>
      <c r="AH46" s="301"/>
    </row>
    <row r="47" spans="1:34" ht="14.25">
      <c r="A47" s="116">
        <v>38017</v>
      </c>
      <c r="B47" s="117">
        <f t="shared" si="1"/>
        <v>1</v>
      </c>
      <c r="C47" s="118" t="str">
        <f t="shared" si="2"/>
        <v>Mar2004</v>
      </c>
      <c r="D47" s="119">
        <f t="shared" si="3"/>
        <v>38047</v>
      </c>
      <c r="E47" s="302">
        <v>4936</v>
      </c>
      <c r="F47" s="303"/>
      <c r="G47" s="303"/>
      <c r="H47" s="276">
        <v>1232</v>
      </c>
      <c r="I47" s="303"/>
      <c r="J47" s="303"/>
      <c r="K47" s="114">
        <v>6168</v>
      </c>
      <c r="L47" s="303"/>
      <c r="M47" s="304"/>
      <c r="N47" s="307"/>
      <c r="O47" s="303"/>
      <c r="P47" s="470">
        <v>40633</v>
      </c>
      <c r="Q47" s="168">
        <f t="shared" si="4"/>
        <v>6801</v>
      </c>
      <c r="R47" s="123" t="e">
        <f t="shared" si="5"/>
        <v>#N/A</v>
      </c>
      <c r="S47" s="123" t="e">
        <f t="shared" si="6"/>
        <v>#N/A</v>
      </c>
      <c r="T47" s="123">
        <f t="shared" si="7"/>
        <v>1993</v>
      </c>
      <c r="U47" s="123" t="e">
        <f t="shared" si="8"/>
        <v>#N/A</v>
      </c>
      <c r="V47" s="123" t="e">
        <f t="shared" si="9"/>
        <v>#N/A</v>
      </c>
      <c r="W47" s="123">
        <f t="shared" si="10"/>
        <v>8794</v>
      </c>
      <c r="X47" s="123" t="e">
        <f t="shared" si="11"/>
        <v>#N/A</v>
      </c>
      <c r="Y47" s="169" t="e">
        <f t="shared" si="12"/>
        <v>#N/A</v>
      </c>
      <c r="Z47" s="306">
        <f t="shared" si="13"/>
        <v>10077</v>
      </c>
      <c r="AA47" s="170">
        <f t="shared" si="0"/>
        <v>8794</v>
      </c>
      <c r="AB47" s="124"/>
      <c r="AC47" s="124"/>
      <c r="AD47" s="138"/>
      <c r="AH47" s="301"/>
    </row>
    <row r="48" spans="1:34" ht="14.25">
      <c r="A48" s="109">
        <v>38046</v>
      </c>
      <c r="B48" s="117">
        <f t="shared" si="1"/>
        <v>1</v>
      </c>
      <c r="C48" s="118" t="str">
        <f t="shared" si="2"/>
        <v>Mar2004</v>
      </c>
      <c r="D48" s="119">
        <f t="shared" si="3"/>
        <v>38047</v>
      </c>
      <c r="E48" s="302">
        <v>4940</v>
      </c>
      <c r="F48" s="303"/>
      <c r="G48" s="303"/>
      <c r="H48" s="276">
        <v>1350</v>
      </c>
      <c r="I48" s="303"/>
      <c r="J48" s="303"/>
      <c r="K48" s="114">
        <v>6290</v>
      </c>
      <c r="L48" s="303"/>
      <c r="M48" s="304"/>
      <c r="N48" s="307"/>
      <c r="O48" s="303"/>
      <c r="P48" s="196">
        <v>40724</v>
      </c>
      <c r="Q48" s="168">
        <f t="shared" si="4"/>
        <v>6841</v>
      </c>
      <c r="R48" s="123" t="e">
        <f t="shared" si="5"/>
        <v>#N/A</v>
      </c>
      <c r="S48" s="123" t="e">
        <f t="shared" si="6"/>
        <v>#N/A</v>
      </c>
      <c r="T48" s="123">
        <f t="shared" si="7"/>
        <v>1867</v>
      </c>
      <c r="U48" s="123" t="e">
        <f t="shared" si="8"/>
        <v>#N/A</v>
      </c>
      <c r="V48" s="123" t="e">
        <f t="shared" si="9"/>
        <v>#N/A</v>
      </c>
      <c r="W48" s="123">
        <f t="shared" si="10"/>
        <v>8708</v>
      </c>
      <c r="X48" s="123" t="e">
        <f t="shared" si="11"/>
        <v>#N/A</v>
      </c>
      <c r="Y48" s="169" t="e">
        <f t="shared" si="12"/>
        <v>#N/A</v>
      </c>
      <c r="Z48" s="306">
        <f t="shared" si="13"/>
        <v>10697</v>
      </c>
      <c r="AA48" s="170">
        <f t="shared" si="0"/>
        <v>8708</v>
      </c>
      <c r="AB48" s="124"/>
      <c r="AC48" s="124"/>
      <c r="AD48" s="138"/>
      <c r="AH48" s="301"/>
    </row>
    <row r="49" spans="1:30">
      <c r="A49" s="116">
        <v>38077</v>
      </c>
      <c r="B49" s="117">
        <f t="shared" si="1"/>
        <v>1</v>
      </c>
      <c r="C49" s="118" t="str">
        <f t="shared" si="2"/>
        <v>Mar2004</v>
      </c>
      <c r="D49" s="119">
        <f t="shared" si="3"/>
        <v>38047</v>
      </c>
      <c r="E49" s="302">
        <v>5039</v>
      </c>
      <c r="F49" s="303"/>
      <c r="G49" s="303"/>
      <c r="H49" s="276">
        <v>1364</v>
      </c>
      <c r="I49" s="303"/>
      <c r="J49" s="303"/>
      <c r="K49" s="114">
        <v>6403</v>
      </c>
      <c r="L49" s="303"/>
      <c r="M49" s="304"/>
      <c r="N49" s="307"/>
      <c r="O49" s="303"/>
      <c r="P49" s="196">
        <v>40816</v>
      </c>
      <c r="Q49" s="168">
        <f t="shared" si="4"/>
        <v>6770</v>
      </c>
      <c r="R49" s="123" t="e">
        <f t="shared" si="5"/>
        <v>#N/A</v>
      </c>
      <c r="S49" s="123" t="e">
        <f t="shared" si="6"/>
        <v>#N/A</v>
      </c>
      <c r="T49" s="123">
        <f t="shared" si="7"/>
        <v>1825</v>
      </c>
      <c r="U49" s="123" t="e">
        <f t="shared" si="8"/>
        <v>#N/A</v>
      </c>
      <c r="V49" s="123" t="e">
        <f t="shared" si="9"/>
        <v>#N/A</v>
      </c>
      <c r="W49" s="123">
        <f t="shared" si="10"/>
        <v>8595</v>
      </c>
      <c r="X49" s="123" t="e">
        <f t="shared" si="11"/>
        <v>#N/A</v>
      </c>
      <c r="Y49" s="169" t="e">
        <f t="shared" si="12"/>
        <v>#N/A</v>
      </c>
      <c r="Z49" s="306">
        <f t="shared" si="13"/>
        <v>10280</v>
      </c>
      <c r="AA49" s="170">
        <f t="shared" si="0"/>
        <v>8595</v>
      </c>
      <c r="AB49" s="124"/>
      <c r="AC49" s="124"/>
      <c r="AD49" s="138"/>
    </row>
    <row r="50" spans="1:30">
      <c r="A50" s="109">
        <v>38107</v>
      </c>
      <c r="B50" s="117">
        <f t="shared" si="1"/>
        <v>2</v>
      </c>
      <c r="C50" s="118" t="str">
        <f t="shared" si="2"/>
        <v>June2004</v>
      </c>
      <c r="D50" s="119">
        <f t="shared" si="3"/>
        <v>38139</v>
      </c>
      <c r="E50" s="302">
        <v>5064</v>
      </c>
      <c r="F50" s="303"/>
      <c r="G50" s="303"/>
      <c r="H50" s="276">
        <v>1329</v>
      </c>
      <c r="I50" s="303"/>
      <c r="J50" s="303"/>
      <c r="K50" s="114">
        <v>6393</v>
      </c>
      <c r="L50" s="303"/>
      <c r="M50" s="304"/>
      <c r="N50" s="307"/>
      <c r="O50" s="303"/>
      <c r="P50" s="470">
        <v>40908</v>
      </c>
      <c r="Q50" s="168">
        <f t="shared" si="4"/>
        <v>6654</v>
      </c>
      <c r="R50" s="123" t="e">
        <f t="shared" si="5"/>
        <v>#N/A</v>
      </c>
      <c r="S50" s="123" t="e">
        <f t="shared" si="6"/>
        <v>#N/A</v>
      </c>
      <c r="T50" s="123">
        <f t="shared" si="7"/>
        <v>1724</v>
      </c>
      <c r="U50" s="123" t="e">
        <f t="shared" si="8"/>
        <v>#N/A</v>
      </c>
      <c r="V50" s="123" t="e">
        <f t="shared" si="9"/>
        <v>#N/A</v>
      </c>
      <c r="W50" s="123">
        <f t="shared" si="10"/>
        <v>8378</v>
      </c>
      <c r="X50" s="123" t="e">
        <f t="shared" si="11"/>
        <v>#N/A</v>
      </c>
      <c r="Y50" s="169" t="e">
        <f t="shared" si="12"/>
        <v>#N/A</v>
      </c>
      <c r="Z50" s="306">
        <f t="shared" si="13"/>
        <v>10280</v>
      </c>
      <c r="AA50" s="170">
        <f t="shared" si="0"/>
        <v>8378</v>
      </c>
      <c r="AB50" s="124"/>
      <c r="AC50" s="124"/>
      <c r="AD50" s="138"/>
    </row>
    <row r="51" spans="1:30">
      <c r="A51" s="116">
        <v>38138</v>
      </c>
      <c r="B51" s="117">
        <f t="shared" si="1"/>
        <v>2</v>
      </c>
      <c r="C51" s="118" t="str">
        <f t="shared" si="2"/>
        <v>June2004</v>
      </c>
      <c r="D51" s="119">
        <f t="shared" si="3"/>
        <v>38139</v>
      </c>
      <c r="E51" s="302">
        <v>5227</v>
      </c>
      <c r="F51" s="303"/>
      <c r="G51" s="303"/>
      <c r="H51" s="276">
        <v>1344</v>
      </c>
      <c r="I51" s="303"/>
      <c r="J51" s="303"/>
      <c r="K51" s="114">
        <v>6571</v>
      </c>
      <c r="L51" s="303"/>
      <c r="M51" s="304"/>
      <c r="N51" s="307"/>
      <c r="O51" s="303"/>
      <c r="P51" s="196">
        <v>40999</v>
      </c>
      <c r="Q51" s="168">
        <f t="shared" si="4"/>
        <v>6718</v>
      </c>
      <c r="R51" s="123" t="e">
        <f t="shared" si="5"/>
        <v>#N/A</v>
      </c>
      <c r="S51" s="123" t="e">
        <f t="shared" si="6"/>
        <v>#N/A</v>
      </c>
      <c r="T51" s="123">
        <f t="shared" si="7"/>
        <v>1972</v>
      </c>
      <c r="U51" s="123" t="e">
        <f t="shared" si="8"/>
        <v>#N/A</v>
      </c>
      <c r="V51" s="123" t="e">
        <f t="shared" si="9"/>
        <v>#N/A</v>
      </c>
      <c r="W51" s="123">
        <f t="shared" si="10"/>
        <v>8690</v>
      </c>
      <c r="X51" s="123" t="e">
        <f t="shared" si="11"/>
        <v>#N/A</v>
      </c>
      <c r="Y51" s="169" t="e">
        <f t="shared" si="12"/>
        <v>#N/A</v>
      </c>
      <c r="Z51" s="306">
        <f t="shared" si="13"/>
        <v>10280</v>
      </c>
      <c r="AA51" s="170">
        <f t="shared" si="0"/>
        <v>8690</v>
      </c>
      <c r="AB51" s="124"/>
      <c r="AC51" s="124"/>
      <c r="AD51" s="138"/>
    </row>
    <row r="52" spans="1:30">
      <c r="A52" s="109">
        <v>38168</v>
      </c>
      <c r="B52" s="117">
        <f t="shared" si="1"/>
        <v>2</v>
      </c>
      <c r="C52" s="118" t="str">
        <f t="shared" si="2"/>
        <v>June2004</v>
      </c>
      <c r="D52" s="119">
        <f t="shared" si="3"/>
        <v>38139</v>
      </c>
      <c r="E52" s="302">
        <v>5345</v>
      </c>
      <c r="F52" s="303"/>
      <c r="G52" s="303"/>
      <c r="H52" s="276">
        <v>1268</v>
      </c>
      <c r="I52" s="303"/>
      <c r="J52" s="303"/>
      <c r="K52" s="114">
        <v>6613</v>
      </c>
      <c r="L52" s="303"/>
      <c r="M52" s="304"/>
      <c r="N52" s="307"/>
      <c r="O52" s="303"/>
      <c r="P52" s="196">
        <v>41090</v>
      </c>
      <c r="Q52" s="168">
        <f t="shared" si="4"/>
        <v>6765</v>
      </c>
      <c r="R52" s="123" t="e">
        <f t="shared" si="5"/>
        <v>#N/A</v>
      </c>
      <c r="S52" s="123" t="e">
        <f t="shared" si="6"/>
        <v>#N/A</v>
      </c>
      <c r="T52" s="123">
        <f t="shared" si="7"/>
        <v>1914</v>
      </c>
      <c r="U52" s="123" t="e">
        <f t="shared" si="8"/>
        <v>#N/A</v>
      </c>
      <c r="V52" s="123" t="e">
        <f t="shared" si="9"/>
        <v>#N/A</v>
      </c>
      <c r="W52" s="123">
        <f t="shared" si="10"/>
        <v>8679</v>
      </c>
      <c r="X52" s="123" t="e">
        <f t="shared" si="11"/>
        <v>#N/A</v>
      </c>
      <c r="Y52" s="169" t="e">
        <f t="shared" si="12"/>
        <v>#N/A</v>
      </c>
      <c r="Z52" s="306">
        <f t="shared" si="13"/>
        <v>10120</v>
      </c>
      <c r="AA52" s="170">
        <f t="shared" si="0"/>
        <v>8679</v>
      </c>
      <c r="AB52" s="124"/>
      <c r="AC52" s="124"/>
      <c r="AD52" s="138"/>
    </row>
    <row r="53" spans="1:30">
      <c r="A53" s="116">
        <v>38199</v>
      </c>
      <c r="B53" s="117">
        <f t="shared" si="1"/>
        <v>3</v>
      </c>
      <c r="C53" s="118" t="str">
        <f t="shared" si="2"/>
        <v>Sep2004</v>
      </c>
      <c r="D53" s="119">
        <f t="shared" si="3"/>
        <v>38231</v>
      </c>
      <c r="E53" s="302">
        <v>5445</v>
      </c>
      <c r="F53" s="303"/>
      <c r="G53" s="303"/>
      <c r="H53" s="276">
        <v>1265</v>
      </c>
      <c r="I53" s="303"/>
      <c r="J53" s="303"/>
      <c r="K53" s="114">
        <v>6710</v>
      </c>
      <c r="L53" s="303"/>
      <c r="M53" s="304"/>
      <c r="N53" s="307"/>
      <c r="O53" s="303"/>
      <c r="P53" s="470">
        <v>41182</v>
      </c>
      <c r="Q53" s="168">
        <f t="shared" si="4"/>
        <v>6855</v>
      </c>
      <c r="R53" s="123" t="e">
        <f t="shared" si="5"/>
        <v>#N/A</v>
      </c>
      <c r="S53" s="123" t="e">
        <f t="shared" si="6"/>
        <v>#N/A</v>
      </c>
      <c r="T53" s="123">
        <f t="shared" si="7"/>
        <v>1807</v>
      </c>
      <c r="U53" s="123" t="e">
        <f t="shared" si="8"/>
        <v>#N/A</v>
      </c>
      <c r="V53" s="123" t="e">
        <f t="shared" si="9"/>
        <v>#N/A</v>
      </c>
      <c r="W53" s="123">
        <f t="shared" si="10"/>
        <v>8662</v>
      </c>
      <c r="X53" s="123" t="e">
        <f t="shared" si="11"/>
        <v>#N/A</v>
      </c>
      <c r="Y53" s="169" t="e">
        <f t="shared" si="12"/>
        <v>#N/A</v>
      </c>
      <c r="Z53" s="306">
        <f t="shared" si="13"/>
        <v>9903</v>
      </c>
      <c r="AA53" s="170">
        <f t="shared" si="0"/>
        <v>8662</v>
      </c>
      <c r="AB53" s="124"/>
      <c r="AC53" s="124"/>
      <c r="AD53" s="138"/>
    </row>
    <row r="54" spans="1:30">
      <c r="A54" s="109">
        <v>38230</v>
      </c>
      <c r="B54" s="117">
        <f t="shared" si="1"/>
        <v>3</v>
      </c>
      <c r="C54" s="118" t="str">
        <f t="shared" si="2"/>
        <v>Sep2004</v>
      </c>
      <c r="D54" s="119">
        <f t="shared" si="3"/>
        <v>38231</v>
      </c>
      <c r="E54" s="302">
        <v>5599</v>
      </c>
      <c r="F54" s="303"/>
      <c r="G54" s="303"/>
      <c r="H54" s="276">
        <v>1266</v>
      </c>
      <c r="I54" s="303"/>
      <c r="J54" s="303"/>
      <c r="K54" s="114">
        <v>6865</v>
      </c>
      <c r="L54" s="303"/>
      <c r="M54" s="304"/>
      <c r="N54" s="307"/>
      <c r="O54" s="303"/>
      <c r="P54" s="196">
        <v>41274</v>
      </c>
      <c r="Q54" s="168">
        <f t="shared" si="4"/>
        <v>6696</v>
      </c>
      <c r="R54" s="123" t="e">
        <f t="shared" si="5"/>
        <v>#N/A</v>
      </c>
      <c r="S54" s="123" t="e">
        <f t="shared" si="6"/>
        <v>#N/A</v>
      </c>
      <c r="T54" s="123">
        <f t="shared" si="7"/>
        <v>1774</v>
      </c>
      <c r="U54" s="123" t="e">
        <f t="shared" si="8"/>
        <v>#N/A</v>
      </c>
      <c r="V54" s="123" t="e">
        <f t="shared" si="9"/>
        <v>#N/A</v>
      </c>
      <c r="W54" s="123">
        <f t="shared" si="10"/>
        <v>8470</v>
      </c>
      <c r="X54" s="123" t="e">
        <f t="shared" si="11"/>
        <v>#N/A</v>
      </c>
      <c r="Y54" s="169" t="e">
        <f t="shared" si="12"/>
        <v>#N/A</v>
      </c>
      <c r="Z54" s="306">
        <f t="shared" si="13"/>
        <v>9657</v>
      </c>
      <c r="AA54" s="170">
        <f t="shared" si="0"/>
        <v>8470</v>
      </c>
      <c r="AB54" s="124"/>
      <c r="AC54" s="124"/>
      <c r="AD54" s="138"/>
    </row>
    <row r="55" spans="1:30">
      <c r="A55" s="116">
        <v>38260</v>
      </c>
      <c r="B55" s="117">
        <f t="shared" si="1"/>
        <v>3</v>
      </c>
      <c r="C55" s="118" t="str">
        <f t="shared" si="2"/>
        <v>Sep2004</v>
      </c>
      <c r="D55" s="119">
        <f t="shared" si="3"/>
        <v>38231</v>
      </c>
      <c r="E55" s="302">
        <v>5599</v>
      </c>
      <c r="F55" s="303"/>
      <c r="G55" s="303"/>
      <c r="H55" s="276">
        <v>1347</v>
      </c>
      <c r="I55" s="303"/>
      <c r="J55" s="303"/>
      <c r="K55" s="114">
        <v>6946</v>
      </c>
      <c r="L55" s="303"/>
      <c r="M55" s="304"/>
      <c r="N55" s="307"/>
      <c r="O55" s="303"/>
      <c r="P55" s="196">
        <v>41364</v>
      </c>
      <c r="Q55" s="168">
        <f t="shared" si="4"/>
        <v>6798</v>
      </c>
      <c r="R55" s="123" t="e">
        <f t="shared" si="5"/>
        <v>#N/A</v>
      </c>
      <c r="S55" s="123" t="e">
        <f t="shared" si="6"/>
        <v>#N/A</v>
      </c>
      <c r="T55" s="123">
        <f t="shared" si="7"/>
        <v>1895</v>
      </c>
      <c r="U55" s="123" t="e">
        <f t="shared" si="8"/>
        <v>#N/A</v>
      </c>
      <c r="V55" s="123" t="e">
        <f t="shared" si="9"/>
        <v>#N/A</v>
      </c>
      <c r="W55" s="123">
        <f t="shared" si="10"/>
        <v>8693</v>
      </c>
      <c r="X55" s="123" t="e">
        <f t="shared" si="11"/>
        <v>#N/A</v>
      </c>
      <c r="Y55" s="169" t="e">
        <f t="shared" si="12"/>
        <v>#N/A</v>
      </c>
      <c r="Z55" s="306">
        <f t="shared" si="13"/>
        <v>9545</v>
      </c>
      <c r="AA55" s="170">
        <f t="shared" si="0"/>
        <v>8693</v>
      </c>
      <c r="AB55" s="124"/>
      <c r="AC55" s="124"/>
      <c r="AD55" s="138"/>
    </row>
    <row r="56" spans="1:30">
      <c r="A56" s="109">
        <v>38291</v>
      </c>
      <c r="B56" s="117">
        <f t="shared" si="1"/>
        <v>4</v>
      </c>
      <c r="C56" s="118" t="str">
        <f t="shared" si="2"/>
        <v>dec2004</v>
      </c>
      <c r="D56" s="119">
        <f t="shared" si="3"/>
        <v>38322</v>
      </c>
      <c r="E56" s="302">
        <v>5642</v>
      </c>
      <c r="F56" s="303"/>
      <c r="G56" s="303"/>
      <c r="H56" s="276">
        <v>1270</v>
      </c>
      <c r="I56" s="303"/>
      <c r="J56" s="303"/>
      <c r="K56" s="114">
        <v>6912</v>
      </c>
      <c r="L56" s="303"/>
      <c r="M56" s="304"/>
      <c r="N56" s="307"/>
      <c r="O56" s="303"/>
      <c r="P56" s="470">
        <v>41455</v>
      </c>
      <c r="Q56" s="168">
        <f t="shared" si="4"/>
        <v>6901</v>
      </c>
      <c r="R56" s="123" t="e">
        <f t="shared" si="5"/>
        <v>#N/A</v>
      </c>
      <c r="S56" s="123" t="e">
        <f t="shared" si="6"/>
        <v>#N/A</v>
      </c>
      <c r="T56" s="123">
        <f t="shared" si="7"/>
        <v>1703</v>
      </c>
      <c r="U56" s="123" t="e">
        <f t="shared" si="8"/>
        <v>#N/A</v>
      </c>
      <c r="V56" s="123" t="e">
        <f t="shared" si="9"/>
        <v>#N/A</v>
      </c>
      <c r="W56" s="123">
        <f t="shared" si="10"/>
        <v>8604</v>
      </c>
      <c r="X56" s="123" t="e">
        <f t="shared" si="11"/>
        <v>#N/A</v>
      </c>
      <c r="Y56" s="169" t="e">
        <f t="shared" si="12"/>
        <v>#N/A</v>
      </c>
      <c r="Z56" s="306">
        <f t="shared" si="13"/>
        <v>9619</v>
      </c>
      <c r="AA56" s="170">
        <f t="shared" si="0"/>
        <v>8604</v>
      </c>
      <c r="AB56" s="124"/>
      <c r="AC56" s="124"/>
      <c r="AD56" s="138"/>
    </row>
    <row r="57" spans="1:30">
      <c r="A57" s="116">
        <v>38321</v>
      </c>
      <c r="B57" s="117">
        <f t="shared" si="1"/>
        <v>4</v>
      </c>
      <c r="C57" s="118" t="str">
        <f>IF(B57=4,"dec",IF(B57=1,"Mar", IF(B57=2,"June",IF(B57=3,"Sep",""))))&amp;YEAR(A57)</f>
        <v>dec2004</v>
      </c>
      <c r="D57" s="119">
        <f>DATEVALUE(C57)</f>
        <v>38322</v>
      </c>
      <c r="E57" s="302">
        <v>5610</v>
      </c>
      <c r="F57" s="303"/>
      <c r="G57" s="303"/>
      <c r="H57" s="276">
        <v>1242</v>
      </c>
      <c r="I57" s="303"/>
      <c r="J57" s="303"/>
      <c r="K57" s="114">
        <v>6852</v>
      </c>
      <c r="L57" s="303"/>
      <c r="M57" s="304"/>
      <c r="N57" s="307"/>
      <c r="O57" s="303"/>
      <c r="P57" s="196">
        <v>41547</v>
      </c>
      <c r="Q57" s="168">
        <f t="shared" si="4"/>
        <v>6916</v>
      </c>
      <c r="R57" s="123" t="e">
        <f t="shared" si="5"/>
        <v>#N/A</v>
      </c>
      <c r="S57" s="123" t="e">
        <f t="shared" si="6"/>
        <v>#N/A</v>
      </c>
      <c r="T57" s="123">
        <f t="shared" si="7"/>
        <v>1629</v>
      </c>
      <c r="U57" s="123" t="e">
        <f t="shared" si="8"/>
        <v>#N/A</v>
      </c>
      <c r="V57" s="123" t="e">
        <f t="shared" si="9"/>
        <v>#N/A</v>
      </c>
      <c r="W57" s="123">
        <f t="shared" si="10"/>
        <v>8545</v>
      </c>
      <c r="X57" s="123" t="e">
        <f t="shared" si="11"/>
        <v>#N/A</v>
      </c>
      <c r="Y57" s="169" t="e">
        <f t="shared" si="12"/>
        <v>#N/A</v>
      </c>
      <c r="Z57" s="306">
        <f t="shared" si="13"/>
        <v>9619</v>
      </c>
      <c r="AA57" s="170">
        <f t="shared" si="0"/>
        <v>8545</v>
      </c>
      <c r="AB57" s="124"/>
      <c r="AC57" s="124"/>
      <c r="AD57" s="138"/>
    </row>
    <row r="58" spans="1:30">
      <c r="A58" s="109">
        <v>38352</v>
      </c>
      <c r="B58" s="117">
        <f t="shared" si="1"/>
        <v>4</v>
      </c>
      <c r="C58" s="118" t="str">
        <f t="shared" si="2"/>
        <v>dec2004</v>
      </c>
      <c r="D58" s="119">
        <f t="shared" si="3"/>
        <v>38322</v>
      </c>
      <c r="E58" s="302">
        <v>5617</v>
      </c>
      <c r="F58" s="303"/>
      <c r="G58" s="303"/>
      <c r="H58" s="276">
        <v>1046</v>
      </c>
      <c r="I58" s="303"/>
      <c r="J58" s="303"/>
      <c r="K58" s="114">
        <v>6663</v>
      </c>
      <c r="L58" s="303"/>
      <c r="M58" s="304"/>
      <c r="N58" s="307"/>
      <c r="O58" s="303"/>
      <c r="P58" s="196">
        <v>41639</v>
      </c>
      <c r="Q58" s="168">
        <f t="shared" si="4"/>
        <v>6627</v>
      </c>
      <c r="R58" s="123" t="e">
        <f t="shared" si="5"/>
        <v>#N/A</v>
      </c>
      <c r="S58" s="123" t="e">
        <f t="shared" si="6"/>
        <v>#N/A</v>
      </c>
      <c r="T58" s="123">
        <f t="shared" si="7"/>
        <v>1555</v>
      </c>
      <c r="U58" s="123" t="e">
        <f t="shared" si="8"/>
        <v>#N/A</v>
      </c>
      <c r="V58" s="123" t="e">
        <f t="shared" si="9"/>
        <v>#N/A</v>
      </c>
      <c r="W58" s="123">
        <f t="shared" si="10"/>
        <v>8182</v>
      </c>
      <c r="X58" s="123" t="e">
        <f t="shared" si="11"/>
        <v>#N/A</v>
      </c>
      <c r="Y58" s="169" t="e">
        <f t="shared" si="12"/>
        <v>#N/A</v>
      </c>
      <c r="Z58" s="306">
        <f t="shared" si="13"/>
        <v>9619</v>
      </c>
      <c r="AA58" s="170">
        <f t="shared" si="0"/>
        <v>8182</v>
      </c>
      <c r="AB58" s="124"/>
      <c r="AC58" s="124"/>
      <c r="AD58" s="138"/>
    </row>
    <row r="59" spans="1:30">
      <c r="A59" s="116">
        <v>38383</v>
      </c>
      <c r="B59" s="117">
        <f t="shared" si="1"/>
        <v>1</v>
      </c>
      <c r="C59" s="118" t="str">
        <f t="shared" si="2"/>
        <v>Mar2005</v>
      </c>
      <c r="D59" s="119">
        <f t="shared" si="3"/>
        <v>38412</v>
      </c>
      <c r="E59" s="302">
        <v>5418</v>
      </c>
      <c r="F59" s="303"/>
      <c r="G59" s="303"/>
      <c r="H59" s="276">
        <v>1294</v>
      </c>
      <c r="I59" s="303"/>
      <c r="J59" s="303"/>
      <c r="K59" s="114">
        <v>6712</v>
      </c>
      <c r="L59" s="303"/>
      <c r="M59" s="304"/>
      <c r="N59" s="307">
        <v>7054</v>
      </c>
      <c r="O59" s="303"/>
      <c r="P59" s="470">
        <v>41729</v>
      </c>
      <c r="Q59" s="168">
        <f t="shared" si="4"/>
        <v>6748</v>
      </c>
      <c r="R59" s="123" t="e">
        <f t="shared" si="5"/>
        <v>#N/A</v>
      </c>
      <c r="S59" s="123" t="e">
        <f t="shared" si="6"/>
        <v>#N/A</v>
      </c>
      <c r="T59" s="123">
        <f t="shared" si="7"/>
        <v>1858</v>
      </c>
      <c r="U59" s="123" t="e">
        <f t="shared" si="8"/>
        <v>#N/A</v>
      </c>
      <c r="V59" s="123" t="e">
        <f t="shared" si="9"/>
        <v>#N/A</v>
      </c>
      <c r="W59" s="123">
        <f t="shared" si="10"/>
        <v>8606</v>
      </c>
      <c r="X59" s="123" t="e">
        <f t="shared" si="11"/>
        <v>#N/A</v>
      </c>
      <c r="Y59" s="169" t="e">
        <f t="shared" si="12"/>
        <v>#N/A</v>
      </c>
      <c r="Z59" s="306">
        <f t="shared" si="13"/>
        <v>9619</v>
      </c>
      <c r="AA59" s="170">
        <f t="shared" si="0"/>
        <v>8606</v>
      </c>
      <c r="AB59" s="124"/>
      <c r="AC59" s="124"/>
      <c r="AD59" s="138"/>
    </row>
    <row r="60" spans="1:30">
      <c r="A60" s="109">
        <v>38411</v>
      </c>
      <c r="B60" s="117">
        <f t="shared" si="1"/>
        <v>1</v>
      </c>
      <c r="C60" s="118" t="str">
        <f t="shared" si="2"/>
        <v>Mar2005</v>
      </c>
      <c r="D60" s="119">
        <f t="shared" si="3"/>
        <v>38412</v>
      </c>
      <c r="E60" s="302">
        <v>5472</v>
      </c>
      <c r="F60" s="303"/>
      <c r="G60" s="303"/>
      <c r="H60" s="276">
        <v>1309</v>
      </c>
      <c r="I60" s="303"/>
      <c r="J60" s="303"/>
      <c r="K60" s="114">
        <v>6781</v>
      </c>
      <c r="L60" s="303"/>
      <c r="M60" s="304"/>
      <c r="N60" s="307">
        <v>7066</v>
      </c>
      <c r="O60" s="303"/>
      <c r="P60" s="196">
        <v>41820</v>
      </c>
      <c r="Q60" s="168">
        <f t="shared" si="4"/>
        <v>6766</v>
      </c>
      <c r="R60" s="123" t="e">
        <f t="shared" si="5"/>
        <v>#N/A</v>
      </c>
      <c r="S60" s="123" t="e">
        <f t="shared" si="6"/>
        <v>#N/A</v>
      </c>
      <c r="T60" s="123">
        <f t="shared" si="7"/>
        <v>1874</v>
      </c>
      <c r="U60" s="123" t="e">
        <f t="shared" si="8"/>
        <v>#N/A</v>
      </c>
      <c r="V60" s="123" t="e">
        <f t="shared" si="9"/>
        <v>#N/A</v>
      </c>
      <c r="W60" s="123">
        <f t="shared" si="10"/>
        <v>8640</v>
      </c>
      <c r="X60" s="123" t="e">
        <f t="shared" si="11"/>
        <v>#N/A</v>
      </c>
      <c r="Y60" s="169" t="e">
        <f t="shared" si="12"/>
        <v>#N/A</v>
      </c>
      <c r="Z60" s="306">
        <f t="shared" si="13"/>
        <v>9619</v>
      </c>
      <c r="AA60" s="170">
        <f t="shared" si="0"/>
        <v>8640</v>
      </c>
      <c r="AB60" s="124"/>
      <c r="AC60" s="124"/>
      <c r="AD60" s="138"/>
    </row>
    <row r="61" spans="1:30">
      <c r="A61" s="116">
        <v>38442</v>
      </c>
      <c r="B61" s="117">
        <f t="shared" si="1"/>
        <v>1</v>
      </c>
      <c r="C61" s="118" t="str">
        <f t="shared" si="2"/>
        <v>Mar2005</v>
      </c>
      <c r="D61" s="119">
        <f t="shared" si="3"/>
        <v>38412</v>
      </c>
      <c r="E61" s="302">
        <v>5525</v>
      </c>
      <c r="F61" s="303"/>
      <c r="G61" s="303"/>
      <c r="H61" s="276">
        <v>1366</v>
      </c>
      <c r="I61" s="303"/>
      <c r="J61" s="303"/>
      <c r="K61" s="114">
        <v>6891</v>
      </c>
      <c r="L61" s="303"/>
      <c r="M61" s="304"/>
      <c r="N61" s="307">
        <v>7066</v>
      </c>
      <c r="O61" s="303"/>
      <c r="P61" s="196">
        <v>41912</v>
      </c>
      <c r="Q61" s="168">
        <f t="shared" si="4"/>
        <v>6933</v>
      </c>
      <c r="R61" s="123" t="e">
        <f t="shared" si="5"/>
        <v>#N/A</v>
      </c>
      <c r="S61" s="123" t="e">
        <f t="shared" si="6"/>
        <v>#N/A</v>
      </c>
      <c r="T61" s="123">
        <f t="shared" si="7"/>
        <v>1820</v>
      </c>
      <c r="U61" s="123" t="e">
        <f t="shared" si="8"/>
        <v>#N/A</v>
      </c>
      <c r="V61" s="123" t="e">
        <f t="shared" si="9"/>
        <v>#N/A</v>
      </c>
      <c r="W61" s="123">
        <f t="shared" si="10"/>
        <v>8753</v>
      </c>
      <c r="X61" s="123" t="e">
        <f t="shared" si="11"/>
        <v>#N/A</v>
      </c>
      <c r="Y61" s="169" t="e">
        <f t="shared" si="12"/>
        <v>#N/A</v>
      </c>
      <c r="Z61" s="306">
        <f t="shared" si="13"/>
        <v>9619</v>
      </c>
      <c r="AA61" s="170">
        <f t="shared" si="0"/>
        <v>8753</v>
      </c>
      <c r="AB61" s="124"/>
      <c r="AC61" s="124"/>
      <c r="AD61" s="138"/>
    </row>
    <row r="62" spans="1:30">
      <c r="A62" s="109">
        <v>38472</v>
      </c>
      <c r="B62" s="117">
        <f t="shared" si="1"/>
        <v>2</v>
      </c>
      <c r="C62" s="118" t="str">
        <f t="shared" si="2"/>
        <v>June2005</v>
      </c>
      <c r="D62" s="119">
        <f t="shared" si="3"/>
        <v>38504</v>
      </c>
      <c r="E62" s="302">
        <v>5549</v>
      </c>
      <c r="F62" s="303"/>
      <c r="G62" s="303"/>
      <c r="H62" s="276">
        <v>1456</v>
      </c>
      <c r="I62" s="303"/>
      <c r="J62" s="303"/>
      <c r="K62" s="114">
        <v>7005</v>
      </c>
      <c r="L62" s="303"/>
      <c r="M62" s="304"/>
      <c r="N62" s="307">
        <v>7066</v>
      </c>
      <c r="O62" s="303"/>
      <c r="P62" s="470">
        <v>42004</v>
      </c>
      <c r="Q62" s="168">
        <f t="shared" si="4"/>
        <v>6775</v>
      </c>
      <c r="R62" s="123" t="e">
        <f t="shared" si="5"/>
        <v>#N/A</v>
      </c>
      <c r="S62" s="123" t="e">
        <f t="shared" si="6"/>
        <v>#N/A</v>
      </c>
      <c r="T62" s="123">
        <f t="shared" si="7"/>
        <v>2033</v>
      </c>
      <c r="U62" s="123" t="e">
        <f t="shared" si="8"/>
        <v>#N/A</v>
      </c>
      <c r="V62" s="123" t="e">
        <f t="shared" si="9"/>
        <v>#N/A</v>
      </c>
      <c r="W62" s="123">
        <f t="shared" si="10"/>
        <v>8808</v>
      </c>
      <c r="X62" s="123" t="e">
        <f t="shared" si="11"/>
        <v>#N/A</v>
      </c>
      <c r="Y62" s="169" t="e">
        <f t="shared" si="12"/>
        <v>#N/A</v>
      </c>
      <c r="Z62" s="306">
        <f t="shared" si="13"/>
        <v>9619</v>
      </c>
      <c r="AA62" s="170">
        <f t="shared" si="0"/>
        <v>8808</v>
      </c>
      <c r="AB62" s="124"/>
      <c r="AC62" s="124"/>
      <c r="AD62" s="138"/>
    </row>
    <row r="63" spans="1:30">
      <c r="A63" s="116">
        <v>38503</v>
      </c>
      <c r="B63" s="117">
        <f t="shared" si="1"/>
        <v>2</v>
      </c>
      <c r="C63" s="118" t="str">
        <f t="shared" si="2"/>
        <v>June2005</v>
      </c>
      <c r="D63" s="119">
        <f t="shared" si="3"/>
        <v>38504</v>
      </c>
      <c r="E63" s="302">
        <v>5665</v>
      </c>
      <c r="F63" s="303"/>
      <c r="G63" s="303"/>
      <c r="H63" s="276">
        <v>1416</v>
      </c>
      <c r="I63" s="303"/>
      <c r="J63" s="303"/>
      <c r="K63" s="114">
        <v>7081</v>
      </c>
      <c r="L63" s="303"/>
      <c r="M63" s="304"/>
      <c r="N63" s="307">
        <v>7086</v>
      </c>
      <c r="O63" s="303"/>
      <c r="P63" s="196">
        <v>42094</v>
      </c>
      <c r="Q63" s="168">
        <f t="shared" si="4"/>
        <v>6706</v>
      </c>
      <c r="R63" s="123" t="e">
        <f t="shared" si="5"/>
        <v>#N/A</v>
      </c>
      <c r="S63" s="123" t="e">
        <f t="shared" si="6"/>
        <v>#N/A</v>
      </c>
      <c r="T63" s="123">
        <f t="shared" si="7"/>
        <v>2103</v>
      </c>
      <c r="U63" s="123" t="e">
        <f t="shared" si="8"/>
        <v>#N/A</v>
      </c>
      <c r="V63" s="123" t="e">
        <f t="shared" si="9"/>
        <v>#N/A</v>
      </c>
      <c r="W63" s="123">
        <f t="shared" si="10"/>
        <v>8809</v>
      </c>
      <c r="X63" s="123" t="e">
        <f t="shared" si="11"/>
        <v>#N/A</v>
      </c>
      <c r="Y63" s="169" t="e">
        <f t="shared" si="12"/>
        <v>#N/A</v>
      </c>
      <c r="Z63" s="306">
        <f t="shared" si="13"/>
        <v>9629</v>
      </c>
      <c r="AA63" s="170">
        <f t="shared" si="0"/>
        <v>8809</v>
      </c>
      <c r="AB63" s="124"/>
      <c r="AC63" s="124"/>
      <c r="AD63" s="138"/>
    </row>
    <row r="64" spans="1:30">
      <c r="A64" s="109">
        <v>38533</v>
      </c>
      <c r="B64" s="117">
        <f t="shared" si="1"/>
        <v>2</v>
      </c>
      <c r="C64" s="118" t="str">
        <f t="shared" si="2"/>
        <v>June2005</v>
      </c>
      <c r="D64" s="119">
        <f t="shared" si="3"/>
        <v>38504</v>
      </c>
      <c r="E64" s="302">
        <v>5734</v>
      </c>
      <c r="F64" s="303"/>
      <c r="G64" s="303"/>
      <c r="H64" s="276">
        <v>1340</v>
      </c>
      <c r="I64" s="303"/>
      <c r="J64" s="303"/>
      <c r="K64" s="114">
        <v>7074</v>
      </c>
      <c r="L64" s="303"/>
      <c r="M64" s="304"/>
      <c r="N64" s="307">
        <v>7119</v>
      </c>
      <c r="O64" s="303"/>
      <c r="P64" s="196">
        <v>42185</v>
      </c>
      <c r="Q64" s="168">
        <f t="shared" si="4"/>
        <v>6708</v>
      </c>
      <c r="R64" s="123" t="e">
        <f t="shared" si="5"/>
        <v>#N/A</v>
      </c>
      <c r="S64" s="123" t="e">
        <f t="shared" si="6"/>
        <v>#N/A</v>
      </c>
      <c r="T64" s="123">
        <f t="shared" si="7"/>
        <v>2198</v>
      </c>
      <c r="U64" s="123" t="e">
        <f t="shared" si="8"/>
        <v>#N/A</v>
      </c>
      <c r="V64" s="123" t="e">
        <f t="shared" si="9"/>
        <v>#N/A</v>
      </c>
      <c r="W64" s="123">
        <f t="shared" si="10"/>
        <v>8906</v>
      </c>
      <c r="X64" s="123" t="e">
        <f t="shared" si="11"/>
        <v>#N/A</v>
      </c>
      <c r="Y64" s="169" t="e">
        <f t="shared" si="12"/>
        <v>#N/A</v>
      </c>
      <c r="Z64" s="306">
        <f t="shared" si="13"/>
        <v>9941</v>
      </c>
      <c r="AA64" s="170">
        <f t="shared" si="0"/>
        <v>8906</v>
      </c>
      <c r="AB64" s="124"/>
      <c r="AC64" s="124"/>
      <c r="AD64" s="138"/>
    </row>
    <row r="65" spans="1:30">
      <c r="A65" s="116">
        <v>38564</v>
      </c>
      <c r="B65" s="117">
        <f t="shared" si="1"/>
        <v>3</v>
      </c>
      <c r="C65" s="118" t="str">
        <f t="shared" si="2"/>
        <v>Sep2005</v>
      </c>
      <c r="D65" s="119">
        <f t="shared" si="3"/>
        <v>38596</v>
      </c>
      <c r="E65" s="302">
        <v>5762</v>
      </c>
      <c r="F65" s="303"/>
      <c r="G65" s="303"/>
      <c r="H65" s="276">
        <v>1452</v>
      </c>
      <c r="I65" s="303"/>
      <c r="J65" s="303"/>
      <c r="K65" s="114">
        <v>7214</v>
      </c>
      <c r="L65" s="303"/>
      <c r="M65" s="304"/>
      <c r="N65" s="307">
        <v>7231</v>
      </c>
      <c r="O65" s="303"/>
      <c r="P65" s="470">
        <v>42277</v>
      </c>
      <c r="Q65" s="168">
        <f t="shared" si="4"/>
        <v>6866</v>
      </c>
      <c r="R65" s="123" t="e">
        <f t="shared" si="5"/>
        <v>#N/A</v>
      </c>
      <c r="S65" s="123" t="e">
        <f t="shared" si="6"/>
        <v>#N/A</v>
      </c>
      <c r="T65" s="123">
        <f t="shared" si="7"/>
        <v>2223</v>
      </c>
      <c r="U65" s="123" t="e">
        <f t="shared" si="8"/>
        <v>#N/A</v>
      </c>
      <c r="V65" s="123" t="e">
        <f t="shared" si="9"/>
        <v>#N/A</v>
      </c>
      <c r="W65" s="123">
        <f t="shared" si="10"/>
        <v>9089</v>
      </c>
      <c r="X65" s="123" t="e">
        <f t="shared" si="11"/>
        <v>#N/A</v>
      </c>
      <c r="Y65" s="169" t="e">
        <f t="shared" si="12"/>
        <v>#N/A</v>
      </c>
      <c r="Z65" s="306">
        <f t="shared" si="13"/>
        <v>10237</v>
      </c>
      <c r="AA65" s="170">
        <f t="shared" si="0"/>
        <v>9089</v>
      </c>
      <c r="AB65" s="124"/>
      <c r="AC65" s="124"/>
      <c r="AD65" s="138"/>
    </row>
    <row r="66" spans="1:30">
      <c r="A66" s="109">
        <v>38595</v>
      </c>
      <c r="B66" s="117">
        <f>MONTH(MONTH(A66)&amp;0)</f>
        <v>3</v>
      </c>
      <c r="C66" s="118" t="str">
        <f t="shared" si="2"/>
        <v>Sep2005</v>
      </c>
      <c r="D66" s="119">
        <f t="shared" si="3"/>
        <v>38596</v>
      </c>
      <c r="E66" s="302">
        <v>5826</v>
      </c>
      <c r="F66" s="303"/>
      <c r="G66" s="303"/>
      <c r="H66" s="276">
        <v>1485</v>
      </c>
      <c r="I66" s="303"/>
      <c r="J66" s="303"/>
      <c r="K66" s="114">
        <v>7311</v>
      </c>
      <c r="L66" s="303"/>
      <c r="M66" s="304"/>
      <c r="N66" s="307">
        <v>7379</v>
      </c>
      <c r="O66" s="303"/>
      <c r="P66" s="196">
        <v>42369</v>
      </c>
      <c r="Q66" s="168">
        <f t="shared" si="4"/>
        <v>6805</v>
      </c>
      <c r="R66" s="123">
        <f t="shared" si="5"/>
        <v>6725.8964093996992</v>
      </c>
      <c r="S66" s="123" t="e">
        <f t="shared" si="6"/>
        <v>#N/A</v>
      </c>
      <c r="T66" s="123">
        <f t="shared" si="7"/>
        <v>2214</v>
      </c>
      <c r="U66" s="123">
        <f t="shared" si="8"/>
        <v>2240.5125558823129</v>
      </c>
      <c r="V66" s="123" t="e">
        <f t="shared" si="9"/>
        <v>#N/A</v>
      </c>
      <c r="W66" s="123">
        <f t="shared" si="10"/>
        <v>9019</v>
      </c>
      <c r="X66" s="123">
        <f t="shared" si="11"/>
        <v>8966.4089652820112</v>
      </c>
      <c r="Y66" s="169" t="e">
        <f t="shared" si="12"/>
        <v>#N/A</v>
      </c>
      <c r="Z66" s="306">
        <f t="shared" si="13"/>
        <v>10092</v>
      </c>
      <c r="AA66" s="170">
        <f>W66</f>
        <v>9019</v>
      </c>
      <c r="AB66" s="124"/>
      <c r="AC66" s="124"/>
      <c r="AD66" s="138"/>
    </row>
    <row r="67" spans="1:30">
      <c r="A67" s="116">
        <v>38625</v>
      </c>
      <c r="B67" s="117">
        <f t="shared" ref="B67" si="14">MONTH(MONTH(A67)&amp;0)</f>
        <v>3</v>
      </c>
      <c r="C67" s="118" t="str">
        <f t="shared" ref="C67" si="15">IF(B67=4,"dec",IF(B67=1,"Mar", IF(B67=2,"June",IF(B67=3,"Sep",""))))&amp;YEAR(A67)</f>
        <v>Sep2005</v>
      </c>
      <c r="D67" s="119">
        <f t="shared" ref="D67" si="16">DATEVALUE(C67)</f>
        <v>38596</v>
      </c>
      <c r="E67" s="302">
        <v>5925</v>
      </c>
      <c r="F67" s="303"/>
      <c r="G67" s="303"/>
      <c r="H67" s="276">
        <v>1466</v>
      </c>
      <c r="I67" s="303"/>
      <c r="J67" s="303"/>
      <c r="K67" s="114">
        <v>7391</v>
      </c>
      <c r="L67" s="303"/>
      <c r="M67" s="304"/>
      <c r="N67" s="307">
        <v>7476</v>
      </c>
      <c r="O67" s="303"/>
      <c r="P67" s="196">
        <v>42460</v>
      </c>
      <c r="Q67" s="168">
        <f t="shared" si="4"/>
        <v>6852</v>
      </c>
      <c r="R67" s="123">
        <f t="shared" si="5"/>
        <v>6782.3193989355568</v>
      </c>
      <c r="S67" s="123">
        <f t="shared" si="6"/>
        <v>6929.5626883445539</v>
      </c>
      <c r="T67" s="123">
        <f t="shared" si="7"/>
        <v>2532</v>
      </c>
      <c r="U67" s="123">
        <f t="shared" si="8"/>
        <v>2416.6655734114192</v>
      </c>
      <c r="V67" s="123">
        <f t="shared" si="9"/>
        <v>2504.9159991013657</v>
      </c>
      <c r="W67" s="123">
        <f t="shared" si="10"/>
        <v>9384</v>
      </c>
      <c r="X67" s="123">
        <f t="shared" si="11"/>
        <v>9198.9849723469761</v>
      </c>
      <c r="Y67" s="169">
        <f t="shared" si="12"/>
        <v>9434.4786874459205</v>
      </c>
      <c r="Z67" s="306">
        <f t="shared" si="13"/>
        <v>10092</v>
      </c>
      <c r="AA67" s="170">
        <f>Y67</f>
        <v>9434.4786874459205</v>
      </c>
      <c r="AB67" s="461"/>
      <c r="AC67" s="461"/>
      <c r="AD67" s="462"/>
    </row>
    <row r="68" spans="1:30">
      <c r="A68" s="116">
        <v>38625</v>
      </c>
      <c r="B68" s="117">
        <f t="shared" si="1"/>
        <v>3</v>
      </c>
      <c r="C68" s="118" t="str">
        <f t="shared" si="2"/>
        <v>Sep2005</v>
      </c>
      <c r="D68" s="119">
        <f t="shared" si="3"/>
        <v>38596</v>
      </c>
      <c r="E68" s="302">
        <v>5925</v>
      </c>
      <c r="F68" s="303"/>
      <c r="G68" s="303"/>
      <c r="H68" s="276">
        <v>1466</v>
      </c>
      <c r="I68" s="303"/>
      <c r="J68" s="303"/>
      <c r="K68" s="114">
        <v>7391</v>
      </c>
      <c r="L68" s="303"/>
      <c r="M68" s="304"/>
      <c r="N68" s="307">
        <v>7626</v>
      </c>
      <c r="O68" s="303"/>
      <c r="P68" s="470">
        <v>42551</v>
      </c>
      <c r="Q68" s="168" t="e">
        <f t="shared" si="4"/>
        <v>#N/A</v>
      </c>
      <c r="R68" s="123">
        <f t="shared" si="5"/>
        <v>6828.0620349353276</v>
      </c>
      <c r="S68" s="123">
        <f t="shared" si="6"/>
        <v>6989.9198358471112</v>
      </c>
      <c r="T68" s="123" t="e">
        <f t="shared" si="7"/>
        <v>#N/A</v>
      </c>
      <c r="U68" s="123">
        <f t="shared" si="8"/>
        <v>2425.4094093481262</v>
      </c>
      <c r="V68" s="123">
        <f t="shared" si="9"/>
        <v>2602.4549008216304</v>
      </c>
      <c r="W68" s="123" t="e">
        <f t="shared" si="10"/>
        <v>#N/A</v>
      </c>
      <c r="X68" s="123">
        <f t="shared" si="11"/>
        <v>9253.4714442834538</v>
      </c>
      <c r="Y68" s="169">
        <f t="shared" si="12"/>
        <v>9592.3747366687421</v>
      </c>
      <c r="Z68" s="306">
        <f t="shared" si="13"/>
        <v>10050</v>
      </c>
      <c r="AA68" s="463">
        <v>8693.9184599786986</v>
      </c>
      <c r="AB68" s="461">
        <v>295.74236845899031</v>
      </c>
      <c r="AC68" s="461">
        <v>416.72788282858164</v>
      </c>
      <c r="AD68" s="462">
        <v>310.14540588394266</v>
      </c>
    </row>
    <row r="69" spans="1:30">
      <c r="A69" s="109">
        <v>38656</v>
      </c>
      <c r="B69" s="117">
        <f t="shared" si="1"/>
        <v>4</v>
      </c>
      <c r="C69" s="118" t="str">
        <f t="shared" si="2"/>
        <v>dec2005</v>
      </c>
      <c r="D69" s="119">
        <f t="shared" si="3"/>
        <v>38687</v>
      </c>
      <c r="E69" s="302">
        <v>6003</v>
      </c>
      <c r="F69" s="303"/>
      <c r="G69" s="303"/>
      <c r="H69" s="276">
        <v>1507</v>
      </c>
      <c r="I69" s="303"/>
      <c r="J69" s="303"/>
      <c r="K69" s="114">
        <v>7510</v>
      </c>
      <c r="L69" s="303"/>
      <c r="M69" s="304"/>
      <c r="N69" s="307">
        <v>7715</v>
      </c>
      <c r="O69" s="303"/>
      <c r="P69" s="196">
        <v>42643</v>
      </c>
      <c r="Q69" s="168" t="e">
        <f t="shared" ref="Q69:Q104" si="17">IF(VLOOKUP(P69,$A$4:$M$305,5,FALSE)=0,NA(),VLOOKUP(P69,$A$4:$M$305,5,FALSE))</f>
        <v>#N/A</v>
      </c>
      <c r="R69" s="123">
        <f t="shared" ref="R69:R104" si="18">IF(VLOOKUP(P69,$A$4:$M$305,6,FALSE)=0,NA(),VLOOKUP(P69,$A$4:$M$305,6,FALSE))</f>
        <v>7086.5041438115577</v>
      </c>
      <c r="S69" s="123">
        <f t="shared" ref="S69:S104" si="19">IF(VLOOKUP(P69,$A$4:$M$305,7,FALSE)=0,NA(),VLOOKUP(P69,$A$4:$M$305,7,FALSE))</f>
        <v>7113.7219833242134</v>
      </c>
      <c r="T69" s="123" t="e">
        <f t="shared" ref="T69:T104" si="20">IF(VLOOKUP(P69,$A$4:$M$305,8,FALSE)=0,NA(),VLOOKUP(P69,$A$4:$M$305,8,FALSE))</f>
        <v>#N/A</v>
      </c>
      <c r="U69" s="123">
        <f t="shared" ref="U69:U104" si="21">IF(VLOOKUP(P69,$A$4:$M$305,9,FALSE)=0,NA(),VLOOKUP(P69,$A$4:$M$305,9,FALSE))</f>
        <v>2350.4376012641869</v>
      </c>
      <c r="V69" s="123">
        <f t="shared" ref="V69:V104" si="22">IF(VLOOKUP(P69,$A$4:$M$305,10,FALSE)=0,NA(),VLOOKUP(P69,$A$4:$M$305,10,FALSE))</f>
        <v>2592.6484887474012</v>
      </c>
      <c r="W69" s="123" t="e">
        <f t="shared" ref="W69:W104" si="23">IF(VLOOKUP(P69,$A$4:$M$305,11,FALSE)=0,NA(),VLOOKUP(P69,$A$4:$M$305,11,FALSE))</f>
        <v>#N/A</v>
      </c>
      <c r="X69" s="123">
        <f t="shared" ref="X69:X104" si="24">IF(VLOOKUP(P69,$A$4:$M$305,12,FALSE)=0,NA(),VLOOKUP(P69,$A$4:$M$305,12,FALSE))</f>
        <v>9436.9417450757446</v>
      </c>
      <c r="Y69" s="169">
        <f t="shared" ref="Y69:Y104" si="25">IF(VLOOKUP(P69,$A$4:$M$305,13,FALSE)=0,NA(),VLOOKUP(P69,$A$4:$M$305,13,FALSE))</f>
        <v>9706.3704720716141</v>
      </c>
      <c r="Z69" s="306">
        <f t="shared" ref="Z69:Z104" si="26">IF(VLOOKUP(P69,$A$4:$N$305,14,FALSE)=0,NA(),VLOOKUP(P69,$A$4:$N$305,14,FALSE))</f>
        <v>10256</v>
      </c>
      <c r="AA69" s="463">
        <v>8748.4049319151763</v>
      </c>
      <c r="AB69" s="461">
        <v>295.74236845899031</v>
      </c>
      <c r="AC69" s="461">
        <v>416.72788282858164</v>
      </c>
      <c r="AD69" s="462">
        <v>310.14540588394266</v>
      </c>
    </row>
    <row r="70" spans="1:30">
      <c r="A70" s="116">
        <v>38686</v>
      </c>
      <c r="B70" s="117">
        <f t="shared" ref="B70:B133" si="27">MONTH(MONTH(A70)&amp;0)</f>
        <v>4</v>
      </c>
      <c r="C70" s="118" t="str">
        <f t="shared" ref="C70:C133" si="28">IF(B70=4,"dec",IF(B70=1,"Mar", IF(B70=2,"June",IF(B70=3,"Sep",""))))&amp;YEAR(A70)</f>
        <v>dec2005</v>
      </c>
      <c r="D70" s="119">
        <f t="shared" ref="D70:D133" si="29">DATEVALUE(C70)</f>
        <v>38687</v>
      </c>
      <c r="E70" s="302">
        <v>6006</v>
      </c>
      <c r="F70" s="303"/>
      <c r="G70" s="303"/>
      <c r="H70" s="276">
        <v>1573</v>
      </c>
      <c r="I70" s="303"/>
      <c r="J70" s="303"/>
      <c r="K70" s="114">
        <v>7579</v>
      </c>
      <c r="L70" s="303"/>
      <c r="M70" s="304"/>
      <c r="N70" s="307">
        <v>7692</v>
      </c>
      <c r="O70" s="303"/>
      <c r="P70" s="196">
        <v>42735</v>
      </c>
      <c r="Q70" s="168" t="e">
        <f t="shared" si="17"/>
        <v>#N/A</v>
      </c>
      <c r="R70" s="123">
        <f t="shared" si="18"/>
        <v>6903.906630590056</v>
      </c>
      <c r="S70" s="123">
        <f t="shared" si="19"/>
        <v>6996.1484422075937</v>
      </c>
      <c r="T70" s="123" t="e">
        <f t="shared" si="20"/>
        <v>#N/A</v>
      </c>
      <c r="U70" s="123">
        <f t="shared" si="21"/>
        <v>2185.3471673868335</v>
      </c>
      <c r="V70" s="123">
        <f t="shared" si="22"/>
        <v>2479.1212694192309</v>
      </c>
      <c r="W70" s="123" t="e">
        <f t="shared" si="23"/>
        <v>#N/A</v>
      </c>
      <c r="X70" s="123">
        <f t="shared" si="24"/>
        <v>9089.2537979768895</v>
      </c>
      <c r="Y70" s="169">
        <f t="shared" si="25"/>
        <v>9475.2697116268246</v>
      </c>
      <c r="Z70" s="306" t="e">
        <f t="shared" si="26"/>
        <v>#N/A</v>
      </c>
      <c r="AA70" s="463">
        <v>8931.8752327074671</v>
      </c>
      <c r="AB70" s="461">
        <v>295.74236845899031</v>
      </c>
      <c r="AC70" s="461">
        <v>416.72788282858164</v>
      </c>
      <c r="AD70" s="462">
        <v>310.14540588394266</v>
      </c>
    </row>
    <row r="71" spans="1:30">
      <c r="A71" s="109">
        <v>38717</v>
      </c>
      <c r="B71" s="117">
        <f t="shared" si="27"/>
        <v>4</v>
      </c>
      <c r="C71" s="118" t="str">
        <f t="shared" si="28"/>
        <v>dec2005</v>
      </c>
      <c r="D71" s="119">
        <f t="shared" si="29"/>
        <v>38687</v>
      </c>
      <c r="E71" s="302">
        <v>6056</v>
      </c>
      <c r="F71" s="303"/>
      <c r="G71" s="303"/>
      <c r="H71" s="276">
        <v>1364</v>
      </c>
      <c r="I71" s="303"/>
      <c r="J71" s="303"/>
      <c r="K71" s="114">
        <v>7420</v>
      </c>
      <c r="L71" s="303"/>
      <c r="M71" s="304"/>
      <c r="N71" s="307">
        <v>7692</v>
      </c>
      <c r="O71" s="303"/>
      <c r="P71" s="470">
        <v>42825</v>
      </c>
      <c r="Q71" s="168" t="e">
        <f t="shared" si="17"/>
        <v>#N/A</v>
      </c>
      <c r="R71" s="123">
        <f t="shared" si="18"/>
        <v>6872.062665294301</v>
      </c>
      <c r="S71" s="123" t="e">
        <f t="shared" si="19"/>
        <v>#N/A</v>
      </c>
      <c r="T71" s="123" t="e">
        <f t="shared" si="20"/>
        <v>#N/A</v>
      </c>
      <c r="U71" s="123">
        <f t="shared" si="21"/>
        <v>2453.8277068714215</v>
      </c>
      <c r="V71" s="123" t="e">
        <f t="shared" si="22"/>
        <v>#N/A</v>
      </c>
      <c r="W71" s="123" t="e">
        <f t="shared" si="23"/>
        <v>#N/A</v>
      </c>
      <c r="X71" s="123">
        <f t="shared" si="24"/>
        <v>9325.8903721657225</v>
      </c>
      <c r="Y71" s="169" t="e">
        <f t="shared" si="25"/>
        <v>#N/A</v>
      </c>
      <c r="Z71" s="306" t="e">
        <f t="shared" si="26"/>
        <v>#N/A</v>
      </c>
      <c r="AA71" s="463">
        <v>8539.3726306219742</v>
      </c>
      <c r="AB71" s="461">
        <v>321.86448981460489</v>
      </c>
      <c r="AC71" s="461">
        <v>454.10019026613128</v>
      </c>
      <c r="AD71" s="462">
        <v>337.66901556561186</v>
      </c>
    </row>
    <row r="72" spans="1:30">
      <c r="A72" s="116">
        <v>38748</v>
      </c>
      <c r="B72" s="117">
        <f t="shared" si="27"/>
        <v>1</v>
      </c>
      <c r="C72" s="118" t="str">
        <f t="shared" si="28"/>
        <v>Mar2006</v>
      </c>
      <c r="D72" s="119">
        <f t="shared" si="29"/>
        <v>38777</v>
      </c>
      <c r="E72" s="302">
        <v>5993</v>
      </c>
      <c r="F72" s="303"/>
      <c r="G72" s="303"/>
      <c r="H72" s="276">
        <v>1521</v>
      </c>
      <c r="I72" s="303"/>
      <c r="J72" s="303"/>
      <c r="K72" s="114">
        <v>7514</v>
      </c>
      <c r="L72" s="303"/>
      <c r="M72" s="304"/>
      <c r="N72" s="307">
        <v>7857</v>
      </c>
      <c r="O72" s="303"/>
      <c r="P72" s="196">
        <v>42916</v>
      </c>
      <c r="Q72" s="168" t="e">
        <f t="shared" si="17"/>
        <v>#N/A</v>
      </c>
      <c r="R72" s="123">
        <f t="shared" si="18"/>
        <v>6896.3454617745429</v>
      </c>
      <c r="S72" s="123" t="e">
        <f t="shared" si="19"/>
        <v>#N/A</v>
      </c>
      <c r="T72" s="123" t="e">
        <f t="shared" si="20"/>
        <v>#N/A</v>
      </c>
      <c r="U72" s="123">
        <f t="shared" si="21"/>
        <v>2463.2777246000032</v>
      </c>
      <c r="V72" s="123" t="e">
        <f t="shared" si="22"/>
        <v>#N/A</v>
      </c>
      <c r="W72" s="123" t="e">
        <f t="shared" si="23"/>
        <v>#N/A</v>
      </c>
      <c r="X72" s="123">
        <f t="shared" si="24"/>
        <v>9359.6231863745452</v>
      </c>
      <c r="Y72" s="169" t="e">
        <f t="shared" si="25"/>
        <v>#N/A</v>
      </c>
      <c r="Z72" s="306" t="e">
        <f t="shared" si="26"/>
        <v>#N/A</v>
      </c>
      <c r="AA72" s="463">
        <v>8731.1945498241676</v>
      </c>
      <c r="AB72" s="461">
        <v>347.98661117021948</v>
      </c>
      <c r="AC72" s="461">
        <v>491.47249770368097</v>
      </c>
      <c r="AD72" s="462">
        <v>365.19262524728094</v>
      </c>
    </row>
    <row r="73" spans="1:30">
      <c r="A73" s="109">
        <v>38776</v>
      </c>
      <c r="B73" s="117">
        <f t="shared" si="27"/>
        <v>1</v>
      </c>
      <c r="C73" s="118" t="str">
        <f t="shared" si="28"/>
        <v>Mar2006</v>
      </c>
      <c r="D73" s="119">
        <f t="shared" si="29"/>
        <v>38777</v>
      </c>
      <c r="E73" s="302">
        <v>6028</v>
      </c>
      <c r="F73" s="303"/>
      <c r="G73" s="303"/>
      <c r="H73" s="276">
        <v>1582</v>
      </c>
      <c r="I73" s="303"/>
      <c r="J73" s="303"/>
      <c r="K73" s="114">
        <v>7610</v>
      </c>
      <c r="L73" s="303"/>
      <c r="M73" s="304"/>
      <c r="N73" s="307">
        <v>7881</v>
      </c>
      <c r="O73" s="303"/>
      <c r="P73" s="196">
        <v>43008</v>
      </c>
      <c r="Q73" s="168" t="e">
        <f t="shared" si="17"/>
        <v>#N/A</v>
      </c>
      <c r="R73" s="123">
        <f t="shared" si="18"/>
        <v>7174.3827764177031</v>
      </c>
      <c r="S73" s="123" t="e">
        <f t="shared" si="19"/>
        <v>#N/A</v>
      </c>
      <c r="T73" s="123" t="e">
        <f t="shared" si="20"/>
        <v>#N/A</v>
      </c>
      <c r="U73" s="123">
        <f t="shared" si="21"/>
        <v>2452.2804386204489</v>
      </c>
      <c r="V73" s="123" t="e">
        <f t="shared" si="22"/>
        <v>#N/A</v>
      </c>
      <c r="W73" s="123" t="e">
        <f t="shared" si="23"/>
        <v>#N/A</v>
      </c>
      <c r="X73" s="123">
        <f t="shared" si="24"/>
        <v>9626.663215038152</v>
      </c>
      <c r="Y73" s="169" t="e">
        <f t="shared" si="25"/>
        <v>#N/A</v>
      </c>
      <c r="Z73" s="306" t="e">
        <f t="shared" si="26"/>
        <v>#N/A</v>
      </c>
      <c r="AA73" s="463">
        <v>8720.1127090463524</v>
      </c>
      <c r="AB73" s="461">
        <v>374.10873252583406</v>
      </c>
      <c r="AC73" s="461">
        <v>528.84480514123061</v>
      </c>
      <c r="AD73" s="462">
        <v>392.71623492895014</v>
      </c>
    </row>
    <row r="74" spans="1:30">
      <c r="A74" s="116">
        <v>38807</v>
      </c>
      <c r="B74" s="117">
        <f t="shared" si="27"/>
        <v>1</v>
      </c>
      <c r="C74" s="118" t="str">
        <f t="shared" si="28"/>
        <v>Mar2006</v>
      </c>
      <c r="D74" s="119">
        <f t="shared" si="29"/>
        <v>38777</v>
      </c>
      <c r="E74" s="302">
        <v>5977</v>
      </c>
      <c r="F74" s="303"/>
      <c r="G74" s="303"/>
      <c r="H74" s="276">
        <v>1687</v>
      </c>
      <c r="I74" s="303"/>
      <c r="J74" s="303"/>
      <c r="K74" s="114">
        <v>7664</v>
      </c>
      <c r="L74" s="303"/>
      <c r="M74" s="304"/>
      <c r="N74" s="307">
        <v>7957</v>
      </c>
      <c r="O74" s="303"/>
      <c r="P74" s="470">
        <v>43100</v>
      </c>
      <c r="Q74" s="168" t="e">
        <f t="shared" si="17"/>
        <v>#N/A</v>
      </c>
      <c r="R74" s="123">
        <f t="shared" si="18"/>
        <v>6975.0641323111777</v>
      </c>
      <c r="S74" s="123" t="e">
        <f t="shared" si="19"/>
        <v>#N/A</v>
      </c>
      <c r="T74" s="123" t="e">
        <f t="shared" si="20"/>
        <v>#N/A</v>
      </c>
      <c r="U74" s="123">
        <f t="shared" si="21"/>
        <v>2261.2086812003445</v>
      </c>
      <c r="V74" s="123" t="e">
        <f t="shared" si="22"/>
        <v>#N/A</v>
      </c>
      <c r="W74" s="123" t="e">
        <f t="shared" si="23"/>
        <v>#N/A</v>
      </c>
      <c r="X74" s="123">
        <f t="shared" si="24"/>
        <v>9236.2728135115212</v>
      </c>
      <c r="Y74" s="169" t="e">
        <f t="shared" si="25"/>
        <v>#N/A</v>
      </c>
      <c r="Z74" s="306" t="e">
        <f t="shared" si="26"/>
        <v>#N/A</v>
      </c>
      <c r="AA74" s="463">
        <v>8987.1527377099592</v>
      </c>
      <c r="AB74" s="461">
        <v>374.10873252583406</v>
      </c>
      <c r="AC74" s="461">
        <v>528.84480514123061</v>
      </c>
      <c r="AD74" s="462">
        <v>392.71623492895014</v>
      </c>
    </row>
    <row r="75" spans="1:30">
      <c r="A75" s="109">
        <v>38837</v>
      </c>
      <c r="B75" s="117">
        <f t="shared" si="27"/>
        <v>2</v>
      </c>
      <c r="C75" s="118" t="str">
        <f t="shared" si="28"/>
        <v>June2006</v>
      </c>
      <c r="D75" s="119">
        <f t="shared" si="29"/>
        <v>38869</v>
      </c>
      <c r="E75" s="302">
        <v>5976</v>
      </c>
      <c r="F75" s="303"/>
      <c r="G75" s="303"/>
      <c r="H75" s="276">
        <v>1616</v>
      </c>
      <c r="I75" s="303"/>
      <c r="J75" s="303"/>
      <c r="K75" s="114">
        <v>7592</v>
      </c>
      <c r="L75" s="303"/>
      <c r="M75" s="304"/>
      <c r="N75" s="307">
        <v>8051</v>
      </c>
      <c r="O75" s="303"/>
      <c r="P75" s="196">
        <v>43190</v>
      </c>
      <c r="Q75" s="168" t="e">
        <f t="shared" si="17"/>
        <v>#N/A</v>
      </c>
      <c r="R75" s="123">
        <f t="shared" si="18"/>
        <v>7000.8475512632212</v>
      </c>
      <c r="S75" s="123" t="e">
        <f t="shared" si="19"/>
        <v>#N/A</v>
      </c>
      <c r="T75" s="123" t="e">
        <f t="shared" si="20"/>
        <v>#N/A</v>
      </c>
      <c r="U75" s="123">
        <f t="shared" si="21"/>
        <v>2539.4370246751805</v>
      </c>
      <c r="V75" s="123" t="e">
        <f t="shared" si="22"/>
        <v>#N/A</v>
      </c>
      <c r="W75" s="123" t="e">
        <f t="shared" si="23"/>
        <v>#N/A</v>
      </c>
      <c r="X75" s="123">
        <f t="shared" si="24"/>
        <v>9540.2845759384018</v>
      </c>
      <c r="Y75" s="169" t="e">
        <f t="shared" si="25"/>
        <v>#N/A</v>
      </c>
      <c r="Z75" s="306" t="e">
        <f t="shared" si="26"/>
        <v>#N/A</v>
      </c>
      <c r="AA75" s="463">
        <v>8556.4853163740609</v>
      </c>
      <c r="AB75" s="461">
        <v>396.94471821604321</v>
      </c>
      <c r="AC75" s="461">
        <v>562.04845380835468</v>
      </c>
      <c r="AD75" s="462">
        <v>426.33501038954267</v>
      </c>
    </row>
    <row r="76" spans="1:30">
      <c r="A76" s="116">
        <v>38868</v>
      </c>
      <c r="B76" s="117">
        <f t="shared" si="27"/>
        <v>2</v>
      </c>
      <c r="C76" s="118" t="str">
        <f t="shared" si="28"/>
        <v>June2006</v>
      </c>
      <c r="D76" s="119">
        <f t="shared" si="29"/>
        <v>38869</v>
      </c>
      <c r="E76" s="302">
        <v>6046</v>
      </c>
      <c r="F76" s="303"/>
      <c r="G76" s="303"/>
      <c r="H76" s="276">
        <v>1604</v>
      </c>
      <c r="I76" s="303"/>
      <c r="J76" s="303"/>
      <c r="K76" s="114">
        <v>7650</v>
      </c>
      <c r="L76" s="303"/>
      <c r="M76" s="304"/>
      <c r="N76" s="307">
        <v>8083</v>
      </c>
      <c r="O76" s="303"/>
      <c r="P76" s="196">
        <v>43281</v>
      </c>
      <c r="Q76" s="168" t="e">
        <f t="shared" si="17"/>
        <v>#N/A</v>
      </c>
      <c r="R76" s="123">
        <f t="shared" si="18"/>
        <v>7060.9172257544878</v>
      </c>
      <c r="S76" s="123" t="e">
        <f t="shared" si="19"/>
        <v>#N/A</v>
      </c>
      <c r="T76" s="123" t="e">
        <f t="shared" si="20"/>
        <v>#N/A</v>
      </c>
      <c r="U76" s="123">
        <f t="shared" si="21"/>
        <v>2495.8242361534849</v>
      </c>
      <c r="V76" s="123" t="e">
        <f t="shared" si="22"/>
        <v>#N/A</v>
      </c>
      <c r="W76" s="123" t="e">
        <f t="shared" si="23"/>
        <v>#N/A</v>
      </c>
      <c r="X76" s="123">
        <f t="shared" si="24"/>
        <v>9556.7414619079718</v>
      </c>
      <c r="Y76" s="169" t="e">
        <f t="shared" si="25"/>
        <v>#N/A</v>
      </c>
      <c r="Z76" s="306" t="e">
        <f t="shared" si="26"/>
        <v>#N/A</v>
      </c>
      <c r="AA76" s="463">
        <v>8820.220058991672</v>
      </c>
      <c r="AB76" s="461">
        <v>419.78070390625243</v>
      </c>
      <c r="AC76" s="461">
        <v>595.25210247547875</v>
      </c>
      <c r="AD76" s="462">
        <v>459.95378585013538</v>
      </c>
    </row>
    <row r="77" spans="1:30">
      <c r="A77" s="109">
        <v>38898</v>
      </c>
      <c r="B77" s="117">
        <f t="shared" si="27"/>
        <v>2</v>
      </c>
      <c r="C77" s="118" t="str">
        <f t="shared" si="28"/>
        <v>June2006</v>
      </c>
      <c r="D77" s="119">
        <f t="shared" si="29"/>
        <v>38869</v>
      </c>
      <c r="E77" s="308">
        <v>6041</v>
      </c>
      <c r="F77" s="303"/>
      <c r="G77" s="303"/>
      <c r="H77" s="303">
        <v>1615</v>
      </c>
      <c r="I77" s="303"/>
      <c r="J77" s="303"/>
      <c r="K77" s="114">
        <v>7656</v>
      </c>
      <c r="L77" s="303"/>
      <c r="M77" s="304"/>
      <c r="N77" s="307">
        <v>8082</v>
      </c>
      <c r="O77" s="303"/>
      <c r="P77" s="470">
        <v>43373</v>
      </c>
      <c r="Q77" s="168" t="e">
        <f t="shared" si="17"/>
        <v>#N/A</v>
      </c>
      <c r="R77" s="123">
        <f t="shared" si="18"/>
        <v>7274.5790519255715</v>
      </c>
      <c r="S77" s="123" t="e">
        <f t="shared" si="19"/>
        <v>#N/A</v>
      </c>
      <c r="T77" s="123" t="e">
        <f t="shared" si="20"/>
        <v>#N/A</v>
      </c>
      <c r="U77" s="123">
        <f t="shared" si="21"/>
        <v>2454.5284069149038</v>
      </c>
      <c r="V77" s="123" t="e">
        <f t="shared" si="22"/>
        <v>#N/A</v>
      </c>
      <c r="W77" s="123" t="e">
        <f t="shared" si="23"/>
        <v>#N/A</v>
      </c>
      <c r="X77" s="123">
        <f t="shared" si="24"/>
        <v>9729.1074588404754</v>
      </c>
      <c r="Y77" s="169" t="e">
        <f t="shared" si="25"/>
        <v>#N/A</v>
      </c>
      <c r="Z77" s="306" t="e">
        <f t="shared" si="26"/>
        <v>#N/A</v>
      </c>
      <c r="AA77" s="463">
        <v>8796.3999251519745</v>
      </c>
      <c r="AB77" s="461">
        <v>442.61668959646158</v>
      </c>
      <c r="AC77" s="461">
        <v>628.45575114260282</v>
      </c>
      <c r="AD77" s="462">
        <v>493.57256131072791</v>
      </c>
    </row>
    <row r="78" spans="1:30">
      <c r="A78" s="116">
        <v>38929</v>
      </c>
      <c r="B78" s="117">
        <f t="shared" si="27"/>
        <v>3</v>
      </c>
      <c r="C78" s="118" t="str">
        <f t="shared" si="28"/>
        <v>Sep2006</v>
      </c>
      <c r="D78" s="119">
        <f t="shared" si="29"/>
        <v>38961</v>
      </c>
      <c r="E78" s="308">
        <v>6139</v>
      </c>
      <c r="F78" s="303"/>
      <c r="G78" s="303"/>
      <c r="H78" s="303">
        <v>1560</v>
      </c>
      <c r="I78" s="303"/>
      <c r="J78" s="303"/>
      <c r="K78" s="114">
        <v>7699</v>
      </c>
      <c r="L78" s="303"/>
      <c r="M78" s="304"/>
      <c r="N78" s="307">
        <v>8152</v>
      </c>
      <c r="O78" s="303"/>
      <c r="P78" s="196">
        <v>43465</v>
      </c>
      <c r="Q78" s="168" t="e">
        <f t="shared" si="17"/>
        <v>#N/A</v>
      </c>
      <c r="R78" s="123">
        <f t="shared" si="18"/>
        <v>7077.9692932004073</v>
      </c>
      <c r="S78" s="123" t="e">
        <f t="shared" si="19"/>
        <v>#N/A</v>
      </c>
      <c r="T78" s="123" t="e">
        <f t="shared" si="20"/>
        <v>#N/A</v>
      </c>
      <c r="U78" s="123">
        <f t="shared" si="21"/>
        <v>2258.166613552954</v>
      </c>
      <c r="V78" s="123" t="e">
        <f t="shared" si="22"/>
        <v>#N/A</v>
      </c>
      <c r="W78" s="123" t="e">
        <f t="shared" si="23"/>
        <v>#N/A</v>
      </c>
      <c r="X78" s="123">
        <f t="shared" si="24"/>
        <v>9336.1359067533613</v>
      </c>
      <c r="Y78" s="169" t="e">
        <f t="shared" si="25"/>
        <v>#N/A</v>
      </c>
      <c r="Z78" s="306" t="e">
        <f t="shared" si="26"/>
        <v>#N/A</v>
      </c>
      <c r="AA78" s="463">
        <v>8968.765922084478</v>
      </c>
      <c r="AB78" s="461">
        <v>442.61668959646158</v>
      </c>
      <c r="AC78" s="461">
        <v>628.45575114260282</v>
      </c>
      <c r="AD78" s="462">
        <v>493.57256131072791</v>
      </c>
    </row>
    <row r="79" spans="1:30">
      <c r="A79" s="109">
        <v>38960</v>
      </c>
      <c r="B79" s="117">
        <f t="shared" si="27"/>
        <v>3</v>
      </c>
      <c r="C79" s="118" t="str">
        <f t="shared" si="28"/>
        <v>Sep2006</v>
      </c>
      <c r="D79" s="119">
        <f t="shared" si="29"/>
        <v>38961</v>
      </c>
      <c r="E79" s="308">
        <v>6178</v>
      </c>
      <c r="F79" s="303"/>
      <c r="G79" s="303"/>
      <c r="H79" s="303">
        <v>1592</v>
      </c>
      <c r="I79" s="303"/>
      <c r="J79" s="303"/>
      <c r="K79" s="114">
        <v>7770</v>
      </c>
      <c r="L79" s="303"/>
      <c r="M79" s="304"/>
      <c r="N79" s="307">
        <v>8231</v>
      </c>
      <c r="O79" s="303"/>
      <c r="P79" s="196">
        <v>43555</v>
      </c>
      <c r="Q79" s="168" t="e">
        <f t="shared" si="17"/>
        <v>#N/A</v>
      </c>
      <c r="R79" s="123">
        <f t="shared" si="18"/>
        <v>7066.1496221236685</v>
      </c>
      <c r="S79" s="123" t="e">
        <f t="shared" si="19"/>
        <v>#N/A</v>
      </c>
      <c r="T79" s="123" t="e">
        <f t="shared" si="20"/>
        <v>#N/A</v>
      </c>
      <c r="U79" s="123">
        <f t="shared" si="21"/>
        <v>2516.6555145654356</v>
      </c>
      <c r="V79" s="123" t="e">
        <f t="shared" si="22"/>
        <v>#N/A</v>
      </c>
      <c r="W79" s="123" t="e">
        <f t="shared" si="23"/>
        <v>#N/A</v>
      </c>
      <c r="X79" s="123">
        <f t="shared" si="24"/>
        <v>9582.805136689105</v>
      </c>
      <c r="Y79" s="169" t="e">
        <f t="shared" si="25"/>
        <v>#N/A</v>
      </c>
      <c r="Z79" s="306" t="e">
        <f t="shared" si="26"/>
        <v>#N/A</v>
      </c>
      <c r="AA79" s="463">
        <v>8531.1436365398422</v>
      </c>
      <c r="AB79" s="461">
        <v>470.23136869777403</v>
      </c>
      <c r="AC79" s="461">
        <v>660.14350105704705</v>
      </c>
      <c r="AD79" s="462">
        <v>517.33846801312825</v>
      </c>
    </row>
    <row r="80" spans="1:30">
      <c r="A80" s="116">
        <v>38990</v>
      </c>
      <c r="B80" s="117">
        <f t="shared" si="27"/>
        <v>3</v>
      </c>
      <c r="C80" s="118" t="str">
        <f t="shared" si="28"/>
        <v>Sep2006</v>
      </c>
      <c r="D80" s="119">
        <f t="shared" si="29"/>
        <v>38961</v>
      </c>
      <c r="E80" s="308">
        <v>6174</v>
      </c>
      <c r="F80" s="303"/>
      <c r="G80" s="303"/>
      <c r="H80" s="303">
        <v>1531</v>
      </c>
      <c r="I80" s="303"/>
      <c r="J80" s="303"/>
      <c r="K80" s="114">
        <v>7705</v>
      </c>
      <c r="L80" s="303"/>
      <c r="M80" s="304"/>
      <c r="N80" s="307">
        <v>8239</v>
      </c>
      <c r="O80" s="303"/>
      <c r="P80" s="470">
        <v>43646</v>
      </c>
      <c r="Q80" s="168" t="e">
        <f t="shared" si="17"/>
        <v>#N/A</v>
      </c>
      <c r="R80" s="123">
        <f t="shared" si="18"/>
        <v>7101.3841311242759</v>
      </c>
      <c r="S80" s="123" t="e">
        <f t="shared" si="19"/>
        <v>#N/A</v>
      </c>
      <c r="T80" s="123" t="e">
        <f t="shared" si="20"/>
        <v>#N/A</v>
      </c>
      <c r="U80" s="123">
        <f t="shared" si="21"/>
        <v>2492.3440098759384</v>
      </c>
      <c r="V80" s="123" t="e">
        <f t="shared" si="22"/>
        <v>#N/A</v>
      </c>
      <c r="W80" s="123" t="e">
        <f t="shared" si="23"/>
        <v>#N/A</v>
      </c>
      <c r="X80" s="123">
        <f t="shared" si="24"/>
        <v>9593.7281410002142</v>
      </c>
      <c r="Y80" s="169" t="e">
        <f t="shared" si="25"/>
        <v>#N/A</v>
      </c>
      <c r="Z80" s="306" t="e">
        <f t="shared" si="26"/>
        <v>#N/A</v>
      </c>
      <c r="AA80" s="463">
        <v>8733.1621330180624</v>
      </c>
      <c r="AB80" s="461">
        <v>497.84604779908665</v>
      </c>
      <c r="AC80" s="461">
        <v>691.83125097149116</v>
      </c>
      <c r="AD80" s="462">
        <v>541.10437471552837</v>
      </c>
    </row>
    <row r="81" spans="1:30">
      <c r="A81" s="109">
        <v>39021</v>
      </c>
      <c r="B81" s="117">
        <f t="shared" si="27"/>
        <v>4</v>
      </c>
      <c r="C81" s="118" t="str">
        <f t="shared" si="28"/>
        <v>dec2006</v>
      </c>
      <c r="D81" s="119">
        <f t="shared" si="29"/>
        <v>39052</v>
      </c>
      <c r="E81" s="308">
        <v>6133</v>
      </c>
      <c r="F81" s="303"/>
      <c r="G81" s="303"/>
      <c r="H81" s="303">
        <v>1499</v>
      </c>
      <c r="I81" s="303"/>
      <c r="J81" s="303"/>
      <c r="K81" s="114">
        <v>7632</v>
      </c>
      <c r="L81" s="303"/>
      <c r="M81" s="304"/>
      <c r="N81" s="307">
        <v>8246</v>
      </c>
      <c r="O81" s="303"/>
      <c r="P81" s="196">
        <v>43738</v>
      </c>
      <c r="Q81" s="168" t="e">
        <f t="shared" si="17"/>
        <v>#N/A</v>
      </c>
      <c r="R81" s="123">
        <f t="shared" si="18"/>
        <v>7318.925391320673</v>
      </c>
      <c r="S81" s="123" t="e">
        <f t="shared" si="19"/>
        <v>#N/A</v>
      </c>
      <c r="T81" s="123" t="e">
        <f t="shared" si="20"/>
        <v>#N/A</v>
      </c>
      <c r="U81" s="123">
        <f t="shared" si="21"/>
        <v>2466.2504566233201</v>
      </c>
      <c r="V81" s="123" t="e">
        <f t="shared" si="22"/>
        <v>#N/A</v>
      </c>
      <c r="W81" s="123" t="e">
        <f t="shared" si="23"/>
        <v>#N/A</v>
      </c>
      <c r="X81" s="123">
        <f t="shared" si="24"/>
        <v>9785.1758479439923</v>
      </c>
      <c r="Y81" s="169" t="e">
        <f t="shared" si="25"/>
        <v>#N/A</v>
      </c>
      <c r="Z81" s="306" t="e">
        <f t="shared" si="26"/>
        <v>#N/A</v>
      </c>
      <c r="AA81" s="463">
        <v>8699.4344038716499</v>
      </c>
      <c r="AB81" s="461">
        <v>525.4607269003991</v>
      </c>
      <c r="AC81" s="461">
        <v>723.51900088593538</v>
      </c>
      <c r="AD81" s="462">
        <v>564.87028141792871</v>
      </c>
    </row>
    <row r="82" spans="1:30">
      <c r="A82" s="116">
        <v>39051</v>
      </c>
      <c r="B82" s="117">
        <f t="shared" si="27"/>
        <v>4</v>
      </c>
      <c r="C82" s="118" t="str">
        <f t="shared" si="28"/>
        <v>dec2006</v>
      </c>
      <c r="D82" s="119">
        <f t="shared" si="29"/>
        <v>39052</v>
      </c>
      <c r="E82" s="308">
        <v>6144</v>
      </c>
      <c r="F82" s="303"/>
      <c r="G82" s="303"/>
      <c r="H82" s="303">
        <v>1518</v>
      </c>
      <c r="I82" s="303"/>
      <c r="J82" s="303"/>
      <c r="K82" s="114">
        <v>7662</v>
      </c>
      <c r="L82" s="303"/>
      <c r="M82" s="304"/>
      <c r="N82" s="307">
        <v>8360</v>
      </c>
      <c r="O82" s="303"/>
      <c r="P82" s="196">
        <v>43830</v>
      </c>
      <c r="Q82" s="168" t="e">
        <f t="shared" si="17"/>
        <v>#N/A</v>
      </c>
      <c r="R82" s="123">
        <f t="shared" si="18"/>
        <v>7103.5764682689232</v>
      </c>
      <c r="S82" s="123" t="e">
        <f t="shared" si="19"/>
        <v>#N/A</v>
      </c>
      <c r="T82" s="123" t="e">
        <f t="shared" si="20"/>
        <v>#N/A</v>
      </c>
      <c r="U82" s="123">
        <f t="shared" si="21"/>
        <v>2263.9401831785617</v>
      </c>
      <c r="V82" s="123" t="e">
        <f t="shared" si="22"/>
        <v>#N/A</v>
      </c>
      <c r="W82" s="123" t="e">
        <f t="shared" si="23"/>
        <v>#N/A</v>
      </c>
      <c r="X82" s="123">
        <f t="shared" si="24"/>
        <v>9367.516651447484</v>
      </c>
      <c r="Y82" s="169" t="e">
        <f t="shared" si="25"/>
        <v>#N/A</v>
      </c>
      <c r="Z82" s="306" t="e">
        <f t="shared" si="26"/>
        <v>#N/A</v>
      </c>
      <c r="AA82" s="463">
        <v>8890.882110815428</v>
      </c>
      <c r="AB82" s="461">
        <v>525.4607269003991</v>
      </c>
      <c r="AC82" s="461">
        <v>723.51900088593538</v>
      </c>
      <c r="AD82" s="462">
        <v>564.87028141792871</v>
      </c>
    </row>
    <row r="83" spans="1:30">
      <c r="A83" s="109">
        <v>39082</v>
      </c>
      <c r="B83" s="117">
        <f t="shared" si="27"/>
        <v>4</v>
      </c>
      <c r="C83" s="118" t="str">
        <f t="shared" si="28"/>
        <v>dec2006</v>
      </c>
      <c r="D83" s="119">
        <f t="shared" si="29"/>
        <v>39052</v>
      </c>
      <c r="E83" s="308">
        <v>6075</v>
      </c>
      <c r="F83" s="303"/>
      <c r="G83" s="303"/>
      <c r="H83" s="303">
        <v>1466</v>
      </c>
      <c r="I83" s="303"/>
      <c r="J83" s="303"/>
      <c r="K83" s="114">
        <v>7541</v>
      </c>
      <c r="L83" s="303"/>
      <c r="M83" s="304"/>
      <c r="N83" s="307">
        <v>8200</v>
      </c>
      <c r="O83" s="303"/>
      <c r="P83" s="470">
        <v>43921</v>
      </c>
      <c r="Q83" s="168" t="e">
        <f t="shared" si="17"/>
        <v>#N/A</v>
      </c>
      <c r="R83" s="123">
        <f t="shared" si="18"/>
        <v>7085.5279737584906</v>
      </c>
      <c r="S83" s="123" t="e">
        <f t="shared" si="19"/>
        <v>#N/A</v>
      </c>
      <c r="T83" s="123" t="e">
        <f t="shared" si="20"/>
        <v>#N/A</v>
      </c>
      <c r="U83" s="123">
        <f t="shared" si="21"/>
        <v>2493.6172775822915</v>
      </c>
      <c r="V83" s="123" t="e">
        <f t="shared" si="22"/>
        <v>#N/A</v>
      </c>
      <c r="W83" s="123" t="e">
        <f t="shared" si="23"/>
        <v>#N/A</v>
      </c>
      <c r="X83" s="123">
        <f t="shared" si="24"/>
        <v>9579.1452513407821</v>
      </c>
      <c r="Y83" s="169" t="e">
        <f t="shared" si="25"/>
        <v>#N/A</v>
      </c>
      <c r="Z83" s="306" t="e">
        <f t="shared" si="26"/>
        <v>#N/A</v>
      </c>
      <c r="AA83" s="463">
        <v>8433.830863936184</v>
      </c>
      <c r="AB83" s="461">
        <v>554.29204843648336</v>
      </c>
      <c r="AC83" s="461">
        <v>745.96767832801618</v>
      </c>
      <c r="AD83" s="462">
        <v>598.86273336481827</v>
      </c>
    </row>
    <row r="84" spans="1:30">
      <c r="A84" s="116">
        <v>39113</v>
      </c>
      <c r="B84" s="117">
        <f t="shared" si="27"/>
        <v>1</v>
      </c>
      <c r="C84" s="118" t="str">
        <f t="shared" si="28"/>
        <v>Mar2007</v>
      </c>
      <c r="D84" s="119">
        <f t="shared" si="29"/>
        <v>39142</v>
      </c>
      <c r="E84" s="308">
        <v>6068</v>
      </c>
      <c r="F84" s="303"/>
      <c r="G84" s="303"/>
      <c r="H84" s="303">
        <v>1576</v>
      </c>
      <c r="I84" s="303"/>
      <c r="J84" s="303"/>
      <c r="K84" s="114">
        <v>7644</v>
      </c>
      <c r="L84" s="303"/>
      <c r="M84" s="304"/>
      <c r="N84" s="307">
        <v>8210</v>
      </c>
      <c r="O84" s="303"/>
      <c r="P84" s="196">
        <v>44012</v>
      </c>
      <c r="Q84" s="168" t="e">
        <f t="shared" si="17"/>
        <v>#N/A</v>
      </c>
      <c r="R84" s="123">
        <f t="shared" si="18"/>
        <v>7119.3691429391929</v>
      </c>
      <c r="S84" s="123" t="e">
        <f t="shared" si="19"/>
        <v>#N/A</v>
      </c>
      <c r="T84" s="123" t="e">
        <f t="shared" si="20"/>
        <v>#N/A</v>
      </c>
      <c r="U84" s="123">
        <f t="shared" si="21"/>
        <v>2493.2805912709618</v>
      </c>
      <c r="V84" s="123" t="e">
        <f t="shared" si="22"/>
        <v>#N/A</v>
      </c>
      <c r="W84" s="123" t="e">
        <f t="shared" si="23"/>
        <v>#N/A</v>
      </c>
      <c r="X84" s="123">
        <f t="shared" si="24"/>
        <v>9612.6497342101538</v>
      </c>
      <c r="Y84" s="169" t="e">
        <f t="shared" si="25"/>
        <v>#N/A</v>
      </c>
      <c r="Z84" s="306" t="e">
        <f t="shared" si="26"/>
        <v>#N/A</v>
      </c>
      <c r="AA84" s="463">
        <v>8606.0674134467445</v>
      </c>
      <c r="AB84" s="461">
        <v>583.12336997256784</v>
      </c>
      <c r="AC84" s="461">
        <v>768.41635577009708</v>
      </c>
      <c r="AD84" s="462">
        <v>632.85518531170783</v>
      </c>
    </row>
    <row r="85" spans="1:30">
      <c r="A85" s="109">
        <v>39141</v>
      </c>
      <c r="B85" s="117">
        <f t="shared" si="27"/>
        <v>1</v>
      </c>
      <c r="C85" s="118" t="str">
        <f t="shared" si="28"/>
        <v>Mar2007</v>
      </c>
      <c r="D85" s="119">
        <f t="shared" si="29"/>
        <v>39142</v>
      </c>
      <c r="E85" s="308">
        <v>6018</v>
      </c>
      <c r="F85" s="303"/>
      <c r="G85" s="303"/>
      <c r="H85" s="303">
        <v>1671</v>
      </c>
      <c r="I85" s="303"/>
      <c r="J85" s="303"/>
      <c r="K85" s="114">
        <v>7689</v>
      </c>
      <c r="L85" s="303"/>
      <c r="M85" s="304"/>
      <c r="N85" s="307">
        <v>8204</v>
      </c>
      <c r="O85" s="303"/>
      <c r="P85" s="196">
        <v>44104</v>
      </c>
      <c r="Q85" s="168" t="e">
        <f t="shared" si="17"/>
        <v>#N/A</v>
      </c>
      <c r="R85" s="123">
        <f t="shared" si="18"/>
        <v>7326.774035205035</v>
      </c>
      <c r="S85" s="123" t="e">
        <f t="shared" si="19"/>
        <v>#N/A</v>
      </c>
      <c r="T85" s="123" t="e">
        <f t="shared" si="20"/>
        <v>#N/A</v>
      </c>
      <c r="U85" s="123">
        <f t="shared" si="21"/>
        <v>2467.8581429008955</v>
      </c>
      <c r="V85" s="123" t="e">
        <f t="shared" si="22"/>
        <v>#N/A</v>
      </c>
      <c r="W85" s="123" t="e">
        <f t="shared" si="23"/>
        <v>#N/A</v>
      </c>
      <c r="X85" s="123">
        <f t="shared" si="24"/>
        <v>9794.6321781059305</v>
      </c>
      <c r="Y85" s="169" t="e">
        <f t="shared" si="25"/>
        <v>#N/A</v>
      </c>
      <c r="Z85" s="306" t="e">
        <f t="shared" si="26"/>
        <v>#N/A</v>
      </c>
      <c r="AA85" s="463">
        <v>8600.1798459333804</v>
      </c>
      <c r="AB85" s="461">
        <v>611.9546915086521</v>
      </c>
      <c r="AC85" s="461">
        <v>790.86503321217788</v>
      </c>
      <c r="AD85" s="462">
        <v>666.84763725859739</v>
      </c>
    </row>
    <row r="86" spans="1:30">
      <c r="A86" s="116">
        <v>39172</v>
      </c>
      <c r="B86" s="117">
        <f t="shared" si="27"/>
        <v>1</v>
      </c>
      <c r="C86" s="118" t="str">
        <f t="shared" si="28"/>
        <v>Mar2007</v>
      </c>
      <c r="D86" s="119">
        <f t="shared" si="29"/>
        <v>39142</v>
      </c>
      <c r="E86" s="308">
        <v>6105</v>
      </c>
      <c r="F86" s="303"/>
      <c r="G86" s="303"/>
      <c r="H86" s="303">
        <v>1788</v>
      </c>
      <c r="I86" s="303"/>
      <c r="J86" s="303"/>
      <c r="K86" s="114">
        <v>7893</v>
      </c>
      <c r="L86" s="303"/>
      <c r="M86" s="304"/>
      <c r="N86" s="307">
        <v>8252</v>
      </c>
      <c r="O86" s="303"/>
      <c r="P86" s="470">
        <v>44196</v>
      </c>
      <c r="Q86" s="168" t="e">
        <f t="shared" si="17"/>
        <v>#N/A</v>
      </c>
      <c r="R86" s="123">
        <f t="shared" si="18"/>
        <v>7107.7244578498576</v>
      </c>
      <c r="S86" s="123" t="e">
        <f t="shared" si="19"/>
        <v>#N/A</v>
      </c>
      <c r="T86" s="123" t="e">
        <f t="shared" si="20"/>
        <v>#N/A</v>
      </c>
      <c r="U86" s="123">
        <f t="shared" si="21"/>
        <v>2257.5841627842583</v>
      </c>
      <c r="V86" s="123" t="e">
        <f t="shared" si="22"/>
        <v>#N/A</v>
      </c>
      <c r="W86" s="123" t="e">
        <f t="shared" si="23"/>
        <v>#N/A</v>
      </c>
      <c r="X86" s="123">
        <f t="shared" si="24"/>
        <v>9365.3086206341159</v>
      </c>
      <c r="Y86" s="169" t="e">
        <f t="shared" si="25"/>
        <v>#N/A</v>
      </c>
      <c r="Z86" s="306" t="e">
        <f t="shared" si="26"/>
        <v>#N/A</v>
      </c>
      <c r="AA86" s="463">
        <v>8782.1622898291571</v>
      </c>
      <c r="AB86" s="461">
        <v>611.9546915086521</v>
      </c>
      <c r="AC86" s="461">
        <v>790.86503321217788</v>
      </c>
      <c r="AD86" s="462">
        <v>666.84763725859739</v>
      </c>
    </row>
    <row r="87" spans="1:30">
      <c r="A87" s="109">
        <v>39202</v>
      </c>
      <c r="B87" s="117">
        <f t="shared" si="27"/>
        <v>2</v>
      </c>
      <c r="C87" s="118" t="str">
        <f t="shared" si="28"/>
        <v>June2007</v>
      </c>
      <c r="D87" s="119">
        <f t="shared" si="29"/>
        <v>39234</v>
      </c>
      <c r="E87" s="308">
        <v>6184</v>
      </c>
      <c r="F87" s="303"/>
      <c r="G87" s="303"/>
      <c r="H87" s="303">
        <v>1781</v>
      </c>
      <c r="I87" s="303"/>
      <c r="J87" s="303"/>
      <c r="K87" s="114">
        <v>7965</v>
      </c>
      <c r="L87" s="303"/>
      <c r="M87" s="304"/>
      <c r="N87" s="307">
        <v>8276</v>
      </c>
      <c r="O87" s="303"/>
      <c r="P87" s="196">
        <v>44286</v>
      </c>
      <c r="Q87" s="168" t="e">
        <f t="shared" si="17"/>
        <v>#N/A</v>
      </c>
      <c r="R87" s="123">
        <f t="shared" si="18"/>
        <v>7139.7484102229018</v>
      </c>
      <c r="S87" s="123" t="e">
        <f t="shared" si="19"/>
        <v>#N/A</v>
      </c>
      <c r="T87" s="123" t="e">
        <f t="shared" si="20"/>
        <v>#N/A</v>
      </c>
      <c r="U87" s="123">
        <f t="shared" si="21"/>
        <v>2520.5065629157471</v>
      </c>
      <c r="V87" s="123" t="e">
        <f t="shared" si="22"/>
        <v>#N/A</v>
      </c>
      <c r="W87" s="123" t="e">
        <f t="shared" si="23"/>
        <v>#N/A</v>
      </c>
      <c r="X87" s="123">
        <f t="shared" si="24"/>
        <v>9660.2549731386498</v>
      </c>
      <c r="Y87" s="169" t="e">
        <f t="shared" si="25"/>
        <v>#N/A</v>
      </c>
      <c r="Z87" s="306" t="e">
        <f t="shared" si="26"/>
        <v>#N/A</v>
      </c>
      <c r="AA87" s="463">
        <v>8313.1685392171821</v>
      </c>
      <c r="AB87" s="461">
        <v>639.62481815121964</v>
      </c>
      <c r="AC87" s="461">
        <v>813.16602761770685</v>
      </c>
      <c r="AD87" s="462">
        <v>698.94469305637358</v>
      </c>
    </row>
    <row r="88" spans="1:30">
      <c r="A88" s="116">
        <v>39233</v>
      </c>
      <c r="B88" s="117">
        <f t="shared" si="27"/>
        <v>2</v>
      </c>
      <c r="C88" s="118" t="str">
        <f t="shared" si="28"/>
        <v>June2007</v>
      </c>
      <c r="D88" s="119">
        <f t="shared" si="29"/>
        <v>39234</v>
      </c>
      <c r="E88" s="308">
        <v>6311</v>
      </c>
      <c r="F88" s="303"/>
      <c r="G88" s="303"/>
      <c r="H88" s="303">
        <v>1794</v>
      </c>
      <c r="I88" s="303"/>
      <c r="J88" s="303"/>
      <c r="K88" s="114">
        <v>8105</v>
      </c>
      <c r="L88" s="303"/>
      <c r="M88" s="304"/>
      <c r="N88" s="307">
        <v>8385</v>
      </c>
      <c r="O88" s="303"/>
      <c r="P88" s="196">
        <v>44377</v>
      </c>
      <c r="Q88" s="168" t="e">
        <f t="shared" si="17"/>
        <v>#N/A</v>
      </c>
      <c r="R88" s="123">
        <f t="shared" si="18"/>
        <v>7176.8877592113668</v>
      </c>
      <c r="S88" s="123" t="e">
        <f t="shared" si="19"/>
        <v>#N/A</v>
      </c>
      <c r="T88" s="123" t="e">
        <f t="shared" si="20"/>
        <v>#N/A</v>
      </c>
      <c r="U88" s="123">
        <f t="shared" si="21"/>
        <v>2492.4175175904493</v>
      </c>
      <c r="V88" s="123" t="e">
        <f t="shared" si="22"/>
        <v>#N/A</v>
      </c>
      <c r="W88" s="123" t="e">
        <f t="shared" si="23"/>
        <v>#N/A</v>
      </c>
      <c r="X88" s="123">
        <f t="shared" si="24"/>
        <v>9669.3052768018169</v>
      </c>
      <c r="Y88" s="169" t="e">
        <f t="shared" si="25"/>
        <v>#N/A</v>
      </c>
      <c r="Z88" s="306" t="e">
        <f t="shared" si="26"/>
        <v>#N/A</v>
      </c>
      <c r="AA88" s="463">
        <v>8568.4446985815539</v>
      </c>
      <c r="AB88" s="461">
        <v>667.29494479378673</v>
      </c>
      <c r="AC88" s="461">
        <v>835.46702202323593</v>
      </c>
      <c r="AD88" s="462">
        <v>731.04174885414977</v>
      </c>
    </row>
    <row r="89" spans="1:30">
      <c r="A89" s="109">
        <v>39263</v>
      </c>
      <c r="B89" s="117">
        <f t="shared" si="27"/>
        <v>2</v>
      </c>
      <c r="C89" s="118" t="str">
        <f t="shared" si="28"/>
        <v>June2007</v>
      </c>
      <c r="D89" s="119">
        <f t="shared" si="29"/>
        <v>39234</v>
      </c>
      <c r="E89" s="308">
        <v>6409</v>
      </c>
      <c r="F89" s="303"/>
      <c r="G89" s="303"/>
      <c r="H89" s="303">
        <v>1739</v>
      </c>
      <c r="I89" s="303"/>
      <c r="J89" s="303"/>
      <c r="K89" s="114">
        <v>8148</v>
      </c>
      <c r="L89" s="303"/>
      <c r="M89" s="304"/>
      <c r="N89" s="307">
        <v>8325</v>
      </c>
      <c r="O89" s="303"/>
      <c r="P89" s="470">
        <v>44469</v>
      </c>
      <c r="Q89" s="168" t="e">
        <f t="shared" si="17"/>
        <v>#N/A</v>
      </c>
      <c r="R89" s="123">
        <f t="shared" si="18"/>
        <v>7399.4503900197415</v>
      </c>
      <c r="S89" s="123" t="e">
        <f t="shared" si="19"/>
        <v>#N/A</v>
      </c>
      <c r="T89" s="123" t="e">
        <f t="shared" si="20"/>
        <v>#N/A</v>
      </c>
      <c r="U89" s="123">
        <f t="shared" si="21"/>
        <v>2466.0448806109653</v>
      </c>
      <c r="V89" s="123" t="e">
        <f t="shared" si="22"/>
        <v>#N/A</v>
      </c>
      <c r="W89" s="123" t="e">
        <f t="shared" si="23"/>
        <v>#N/A</v>
      </c>
      <c r="X89" s="123">
        <f t="shared" si="24"/>
        <v>9865.4952706307067</v>
      </c>
      <c r="Y89" s="169" t="e">
        <f t="shared" si="25"/>
        <v>#N/A</v>
      </c>
      <c r="Z89" s="306" t="e">
        <f t="shared" si="26"/>
        <v>#N/A</v>
      </c>
      <c r="AA89" s="463">
        <v>8537.8248091045607</v>
      </c>
      <c r="AB89" s="461">
        <v>694.96507143635426</v>
      </c>
      <c r="AC89" s="461">
        <v>857.76801642876489</v>
      </c>
      <c r="AD89" s="462">
        <v>763.13880465192597</v>
      </c>
    </row>
    <row r="90" spans="1:30">
      <c r="A90" s="116">
        <v>39294</v>
      </c>
      <c r="B90" s="117">
        <f t="shared" si="27"/>
        <v>3</v>
      </c>
      <c r="C90" s="118" t="str">
        <f t="shared" si="28"/>
        <v>Sep2007</v>
      </c>
      <c r="D90" s="119">
        <f t="shared" si="29"/>
        <v>39326</v>
      </c>
      <c r="E90" s="308">
        <v>6444</v>
      </c>
      <c r="F90" s="303"/>
      <c r="G90" s="303"/>
      <c r="H90" s="303">
        <v>1762</v>
      </c>
      <c r="I90" s="303"/>
      <c r="J90" s="303"/>
      <c r="K90" s="114">
        <v>8206</v>
      </c>
      <c r="L90" s="303"/>
      <c r="M90" s="304"/>
      <c r="N90" s="307">
        <v>8389</v>
      </c>
      <c r="O90" s="303"/>
      <c r="P90" s="196">
        <v>44561</v>
      </c>
      <c r="Q90" s="168" t="e">
        <f t="shared" si="17"/>
        <v>#N/A</v>
      </c>
      <c r="R90" s="123">
        <f t="shared" si="18"/>
        <v>7209.6467017495515</v>
      </c>
      <c r="S90" s="123" t="e">
        <f t="shared" si="19"/>
        <v>#N/A</v>
      </c>
      <c r="T90" s="123" t="e">
        <f t="shared" si="20"/>
        <v>#N/A</v>
      </c>
      <c r="U90" s="123">
        <f t="shared" si="21"/>
        <v>2268.4292541807445</v>
      </c>
      <c r="V90" s="123" t="e">
        <f t="shared" si="22"/>
        <v>#N/A</v>
      </c>
      <c r="W90" s="123" t="e">
        <f t="shared" si="23"/>
        <v>#N/A</v>
      </c>
      <c r="X90" s="123">
        <f t="shared" si="24"/>
        <v>9478.0759559302969</v>
      </c>
      <c r="Y90" s="169" t="e">
        <f t="shared" si="25"/>
        <v>#N/A</v>
      </c>
      <c r="Z90" s="306" t="e">
        <f t="shared" si="26"/>
        <v>#N/A</v>
      </c>
      <c r="AA90" s="463">
        <v>8734.0148029334505</v>
      </c>
      <c r="AB90" s="461">
        <v>694.96507143635426</v>
      </c>
      <c r="AC90" s="461">
        <v>857.76801642876489</v>
      </c>
      <c r="AD90" s="462">
        <v>763.13880465192597</v>
      </c>
    </row>
    <row r="91" spans="1:30">
      <c r="A91" s="109">
        <v>39325</v>
      </c>
      <c r="B91" s="117">
        <f t="shared" si="27"/>
        <v>3</v>
      </c>
      <c r="C91" s="118" t="str">
        <f t="shared" si="28"/>
        <v>Sep2007</v>
      </c>
      <c r="D91" s="119">
        <f t="shared" si="29"/>
        <v>39326</v>
      </c>
      <c r="E91" s="308">
        <v>6467</v>
      </c>
      <c r="F91" s="303"/>
      <c r="G91" s="303"/>
      <c r="H91" s="303">
        <v>1803</v>
      </c>
      <c r="I91" s="303"/>
      <c r="J91" s="303"/>
      <c r="K91" s="114">
        <v>8270</v>
      </c>
      <c r="L91" s="303"/>
      <c r="M91" s="304"/>
      <c r="N91" s="307">
        <v>8469</v>
      </c>
      <c r="O91" s="303"/>
      <c r="P91" s="196">
        <v>44651</v>
      </c>
      <c r="Q91" s="168" t="e">
        <f t="shared" si="17"/>
        <v>#N/A</v>
      </c>
      <c r="R91" s="123">
        <f t="shared" si="18"/>
        <v>7238.4768707587536</v>
      </c>
      <c r="S91" s="123" t="e">
        <f t="shared" si="19"/>
        <v>#N/A</v>
      </c>
      <c r="T91" s="123" t="e">
        <f t="shared" si="20"/>
        <v>#N/A</v>
      </c>
      <c r="U91" s="123">
        <f t="shared" si="21"/>
        <v>2535.3123672681559</v>
      </c>
      <c r="V91" s="123" t="e">
        <f t="shared" si="22"/>
        <v>#N/A</v>
      </c>
      <c r="W91" s="123" t="e">
        <f t="shared" si="23"/>
        <v>#N/A</v>
      </c>
      <c r="X91" s="123">
        <f t="shared" si="24"/>
        <v>9773.7892380269095</v>
      </c>
      <c r="Y91" s="169" t="e">
        <f t="shared" si="25"/>
        <v>#N/A</v>
      </c>
      <c r="Z91" s="306" t="e">
        <f t="shared" si="26"/>
        <v>#N/A</v>
      </c>
      <c r="AA91" s="463">
        <v>8306.0330047476455</v>
      </c>
      <c r="AB91" s="461">
        <v>721.18461241187606</v>
      </c>
      <c r="AC91" s="461">
        <v>885.05193489546696</v>
      </c>
      <c r="AD91" s="462">
        <v>791.22577936536072</v>
      </c>
    </row>
    <row r="92" spans="1:30">
      <c r="A92" s="116">
        <v>39355</v>
      </c>
      <c r="B92" s="117">
        <f t="shared" si="27"/>
        <v>3</v>
      </c>
      <c r="C92" s="118" t="str">
        <f t="shared" si="28"/>
        <v>Sep2007</v>
      </c>
      <c r="D92" s="119">
        <f t="shared" si="29"/>
        <v>39326</v>
      </c>
      <c r="E92" s="308">
        <v>6623</v>
      </c>
      <c r="F92" s="303"/>
      <c r="G92" s="303"/>
      <c r="H92" s="303">
        <v>1804</v>
      </c>
      <c r="I92" s="300"/>
      <c r="J92" s="300"/>
      <c r="K92" s="114">
        <v>8427</v>
      </c>
      <c r="L92" s="303"/>
      <c r="M92" s="304"/>
      <c r="N92" s="307">
        <v>8569</v>
      </c>
      <c r="O92" s="303"/>
      <c r="P92" s="470">
        <v>44742</v>
      </c>
      <c r="Q92" s="168" t="e">
        <f t="shared" si="17"/>
        <v>#N/A</v>
      </c>
      <c r="R92" s="123">
        <f t="shared" si="18"/>
        <v>7259.2243449724792</v>
      </c>
      <c r="S92" s="123" t="e">
        <f t="shared" si="19"/>
        <v>#N/A</v>
      </c>
      <c r="T92" s="123" t="e">
        <f t="shared" si="20"/>
        <v>#N/A</v>
      </c>
      <c r="U92" s="123">
        <f t="shared" si="21"/>
        <v>2499.6273254566568</v>
      </c>
      <c r="V92" s="123" t="e">
        <f t="shared" si="22"/>
        <v>#N/A</v>
      </c>
      <c r="W92" s="123" t="e">
        <f t="shared" si="23"/>
        <v>#N/A</v>
      </c>
      <c r="X92" s="123">
        <f t="shared" si="24"/>
        <v>9758.851670429136</v>
      </c>
      <c r="Y92" s="169" t="e">
        <f t="shared" si="25"/>
        <v>#N/A</v>
      </c>
      <c r="Z92" s="306" t="e">
        <f t="shared" si="26"/>
        <v>#N/A</v>
      </c>
      <c r="AA92" s="463">
        <v>8561.183803358861</v>
      </c>
      <c r="AB92" s="461">
        <v>747.4041533873974</v>
      </c>
      <c r="AC92" s="461">
        <v>912.33585336216925</v>
      </c>
      <c r="AD92" s="462">
        <v>819.31275407879548</v>
      </c>
    </row>
    <row r="93" spans="1:30">
      <c r="A93" s="109">
        <v>39386</v>
      </c>
      <c r="B93" s="117">
        <f t="shared" si="27"/>
        <v>4</v>
      </c>
      <c r="C93" s="118" t="str">
        <f t="shared" si="28"/>
        <v>dec2007</v>
      </c>
      <c r="D93" s="119">
        <f t="shared" si="29"/>
        <v>39417</v>
      </c>
      <c r="E93" s="308">
        <v>6402</v>
      </c>
      <c r="F93" s="303"/>
      <c r="G93" s="303"/>
      <c r="H93" s="303">
        <v>1799</v>
      </c>
      <c r="I93" s="300"/>
      <c r="J93" s="300"/>
      <c r="K93" s="114">
        <v>8201</v>
      </c>
      <c r="L93" s="303"/>
      <c r="M93" s="304"/>
      <c r="N93" s="307">
        <v>8665</v>
      </c>
      <c r="O93" s="303"/>
      <c r="P93" s="196">
        <v>44834</v>
      </c>
      <c r="Q93" s="168" t="e">
        <f t="shared" si="17"/>
        <v>#N/A</v>
      </c>
      <c r="R93" s="123">
        <f t="shared" si="18"/>
        <v>7477.8633453269867</v>
      </c>
      <c r="S93" s="123" t="e">
        <f t="shared" si="19"/>
        <v>#N/A</v>
      </c>
      <c r="T93" s="123" t="e">
        <f t="shared" si="20"/>
        <v>#N/A</v>
      </c>
      <c r="U93" s="123">
        <f t="shared" si="21"/>
        <v>2468.9822384711169</v>
      </c>
      <c r="V93" s="123" t="e">
        <f t="shared" si="22"/>
        <v>#N/A</v>
      </c>
      <c r="W93" s="123" t="e">
        <f t="shared" si="23"/>
        <v>#N/A</v>
      </c>
      <c r="X93" s="123">
        <f t="shared" si="24"/>
        <v>9946.8455837981037</v>
      </c>
      <c r="Y93" s="169" t="e">
        <f t="shared" si="25"/>
        <v>#N/A</v>
      </c>
      <c r="Z93" s="306" t="e">
        <f t="shared" si="26"/>
        <v>#N/A</v>
      </c>
      <c r="AA93" s="463">
        <v>8505.6837522756923</v>
      </c>
      <c r="AB93" s="461">
        <v>773.6236943629192</v>
      </c>
      <c r="AC93" s="461">
        <v>939.61977182887131</v>
      </c>
      <c r="AD93" s="462">
        <v>847.39972879223023</v>
      </c>
    </row>
    <row r="94" spans="1:30">
      <c r="A94" s="116">
        <v>39416</v>
      </c>
      <c r="B94" s="117">
        <f t="shared" si="27"/>
        <v>4</v>
      </c>
      <c r="C94" s="118" t="str">
        <f t="shared" si="28"/>
        <v>dec2007</v>
      </c>
      <c r="D94" s="119">
        <f t="shared" si="29"/>
        <v>39417</v>
      </c>
      <c r="E94" s="308">
        <v>6212</v>
      </c>
      <c r="F94" s="303"/>
      <c r="G94" s="303"/>
      <c r="H94" s="303">
        <v>1680</v>
      </c>
      <c r="I94" s="300"/>
      <c r="J94" s="300"/>
      <c r="K94" s="114">
        <v>7892</v>
      </c>
      <c r="L94" s="303"/>
      <c r="M94" s="304"/>
      <c r="N94" s="307">
        <v>8753</v>
      </c>
      <c r="O94" s="303"/>
      <c r="P94" s="196">
        <v>44926</v>
      </c>
      <c r="Q94" s="168" t="e">
        <f t="shared" si="17"/>
        <v>#N/A</v>
      </c>
      <c r="R94" s="123">
        <f t="shared" si="18"/>
        <v>7283.3941976982815</v>
      </c>
      <c r="S94" s="123" t="e">
        <f t="shared" si="19"/>
        <v>#N/A</v>
      </c>
      <c r="T94" s="123" t="e">
        <f t="shared" si="20"/>
        <v>#N/A</v>
      </c>
      <c r="U94" s="123">
        <f t="shared" si="21"/>
        <v>2270.0097220336247</v>
      </c>
      <c r="V94" s="123" t="e">
        <f t="shared" si="22"/>
        <v>#N/A</v>
      </c>
      <c r="W94" s="123" t="e">
        <f t="shared" si="23"/>
        <v>#N/A</v>
      </c>
      <c r="X94" s="123">
        <f t="shared" si="24"/>
        <v>9553.4039197319071</v>
      </c>
      <c r="Y94" s="169" t="e">
        <f t="shared" si="25"/>
        <v>#N/A</v>
      </c>
      <c r="Z94" s="306" t="e">
        <f t="shared" si="26"/>
        <v>#N/A</v>
      </c>
      <c r="AA94" s="463">
        <v>8693.67766564466</v>
      </c>
      <c r="AB94" s="461">
        <v>773.6236943629192</v>
      </c>
      <c r="AC94" s="461">
        <v>939.61977182887131</v>
      </c>
      <c r="AD94" s="462">
        <v>847.39972879223023</v>
      </c>
    </row>
    <row r="95" spans="1:30">
      <c r="A95" s="109">
        <v>39447</v>
      </c>
      <c r="B95" s="117">
        <f t="shared" si="27"/>
        <v>4</v>
      </c>
      <c r="C95" s="118" t="str">
        <f t="shared" si="28"/>
        <v>dec2007</v>
      </c>
      <c r="D95" s="119">
        <f t="shared" si="29"/>
        <v>39417</v>
      </c>
      <c r="E95" s="308">
        <v>6019</v>
      </c>
      <c r="F95" s="303"/>
      <c r="G95" s="303"/>
      <c r="H95" s="303">
        <v>1440</v>
      </c>
      <c r="I95" s="300"/>
      <c r="J95" s="300"/>
      <c r="K95" s="114">
        <v>7459</v>
      </c>
      <c r="L95" s="303"/>
      <c r="M95" s="304"/>
      <c r="N95" s="307">
        <v>8858</v>
      </c>
      <c r="O95" s="303"/>
      <c r="P95" s="470">
        <v>45016</v>
      </c>
      <c r="Q95" s="168" t="e">
        <f t="shared" si="17"/>
        <v>#N/A</v>
      </c>
      <c r="R95" s="123">
        <f t="shared" si="18"/>
        <v>7322.7454866590533</v>
      </c>
      <c r="S95" s="123" t="e">
        <f t="shared" si="19"/>
        <v>#N/A</v>
      </c>
      <c r="T95" s="123" t="e">
        <f t="shared" si="20"/>
        <v>#N/A</v>
      </c>
      <c r="U95" s="123">
        <f t="shared" si="21"/>
        <v>2535.0547547305505</v>
      </c>
      <c r="V95" s="123" t="e">
        <f t="shared" si="22"/>
        <v>#N/A</v>
      </c>
      <c r="W95" s="123" t="e">
        <f t="shared" si="23"/>
        <v>#N/A</v>
      </c>
      <c r="X95" s="123">
        <f t="shared" si="24"/>
        <v>9857.8002413896029</v>
      </c>
      <c r="Y95" s="169" t="e">
        <f t="shared" si="25"/>
        <v>#N/A</v>
      </c>
      <c r="Z95" s="306" t="e">
        <f t="shared" si="26"/>
        <v>#N/A</v>
      </c>
      <c r="AA95" s="463">
        <v>8254.3855598441387</v>
      </c>
      <c r="AB95" s="461">
        <v>802.29653187159965</v>
      </c>
      <c r="AC95" s="461">
        <v>970.13230080065057</v>
      </c>
      <c r="AD95" s="462">
        <v>877.31114998339763</v>
      </c>
    </row>
    <row r="96" spans="1:30">
      <c r="A96" s="116">
        <v>39478</v>
      </c>
      <c r="B96" s="117">
        <f t="shared" si="27"/>
        <v>1</v>
      </c>
      <c r="C96" s="118" t="str">
        <f t="shared" si="28"/>
        <v>Mar2008</v>
      </c>
      <c r="D96" s="119">
        <f t="shared" si="29"/>
        <v>39508</v>
      </c>
      <c r="E96" s="308">
        <v>5836</v>
      </c>
      <c r="F96" s="303"/>
      <c r="G96" s="303"/>
      <c r="H96" s="303">
        <v>1677</v>
      </c>
      <c r="I96" s="300"/>
      <c r="J96" s="300"/>
      <c r="K96" s="114">
        <v>7513</v>
      </c>
      <c r="L96" s="303"/>
      <c r="M96" s="304"/>
      <c r="N96" s="307">
        <v>8984</v>
      </c>
      <c r="O96" s="303"/>
      <c r="P96" s="196">
        <v>45107</v>
      </c>
      <c r="Q96" s="168" t="e">
        <f t="shared" si="17"/>
        <v>#N/A</v>
      </c>
      <c r="R96" s="123">
        <f t="shared" si="18"/>
        <v>7353.0897597598914</v>
      </c>
      <c r="S96" s="123" t="e">
        <f t="shared" si="19"/>
        <v>#N/A</v>
      </c>
      <c r="T96" s="123" t="e">
        <f t="shared" si="20"/>
        <v>#N/A</v>
      </c>
      <c r="U96" s="123">
        <f t="shared" si="21"/>
        <v>2501.8201921015916</v>
      </c>
      <c r="V96" s="123" t="e">
        <f t="shared" si="22"/>
        <v>#N/A</v>
      </c>
      <c r="W96" s="123" t="e">
        <f t="shared" si="23"/>
        <v>#N/A</v>
      </c>
      <c r="X96" s="123">
        <f t="shared" si="24"/>
        <v>9854.9099518614821</v>
      </c>
      <c r="Y96" s="169" t="e">
        <f t="shared" si="25"/>
        <v>#N/A</v>
      </c>
      <c r="Z96" s="306" t="e">
        <f t="shared" si="26"/>
        <v>#N/A</v>
      </c>
      <c r="AA96" s="463">
        <v>8512.931439767508</v>
      </c>
      <c r="AB96" s="461">
        <v>830.96936938028</v>
      </c>
      <c r="AC96" s="461">
        <v>1000.6448297724298</v>
      </c>
      <c r="AD96" s="462">
        <v>907.22257117456502</v>
      </c>
    </row>
    <row r="97" spans="1:30">
      <c r="A97" s="109">
        <v>39507</v>
      </c>
      <c r="B97" s="117">
        <f t="shared" si="27"/>
        <v>1</v>
      </c>
      <c r="C97" s="118" t="str">
        <f t="shared" si="28"/>
        <v>Mar2008</v>
      </c>
      <c r="D97" s="119">
        <f t="shared" si="29"/>
        <v>39508</v>
      </c>
      <c r="E97" s="308">
        <v>5845</v>
      </c>
      <c r="F97" s="303"/>
      <c r="G97" s="303"/>
      <c r="H97" s="303">
        <v>1799</v>
      </c>
      <c r="I97" s="300"/>
      <c r="J97" s="300"/>
      <c r="K97" s="114">
        <v>7644</v>
      </c>
      <c r="L97" s="303"/>
      <c r="M97" s="304"/>
      <c r="N97" s="307">
        <v>9114</v>
      </c>
      <c r="O97" s="303"/>
      <c r="P97" s="196">
        <v>45199</v>
      </c>
      <c r="Q97" s="168" t="e">
        <f t="shared" si="17"/>
        <v>#N/A</v>
      </c>
      <c r="R97" s="123">
        <f t="shared" si="18"/>
        <v>7560.9501500819588</v>
      </c>
      <c r="S97" s="123" t="e">
        <f t="shared" si="19"/>
        <v>#N/A</v>
      </c>
      <c r="T97" s="123" t="e">
        <f t="shared" si="20"/>
        <v>#N/A</v>
      </c>
      <c r="U97" s="123">
        <f t="shared" si="21"/>
        <v>2473.8311700361555</v>
      </c>
      <c r="V97" s="123" t="e">
        <f t="shared" si="22"/>
        <v>#N/A</v>
      </c>
      <c r="W97" s="123" t="e">
        <f t="shared" si="23"/>
        <v>#N/A</v>
      </c>
      <c r="X97" s="123">
        <f t="shared" si="24"/>
        <v>10034.781320118114</v>
      </c>
      <c r="Y97" s="169" t="e">
        <f t="shared" si="25"/>
        <v>#N/A</v>
      </c>
      <c r="Z97" s="306" t="e">
        <f t="shared" si="26"/>
        <v>#N/A</v>
      </c>
      <c r="AA97" s="463">
        <v>8464.1907085050625</v>
      </c>
      <c r="AB97" s="461">
        <v>859.64220688896057</v>
      </c>
      <c r="AC97" s="461">
        <v>1031.157358744209</v>
      </c>
      <c r="AD97" s="462">
        <v>937.13399236573241</v>
      </c>
    </row>
    <row r="98" spans="1:30">
      <c r="A98" s="116">
        <v>39538</v>
      </c>
      <c r="B98" s="117">
        <f t="shared" si="27"/>
        <v>1</v>
      </c>
      <c r="C98" s="118" t="str">
        <f t="shared" si="28"/>
        <v>Mar2008</v>
      </c>
      <c r="D98" s="119">
        <f t="shared" si="29"/>
        <v>39508</v>
      </c>
      <c r="E98" s="308">
        <v>5857</v>
      </c>
      <c r="F98" s="303"/>
      <c r="G98" s="303"/>
      <c r="H98" s="303">
        <v>1755</v>
      </c>
      <c r="I98" s="300"/>
      <c r="J98" s="300"/>
      <c r="K98" s="114">
        <v>7612</v>
      </c>
      <c r="L98" s="303"/>
      <c r="M98" s="304"/>
      <c r="N98" s="307">
        <v>9235</v>
      </c>
      <c r="O98" s="303"/>
      <c r="P98" s="470">
        <v>45291</v>
      </c>
      <c r="Q98" s="168" t="e">
        <f t="shared" si="17"/>
        <v>#N/A</v>
      </c>
      <c r="R98" s="123">
        <f t="shared" si="18"/>
        <v>7338.0354969285481</v>
      </c>
      <c r="S98" s="123" t="e">
        <f t="shared" si="19"/>
        <v>#N/A</v>
      </c>
      <c r="T98" s="123" t="e">
        <f t="shared" si="20"/>
        <v>#N/A</v>
      </c>
      <c r="U98" s="123">
        <f t="shared" si="21"/>
        <v>2274.3724944642036</v>
      </c>
      <c r="V98" s="123" t="e">
        <f t="shared" si="22"/>
        <v>#N/A</v>
      </c>
      <c r="W98" s="123" t="e">
        <f t="shared" si="23"/>
        <v>#N/A</v>
      </c>
      <c r="X98" s="123">
        <f t="shared" si="24"/>
        <v>9612.4079913927526</v>
      </c>
      <c r="Y98" s="169" t="e">
        <f t="shared" si="25"/>
        <v>#N/A</v>
      </c>
      <c r="Z98" s="306" t="e">
        <f t="shared" si="26"/>
        <v>#N/A</v>
      </c>
      <c r="AA98" s="463">
        <v>8644.0620767616947</v>
      </c>
      <c r="AB98" s="461">
        <v>859.64220688896057</v>
      </c>
      <c r="AC98" s="461">
        <v>1031.157358744209</v>
      </c>
      <c r="AD98" s="462">
        <v>937.13399236573241</v>
      </c>
    </row>
    <row r="99" spans="1:30">
      <c r="A99" s="109">
        <v>39568</v>
      </c>
      <c r="B99" s="117">
        <f t="shared" si="27"/>
        <v>2</v>
      </c>
      <c r="C99" s="118" t="str">
        <f t="shared" si="28"/>
        <v>June2008</v>
      </c>
      <c r="D99" s="119">
        <f t="shared" si="29"/>
        <v>39600</v>
      </c>
      <c r="E99" s="308">
        <v>5932</v>
      </c>
      <c r="F99" s="303"/>
      <c r="G99" s="303"/>
      <c r="H99" s="303">
        <v>1713</v>
      </c>
      <c r="I99" s="300"/>
      <c r="J99" s="300"/>
      <c r="K99" s="114">
        <v>7645</v>
      </c>
      <c r="L99" s="303"/>
      <c r="M99" s="304"/>
      <c r="N99" s="307">
        <v>9235</v>
      </c>
      <c r="O99" s="303"/>
      <c r="P99" s="196">
        <v>45382</v>
      </c>
      <c r="Q99" s="168" t="e">
        <f t="shared" si="17"/>
        <v>#N/A</v>
      </c>
      <c r="R99" s="123">
        <f t="shared" si="18"/>
        <v>7332.311207883874</v>
      </c>
      <c r="S99" s="123" t="e">
        <f t="shared" si="19"/>
        <v>#N/A</v>
      </c>
      <c r="T99" s="123" t="e">
        <f t="shared" si="20"/>
        <v>#N/A</v>
      </c>
      <c r="U99" s="123">
        <f t="shared" si="21"/>
        <v>2503.5365622446534</v>
      </c>
      <c r="V99" s="123" t="e">
        <f t="shared" si="22"/>
        <v>#N/A</v>
      </c>
      <c r="W99" s="123" t="e">
        <f t="shared" si="23"/>
        <v>#N/A</v>
      </c>
      <c r="X99" s="123">
        <f t="shared" si="24"/>
        <v>9835.8477701285265</v>
      </c>
      <c r="Y99" s="169" t="e">
        <f t="shared" si="25"/>
        <v>#N/A</v>
      </c>
      <c r="Z99" s="306" t="e">
        <f t="shared" si="26"/>
        <v>#N/A</v>
      </c>
      <c r="AA99" s="463">
        <v>8177.2859872517192</v>
      </c>
      <c r="AB99" s="461">
        <v>889.97166356385731</v>
      </c>
      <c r="AC99" s="461">
        <v>1056.7804552663183</v>
      </c>
      <c r="AD99" s="462">
        <v>980.20010316438675</v>
      </c>
    </row>
    <row r="100" spans="1:30">
      <c r="A100" s="116">
        <v>39599</v>
      </c>
      <c r="B100" s="117">
        <f t="shared" si="27"/>
        <v>2</v>
      </c>
      <c r="C100" s="118" t="str">
        <f t="shared" si="28"/>
        <v>June2008</v>
      </c>
      <c r="D100" s="119">
        <f t="shared" si="29"/>
        <v>39600</v>
      </c>
      <c r="E100" s="308">
        <v>5955</v>
      </c>
      <c r="F100" s="303"/>
      <c r="G100" s="303"/>
      <c r="H100" s="303">
        <v>1803</v>
      </c>
      <c r="I100" s="300"/>
      <c r="J100" s="300"/>
      <c r="K100" s="114">
        <v>7758</v>
      </c>
      <c r="L100" s="303"/>
      <c r="M100" s="304"/>
      <c r="N100" s="307">
        <v>9235</v>
      </c>
      <c r="O100" s="303"/>
      <c r="P100" s="196">
        <v>45473</v>
      </c>
      <c r="Q100" s="168" t="e">
        <f t="shared" si="17"/>
        <v>#N/A</v>
      </c>
      <c r="R100" s="123">
        <f t="shared" si="18"/>
        <v>7386.4577411875762</v>
      </c>
      <c r="S100" s="123" t="e">
        <f t="shared" si="19"/>
        <v>#N/A</v>
      </c>
      <c r="T100" s="123" t="e">
        <f t="shared" si="20"/>
        <v>#N/A</v>
      </c>
      <c r="U100" s="123">
        <f t="shared" si="21"/>
        <v>2504.7172789763044</v>
      </c>
      <c r="V100" s="123" t="e">
        <f t="shared" si="22"/>
        <v>#N/A</v>
      </c>
      <c r="W100" s="123" t="e">
        <f t="shared" si="23"/>
        <v>#N/A</v>
      </c>
      <c r="X100" s="123">
        <f t="shared" si="24"/>
        <v>9891.1750201638806</v>
      </c>
      <c r="Y100" s="169" t="e">
        <f t="shared" si="25"/>
        <v>#N/A</v>
      </c>
      <c r="Z100" s="306" t="e">
        <f t="shared" si="26"/>
        <v>#N/A</v>
      </c>
      <c r="AA100" s="463">
        <v>8356.3230052028794</v>
      </c>
      <c r="AB100" s="461">
        <v>920.30112023875392</v>
      </c>
      <c r="AC100" s="461">
        <v>1082.4035517884276</v>
      </c>
      <c r="AD100" s="462">
        <v>1023.266213963041</v>
      </c>
    </row>
    <row r="101" spans="1:30">
      <c r="A101" s="109">
        <v>39629</v>
      </c>
      <c r="B101" s="117">
        <f t="shared" si="27"/>
        <v>2</v>
      </c>
      <c r="C101" s="118" t="str">
        <f t="shared" si="28"/>
        <v>June2008</v>
      </c>
      <c r="D101" s="119">
        <f t="shared" si="29"/>
        <v>39600</v>
      </c>
      <c r="E101" s="308">
        <v>6037</v>
      </c>
      <c r="F101" s="303"/>
      <c r="G101" s="303"/>
      <c r="H101" s="303">
        <v>1831</v>
      </c>
      <c r="I101" s="300"/>
      <c r="J101" s="300"/>
      <c r="K101" s="114">
        <v>7868</v>
      </c>
      <c r="L101" s="303"/>
      <c r="M101" s="304"/>
      <c r="N101" s="307">
        <v>9235</v>
      </c>
      <c r="O101" s="303"/>
      <c r="P101" s="470">
        <v>45565</v>
      </c>
      <c r="Q101" s="168" t="e">
        <f t="shared" si="17"/>
        <v>#N/A</v>
      </c>
      <c r="R101" s="123">
        <f t="shared" si="18"/>
        <v>7605.3152857529512</v>
      </c>
      <c r="S101" s="123" t="e">
        <f t="shared" si="19"/>
        <v>#N/A</v>
      </c>
      <c r="T101" s="123" t="e">
        <f t="shared" si="20"/>
        <v>#N/A</v>
      </c>
      <c r="U101" s="123">
        <f t="shared" si="21"/>
        <v>2482.311404305854</v>
      </c>
      <c r="V101" s="123" t="e">
        <f t="shared" si="22"/>
        <v>#N/A</v>
      </c>
      <c r="W101" s="123" t="e">
        <f t="shared" si="23"/>
        <v>#N/A</v>
      </c>
      <c r="X101" s="123">
        <f t="shared" si="24"/>
        <v>10087.626690058805</v>
      </c>
      <c r="Y101" s="169" t="e">
        <f t="shared" si="25"/>
        <v>#N/A</v>
      </c>
      <c r="Z101" s="306" t="e">
        <f t="shared" si="26"/>
        <v>#N/A</v>
      </c>
      <c r="AA101" s="463">
        <v>8367.2474944536207</v>
      </c>
      <c r="AB101" s="461">
        <v>950.63057691365066</v>
      </c>
      <c r="AC101" s="461">
        <v>1108.026648310537</v>
      </c>
      <c r="AD101" s="462">
        <v>1066.3323247616954</v>
      </c>
    </row>
    <row r="102" spans="1:30">
      <c r="A102" s="116">
        <v>39660</v>
      </c>
      <c r="B102" s="117">
        <f t="shared" si="27"/>
        <v>3</v>
      </c>
      <c r="C102" s="118" t="str">
        <f t="shared" si="28"/>
        <v>Sep2008</v>
      </c>
      <c r="D102" s="119">
        <f t="shared" si="29"/>
        <v>39692</v>
      </c>
      <c r="E102" s="308">
        <v>6202</v>
      </c>
      <c r="F102" s="303"/>
      <c r="G102" s="303"/>
      <c r="H102" s="303">
        <v>1839</v>
      </c>
      <c r="I102" s="300"/>
      <c r="J102" s="300"/>
      <c r="K102" s="114">
        <v>8041</v>
      </c>
      <c r="L102" s="303"/>
      <c r="M102" s="304"/>
      <c r="N102" s="307">
        <v>9235</v>
      </c>
      <c r="O102" s="303"/>
      <c r="P102" s="196">
        <v>45657</v>
      </c>
      <c r="Q102" s="168" t="e">
        <f t="shared" si="17"/>
        <v>#N/A</v>
      </c>
      <c r="R102" s="123">
        <f t="shared" si="18"/>
        <v>7394.1657607321704</v>
      </c>
      <c r="S102" s="123" t="e">
        <f t="shared" si="19"/>
        <v>#N/A</v>
      </c>
      <c r="T102" s="123" t="e">
        <f t="shared" si="20"/>
        <v>#N/A</v>
      </c>
      <c r="U102" s="123">
        <f t="shared" si="21"/>
        <v>2270.8894745684811</v>
      </c>
      <c r="V102" s="123" t="e">
        <f t="shared" si="22"/>
        <v>#N/A</v>
      </c>
      <c r="W102" s="123" t="e">
        <f t="shared" si="23"/>
        <v>#N/A</v>
      </c>
      <c r="X102" s="123">
        <f t="shared" si="24"/>
        <v>9665.0552353006515</v>
      </c>
      <c r="Y102" s="169" t="e">
        <f t="shared" si="25"/>
        <v>#N/A</v>
      </c>
      <c r="Z102" s="306" t="e">
        <f t="shared" si="26"/>
        <v>#N/A</v>
      </c>
      <c r="AA102" s="463">
        <v>8563.6991643485453</v>
      </c>
      <c r="AB102" s="461">
        <v>950.63057691365066</v>
      </c>
      <c r="AC102" s="461">
        <v>1108.026648310537</v>
      </c>
      <c r="AD102" s="462">
        <v>1066.3323247616954</v>
      </c>
    </row>
    <row r="103" spans="1:30">
      <c r="A103" s="109">
        <v>39691</v>
      </c>
      <c r="B103" s="117">
        <f t="shared" si="27"/>
        <v>3</v>
      </c>
      <c r="C103" s="118" t="str">
        <f t="shared" si="28"/>
        <v>Sep2008</v>
      </c>
      <c r="D103" s="119">
        <f t="shared" si="29"/>
        <v>39692</v>
      </c>
      <c r="E103" s="308">
        <v>6239</v>
      </c>
      <c r="F103" s="303"/>
      <c r="G103" s="303"/>
      <c r="H103" s="303">
        <v>1710</v>
      </c>
      <c r="I103" s="300"/>
      <c r="J103" s="300"/>
      <c r="K103" s="114">
        <v>7949</v>
      </c>
      <c r="L103" s="303"/>
      <c r="M103" s="304"/>
      <c r="N103" s="307">
        <v>9131</v>
      </c>
      <c r="O103" s="303"/>
      <c r="P103" s="196">
        <v>45747</v>
      </c>
      <c r="Q103" s="168" t="e">
        <f t="shared" si="17"/>
        <v>#N/A</v>
      </c>
      <c r="R103" s="123">
        <f t="shared" si="18"/>
        <v>7400.0771197393142</v>
      </c>
      <c r="S103" s="123" t="e">
        <f t="shared" si="19"/>
        <v>#N/A</v>
      </c>
      <c r="T103" s="123" t="e">
        <f t="shared" si="20"/>
        <v>#N/A</v>
      </c>
      <c r="U103" s="123">
        <f t="shared" si="21"/>
        <v>2534.3198969417499</v>
      </c>
      <c r="V103" s="123" t="e">
        <f t="shared" si="22"/>
        <v>#N/A</v>
      </c>
      <c r="W103" s="123" t="e">
        <f t="shared" si="23"/>
        <v>#N/A</v>
      </c>
      <c r="X103" s="123">
        <f t="shared" si="24"/>
        <v>9934.397016681065</v>
      </c>
      <c r="Y103" s="169" t="e">
        <f t="shared" si="25"/>
        <v>#N/A</v>
      </c>
      <c r="Z103" s="306" t="e">
        <f t="shared" si="26"/>
        <v>#N/A</v>
      </c>
      <c r="AA103" s="463">
        <v>8093.1641679376253</v>
      </c>
      <c r="AB103" s="461">
        <v>983.18136316945242</v>
      </c>
      <c r="AC103" s="461">
        <v>1139.8273689276416</v>
      </c>
      <c r="AD103" s="462">
        <v>1099.1023303550151</v>
      </c>
    </row>
    <row r="104" spans="1:30" ht="13.5" thickBot="1">
      <c r="A104" s="116">
        <v>39721</v>
      </c>
      <c r="B104" s="117">
        <f t="shared" si="27"/>
        <v>3</v>
      </c>
      <c r="C104" s="118" t="str">
        <f t="shared" si="28"/>
        <v>Sep2008</v>
      </c>
      <c r="D104" s="119">
        <f t="shared" si="29"/>
        <v>39692</v>
      </c>
      <c r="E104" s="308">
        <v>6200</v>
      </c>
      <c r="F104" s="303"/>
      <c r="G104" s="303"/>
      <c r="H104" s="303">
        <v>1817</v>
      </c>
      <c r="I104" s="300"/>
      <c r="J104" s="300"/>
      <c r="K104" s="114">
        <v>8017</v>
      </c>
      <c r="L104" s="303"/>
      <c r="M104" s="304"/>
      <c r="N104" s="307">
        <v>9131</v>
      </c>
      <c r="O104" s="303"/>
      <c r="P104" s="470">
        <v>45838</v>
      </c>
      <c r="Q104" s="354" t="e">
        <f t="shared" si="17"/>
        <v>#N/A</v>
      </c>
      <c r="R104" s="175">
        <f t="shared" si="18"/>
        <v>7415.9134109013621</v>
      </c>
      <c r="S104" s="175" t="e">
        <f t="shared" si="19"/>
        <v>#N/A</v>
      </c>
      <c r="T104" s="175" t="e">
        <f t="shared" si="20"/>
        <v>#N/A</v>
      </c>
      <c r="U104" s="175">
        <f t="shared" si="21"/>
        <v>2498.1169454551218</v>
      </c>
      <c r="V104" s="175" t="e">
        <f t="shared" si="22"/>
        <v>#N/A</v>
      </c>
      <c r="W104" s="175" t="e">
        <f t="shared" si="23"/>
        <v>#N/A</v>
      </c>
      <c r="X104" s="175">
        <f t="shared" si="24"/>
        <v>9914.0303563564848</v>
      </c>
      <c r="Y104" s="177" t="e">
        <f t="shared" si="25"/>
        <v>#N/A</v>
      </c>
      <c r="Z104" s="306" t="e">
        <f t="shared" si="26"/>
        <v>#N/A</v>
      </c>
      <c r="AA104" s="463">
        <v>8314.5424076652725</v>
      </c>
      <c r="AB104" s="461">
        <v>1015.7321494252544</v>
      </c>
      <c r="AC104" s="461">
        <v>1171.6280895447467</v>
      </c>
      <c r="AD104" s="462">
        <v>1131.8723359483342</v>
      </c>
    </row>
    <row r="105" spans="1:30">
      <c r="A105" s="109">
        <v>39752</v>
      </c>
      <c r="B105" s="117">
        <f t="shared" si="27"/>
        <v>4</v>
      </c>
      <c r="C105" s="118" t="str">
        <f t="shared" si="28"/>
        <v>dec2008</v>
      </c>
      <c r="D105" s="119">
        <f t="shared" si="29"/>
        <v>39783</v>
      </c>
      <c r="E105" s="308">
        <v>6120</v>
      </c>
      <c r="F105" s="303"/>
      <c r="G105" s="303"/>
      <c r="H105" s="303">
        <v>1826</v>
      </c>
      <c r="I105" s="300"/>
      <c r="J105" s="300"/>
      <c r="K105" s="114">
        <v>7946</v>
      </c>
      <c r="L105" s="303"/>
      <c r="M105" s="304"/>
      <c r="N105" s="307">
        <v>9131</v>
      </c>
      <c r="O105" s="303"/>
      <c r="P105" s="564"/>
      <c r="Q105" s="123"/>
      <c r="R105" s="123"/>
      <c r="S105" s="123"/>
      <c r="T105" s="193"/>
      <c r="U105" s="193"/>
      <c r="V105" s="123"/>
      <c r="W105" s="123"/>
      <c r="X105" s="123"/>
      <c r="Y105" s="123"/>
      <c r="Z105" s="165"/>
      <c r="AA105" s="563"/>
      <c r="AB105" s="563"/>
      <c r="AC105" s="563"/>
      <c r="AD105" s="563"/>
    </row>
    <row r="106" spans="1:30">
      <c r="A106" s="116">
        <v>39782</v>
      </c>
      <c r="B106" s="117">
        <f t="shared" si="27"/>
        <v>4</v>
      </c>
      <c r="C106" s="118" t="str">
        <f t="shared" si="28"/>
        <v>dec2008</v>
      </c>
      <c r="D106" s="119">
        <f t="shared" si="29"/>
        <v>39783</v>
      </c>
      <c r="E106" s="308">
        <v>6180</v>
      </c>
      <c r="F106" s="303"/>
      <c r="G106" s="303"/>
      <c r="H106" s="303">
        <v>1755</v>
      </c>
      <c r="I106" s="300"/>
      <c r="J106" s="300"/>
      <c r="K106" s="114">
        <v>7935</v>
      </c>
      <c r="L106" s="303"/>
      <c r="M106" s="304"/>
      <c r="N106" s="307">
        <v>9131</v>
      </c>
      <c r="O106" s="303"/>
    </row>
    <row r="107" spans="1:30">
      <c r="A107" s="109">
        <v>39813</v>
      </c>
      <c r="B107" s="117">
        <f t="shared" si="27"/>
        <v>4</v>
      </c>
      <c r="C107" s="118" t="str">
        <f t="shared" si="28"/>
        <v>dec2008</v>
      </c>
      <c r="D107" s="119">
        <f t="shared" si="29"/>
        <v>39783</v>
      </c>
      <c r="E107" s="308">
        <v>6196</v>
      </c>
      <c r="F107" s="303"/>
      <c r="G107" s="303"/>
      <c r="H107" s="303">
        <v>1623</v>
      </c>
      <c r="I107" s="300"/>
      <c r="J107" s="300"/>
      <c r="K107" s="114">
        <v>7819</v>
      </c>
      <c r="L107" s="303"/>
      <c r="M107" s="304"/>
      <c r="N107" s="307">
        <v>9131</v>
      </c>
      <c r="O107" s="303"/>
      <c r="Q107" s="666"/>
      <c r="R107" s="666"/>
      <c r="S107" s="666"/>
      <c r="T107" s="666"/>
      <c r="U107" s="666"/>
      <c r="V107" s="666"/>
      <c r="W107" s="666"/>
      <c r="X107" s="666"/>
    </row>
    <row r="108" spans="1:30">
      <c r="A108" s="116">
        <v>39844</v>
      </c>
      <c r="B108" s="117">
        <f t="shared" si="27"/>
        <v>1</v>
      </c>
      <c r="C108" s="118" t="str">
        <f t="shared" si="28"/>
        <v>Mar2009</v>
      </c>
      <c r="D108" s="119">
        <f t="shared" si="29"/>
        <v>39873</v>
      </c>
      <c r="E108" s="308">
        <v>6116</v>
      </c>
      <c r="F108" s="303"/>
      <c r="G108" s="303"/>
      <c r="H108" s="303">
        <v>1950</v>
      </c>
      <c r="I108" s="300"/>
      <c r="J108" s="300"/>
      <c r="K108" s="114">
        <v>8066</v>
      </c>
      <c r="L108" s="303"/>
      <c r="M108" s="304"/>
      <c r="N108" s="307">
        <v>9131</v>
      </c>
      <c r="O108" s="303"/>
    </row>
    <row r="109" spans="1:30">
      <c r="A109" s="109">
        <v>39872</v>
      </c>
      <c r="B109" s="117">
        <f t="shared" si="27"/>
        <v>1</v>
      </c>
      <c r="C109" s="118" t="str">
        <f t="shared" si="28"/>
        <v>Mar2009</v>
      </c>
      <c r="D109" s="119">
        <f t="shared" si="29"/>
        <v>39873</v>
      </c>
      <c r="E109" s="308">
        <v>6240</v>
      </c>
      <c r="F109" s="303"/>
      <c r="G109" s="303"/>
      <c r="H109" s="303">
        <v>1972</v>
      </c>
      <c r="I109" s="303"/>
      <c r="J109" s="303"/>
      <c r="K109" s="114">
        <v>8212</v>
      </c>
      <c r="L109" s="303"/>
      <c r="M109" s="304"/>
      <c r="N109" s="307">
        <v>9131</v>
      </c>
      <c r="O109" s="303"/>
      <c r="Q109" s="666"/>
      <c r="R109" s="666"/>
      <c r="S109" s="666"/>
      <c r="T109" s="666"/>
      <c r="U109" s="666"/>
      <c r="V109" s="666"/>
      <c r="W109" s="666"/>
      <c r="X109" s="666"/>
    </row>
    <row r="110" spans="1:30">
      <c r="A110" s="116">
        <v>39903</v>
      </c>
      <c r="B110" s="117">
        <f t="shared" si="27"/>
        <v>1</v>
      </c>
      <c r="C110" s="118" t="str">
        <f t="shared" si="28"/>
        <v>Mar2009</v>
      </c>
      <c r="D110" s="119">
        <f t="shared" si="29"/>
        <v>39873</v>
      </c>
      <c r="E110" s="308">
        <v>6340</v>
      </c>
      <c r="F110" s="303"/>
      <c r="G110" s="303"/>
      <c r="H110" s="303">
        <v>1951</v>
      </c>
      <c r="I110" s="303"/>
      <c r="J110" s="303"/>
      <c r="K110" s="114">
        <v>8291</v>
      </c>
      <c r="L110" s="303"/>
      <c r="M110" s="304"/>
      <c r="N110" s="307">
        <v>9131</v>
      </c>
      <c r="O110" s="303"/>
    </row>
    <row r="111" spans="1:30">
      <c r="A111" s="109">
        <v>39933</v>
      </c>
      <c r="B111" s="117">
        <f t="shared" si="27"/>
        <v>2</v>
      </c>
      <c r="C111" s="118" t="str">
        <f t="shared" si="28"/>
        <v>June2009</v>
      </c>
      <c r="D111" s="119">
        <f t="shared" si="29"/>
        <v>39965</v>
      </c>
      <c r="E111" s="308">
        <v>6367</v>
      </c>
      <c r="F111" s="303"/>
      <c r="G111" s="303"/>
      <c r="H111" s="303">
        <v>1882</v>
      </c>
      <c r="I111" s="303"/>
      <c r="J111" s="303"/>
      <c r="K111" s="114">
        <v>8249</v>
      </c>
      <c r="L111" s="303"/>
      <c r="M111" s="304"/>
      <c r="N111" s="307">
        <v>9131</v>
      </c>
      <c r="O111" s="303"/>
    </row>
    <row r="112" spans="1:30">
      <c r="A112" s="116">
        <v>39964</v>
      </c>
      <c r="B112" s="117">
        <f t="shared" si="27"/>
        <v>2</v>
      </c>
      <c r="C112" s="118" t="str">
        <f t="shared" si="28"/>
        <v>June2009</v>
      </c>
      <c r="D112" s="119">
        <f t="shared" si="29"/>
        <v>39965</v>
      </c>
      <c r="E112" s="308">
        <v>6462</v>
      </c>
      <c r="F112" s="303"/>
      <c r="G112" s="303"/>
      <c r="H112" s="303">
        <v>1853</v>
      </c>
      <c r="I112" s="303"/>
      <c r="J112" s="303"/>
      <c r="K112" s="114">
        <v>8315</v>
      </c>
      <c r="L112" s="303"/>
      <c r="M112" s="304"/>
      <c r="N112" s="307">
        <v>9131</v>
      </c>
      <c r="O112" s="303"/>
    </row>
    <row r="113" spans="1:15">
      <c r="A113" s="109">
        <v>39994</v>
      </c>
      <c r="B113" s="117">
        <f t="shared" si="27"/>
        <v>2</v>
      </c>
      <c r="C113" s="118" t="str">
        <f t="shared" si="28"/>
        <v>June2009</v>
      </c>
      <c r="D113" s="119">
        <f t="shared" si="29"/>
        <v>39965</v>
      </c>
      <c r="E113" s="308">
        <v>6459</v>
      </c>
      <c r="F113" s="303"/>
      <c r="G113" s="303"/>
      <c r="H113" s="309">
        <v>1914</v>
      </c>
      <c r="I113" s="303"/>
      <c r="J113" s="303"/>
      <c r="K113" s="114">
        <v>8373</v>
      </c>
      <c r="L113" s="303"/>
      <c r="M113" s="304"/>
      <c r="N113" s="307">
        <v>9131</v>
      </c>
      <c r="O113" s="303"/>
    </row>
    <row r="114" spans="1:15">
      <c r="A114" s="116">
        <v>40025</v>
      </c>
      <c r="B114" s="117">
        <f t="shared" si="27"/>
        <v>3</v>
      </c>
      <c r="C114" s="118" t="str">
        <f t="shared" si="28"/>
        <v>Sep2009</v>
      </c>
      <c r="D114" s="119">
        <f t="shared" si="29"/>
        <v>40057</v>
      </c>
      <c r="E114" s="310">
        <v>6569</v>
      </c>
      <c r="F114" s="311"/>
      <c r="G114" s="311"/>
      <c r="H114" s="309">
        <v>1787</v>
      </c>
      <c r="I114" s="303"/>
      <c r="J114" s="303"/>
      <c r="K114" s="114">
        <v>8356</v>
      </c>
      <c r="L114" s="303"/>
      <c r="M114" s="304"/>
      <c r="N114" s="307">
        <v>9131</v>
      </c>
      <c r="O114" s="303"/>
    </row>
    <row r="115" spans="1:15">
      <c r="A115" s="109">
        <v>40056</v>
      </c>
      <c r="B115" s="117">
        <f t="shared" si="27"/>
        <v>3</v>
      </c>
      <c r="C115" s="118" t="str">
        <f t="shared" si="28"/>
        <v>Sep2009</v>
      </c>
      <c r="D115" s="119">
        <f t="shared" si="29"/>
        <v>40057</v>
      </c>
      <c r="E115" s="308">
        <v>6622</v>
      </c>
      <c r="F115" s="303"/>
      <c r="G115" s="303"/>
      <c r="H115" s="309">
        <v>1857</v>
      </c>
      <c r="I115" s="303"/>
      <c r="J115" s="303"/>
      <c r="K115" s="114">
        <v>8479</v>
      </c>
      <c r="L115" s="303"/>
      <c r="M115" s="304"/>
      <c r="N115" s="307">
        <v>9131</v>
      </c>
      <c r="O115" s="303"/>
    </row>
    <row r="116" spans="1:15">
      <c r="A116" s="116">
        <v>40086</v>
      </c>
      <c r="B116" s="117">
        <f t="shared" si="27"/>
        <v>3</v>
      </c>
      <c r="C116" s="118" t="str">
        <f t="shared" si="28"/>
        <v>Sep2009</v>
      </c>
      <c r="D116" s="119">
        <f t="shared" si="29"/>
        <v>40057</v>
      </c>
      <c r="E116" s="308">
        <v>6619</v>
      </c>
      <c r="F116" s="303"/>
      <c r="G116" s="303"/>
      <c r="H116" s="312">
        <v>1891</v>
      </c>
      <c r="I116" s="303"/>
      <c r="J116" s="303"/>
      <c r="K116" s="114">
        <v>8510</v>
      </c>
      <c r="L116" s="303"/>
      <c r="M116" s="304"/>
      <c r="N116" s="307">
        <v>9131</v>
      </c>
      <c r="O116" s="303"/>
    </row>
    <row r="117" spans="1:15">
      <c r="A117" s="109">
        <v>40117</v>
      </c>
      <c r="B117" s="117">
        <f t="shared" si="27"/>
        <v>4</v>
      </c>
      <c r="C117" s="118" t="str">
        <f t="shared" si="28"/>
        <v>dec2009</v>
      </c>
      <c r="D117" s="119">
        <f t="shared" si="29"/>
        <v>40148</v>
      </c>
      <c r="E117" s="308">
        <v>6612</v>
      </c>
      <c r="F117" s="303"/>
      <c r="G117" s="303"/>
      <c r="H117" s="309">
        <v>1863</v>
      </c>
      <c r="I117" s="303"/>
      <c r="J117" s="303"/>
      <c r="K117" s="114">
        <v>8475</v>
      </c>
      <c r="L117" s="303"/>
      <c r="M117" s="304"/>
      <c r="N117" s="307">
        <v>9131</v>
      </c>
      <c r="O117" s="303"/>
    </row>
    <row r="118" spans="1:15">
      <c r="A118" s="116">
        <v>40147</v>
      </c>
      <c r="B118" s="117">
        <f t="shared" si="27"/>
        <v>4</v>
      </c>
      <c r="C118" s="118" t="str">
        <f t="shared" si="28"/>
        <v>dec2009</v>
      </c>
      <c r="D118" s="119">
        <f t="shared" si="29"/>
        <v>40148</v>
      </c>
      <c r="E118" s="308">
        <v>6661</v>
      </c>
      <c r="F118" s="303"/>
      <c r="G118" s="303"/>
      <c r="H118" s="309">
        <v>1829</v>
      </c>
      <c r="I118" s="303"/>
      <c r="J118" s="303"/>
      <c r="K118" s="114">
        <v>8490</v>
      </c>
      <c r="L118" s="303"/>
      <c r="M118" s="304"/>
      <c r="N118" s="307">
        <v>9131</v>
      </c>
      <c r="O118" s="303"/>
    </row>
    <row r="119" spans="1:15">
      <c r="A119" s="109">
        <v>40178</v>
      </c>
      <c r="B119" s="117">
        <f t="shared" si="27"/>
        <v>4</v>
      </c>
      <c r="C119" s="118" t="str">
        <f t="shared" si="28"/>
        <v>dec2009</v>
      </c>
      <c r="D119" s="119">
        <f t="shared" si="29"/>
        <v>40148</v>
      </c>
      <c r="E119" s="308">
        <v>6534</v>
      </c>
      <c r="F119" s="303"/>
      <c r="G119" s="303"/>
      <c r="H119" s="309">
        <v>1701</v>
      </c>
      <c r="I119" s="303"/>
      <c r="J119" s="303"/>
      <c r="K119" s="114">
        <v>8235</v>
      </c>
      <c r="L119" s="303"/>
      <c r="M119" s="304"/>
      <c r="N119" s="307">
        <v>9131</v>
      </c>
      <c r="O119" s="303"/>
    </row>
    <row r="120" spans="1:15">
      <c r="A120" s="116">
        <v>40209</v>
      </c>
      <c r="B120" s="117">
        <f t="shared" si="27"/>
        <v>1</v>
      </c>
      <c r="C120" s="118" t="str">
        <f t="shared" si="28"/>
        <v>Mar2010</v>
      </c>
      <c r="D120" s="119">
        <f t="shared" si="29"/>
        <v>40238</v>
      </c>
      <c r="E120" s="308">
        <v>6358</v>
      </c>
      <c r="F120" s="303"/>
      <c r="G120" s="303"/>
      <c r="H120" s="309">
        <v>1952</v>
      </c>
      <c r="I120" s="303"/>
      <c r="J120" s="303"/>
      <c r="K120" s="114">
        <v>8310</v>
      </c>
      <c r="L120" s="303"/>
      <c r="M120" s="304"/>
      <c r="N120" s="307">
        <v>9131</v>
      </c>
      <c r="O120" s="303"/>
    </row>
    <row r="121" spans="1:15">
      <c r="A121" s="109">
        <v>40237</v>
      </c>
      <c r="B121" s="117">
        <f t="shared" si="27"/>
        <v>1</v>
      </c>
      <c r="C121" s="118" t="str">
        <f t="shared" si="28"/>
        <v>Mar2010</v>
      </c>
      <c r="D121" s="119">
        <f t="shared" si="29"/>
        <v>40238</v>
      </c>
      <c r="E121" s="308">
        <v>6503</v>
      </c>
      <c r="F121" s="303"/>
      <c r="G121" s="303"/>
      <c r="H121" s="309">
        <v>1952</v>
      </c>
      <c r="I121" s="303"/>
      <c r="J121" s="303"/>
      <c r="K121" s="114">
        <v>8455</v>
      </c>
      <c r="L121" s="303"/>
      <c r="M121" s="304"/>
      <c r="N121" s="307">
        <v>9131</v>
      </c>
      <c r="O121" s="303"/>
    </row>
    <row r="122" spans="1:15">
      <c r="A122" s="116">
        <v>40268</v>
      </c>
      <c r="B122" s="117">
        <f t="shared" si="27"/>
        <v>1</v>
      </c>
      <c r="C122" s="118" t="str">
        <f t="shared" si="28"/>
        <v>Mar2010</v>
      </c>
      <c r="D122" s="119">
        <f t="shared" si="29"/>
        <v>40238</v>
      </c>
      <c r="E122" s="308">
        <v>6622</v>
      </c>
      <c r="F122" s="303"/>
      <c r="G122" s="303"/>
      <c r="H122" s="309">
        <v>1920</v>
      </c>
      <c r="I122" s="303"/>
      <c r="J122" s="303"/>
      <c r="K122" s="114">
        <v>8542</v>
      </c>
      <c r="L122" s="303"/>
      <c r="M122" s="304"/>
      <c r="N122" s="307">
        <v>9363</v>
      </c>
      <c r="O122" s="303"/>
    </row>
    <row r="123" spans="1:15">
      <c r="A123" s="109">
        <v>40298</v>
      </c>
      <c r="B123" s="117">
        <f t="shared" si="27"/>
        <v>2</v>
      </c>
      <c r="C123" s="118" t="str">
        <f t="shared" si="28"/>
        <v>June2010</v>
      </c>
      <c r="D123" s="119">
        <f t="shared" si="29"/>
        <v>40330</v>
      </c>
      <c r="E123" s="308">
        <v>6603</v>
      </c>
      <c r="F123" s="303"/>
      <c r="G123" s="303"/>
      <c r="H123" s="309">
        <v>1926</v>
      </c>
      <c r="I123" s="303"/>
      <c r="J123" s="303"/>
      <c r="K123" s="114">
        <v>8529</v>
      </c>
      <c r="L123" s="303"/>
      <c r="M123" s="304"/>
      <c r="N123" s="307">
        <v>9460</v>
      </c>
      <c r="O123" s="303"/>
    </row>
    <row r="124" spans="1:15">
      <c r="A124" s="116">
        <v>40329</v>
      </c>
      <c r="B124" s="117">
        <f t="shared" si="27"/>
        <v>2</v>
      </c>
      <c r="C124" s="118" t="str">
        <f t="shared" si="28"/>
        <v>June2010</v>
      </c>
      <c r="D124" s="119">
        <f t="shared" si="29"/>
        <v>40330</v>
      </c>
      <c r="E124" s="308">
        <v>6806</v>
      </c>
      <c r="F124" s="303"/>
      <c r="G124" s="303"/>
      <c r="H124" s="309">
        <v>1900</v>
      </c>
      <c r="I124" s="303"/>
      <c r="J124" s="303"/>
      <c r="K124" s="114">
        <v>8706</v>
      </c>
      <c r="L124" s="303"/>
      <c r="M124" s="304"/>
      <c r="N124" s="307">
        <v>9563</v>
      </c>
      <c r="O124" s="303"/>
    </row>
    <row r="125" spans="1:15">
      <c r="A125" s="109">
        <v>40359</v>
      </c>
      <c r="B125" s="117">
        <f t="shared" si="27"/>
        <v>2</v>
      </c>
      <c r="C125" s="118" t="str">
        <f t="shared" si="28"/>
        <v>June2010</v>
      </c>
      <c r="D125" s="119">
        <f t="shared" si="29"/>
        <v>40330</v>
      </c>
      <c r="E125" s="308">
        <v>6832</v>
      </c>
      <c r="F125" s="303"/>
      <c r="G125" s="303"/>
      <c r="H125" s="309">
        <v>1921</v>
      </c>
      <c r="I125" s="303"/>
      <c r="J125" s="303"/>
      <c r="K125" s="114">
        <v>8753</v>
      </c>
      <c r="L125" s="303"/>
      <c r="M125" s="304"/>
      <c r="N125" s="307">
        <v>9623</v>
      </c>
      <c r="O125" s="303"/>
    </row>
    <row r="126" spans="1:15">
      <c r="A126" s="116">
        <v>40390</v>
      </c>
      <c r="B126" s="117">
        <f t="shared" si="27"/>
        <v>3</v>
      </c>
      <c r="C126" s="118" t="str">
        <f t="shared" si="28"/>
        <v>Sep2010</v>
      </c>
      <c r="D126" s="119">
        <f t="shared" si="29"/>
        <v>40422</v>
      </c>
      <c r="E126" s="308">
        <v>6890</v>
      </c>
      <c r="F126" s="313"/>
      <c r="G126" s="313"/>
      <c r="H126" s="309">
        <v>1912</v>
      </c>
      <c r="I126" s="303"/>
      <c r="J126" s="303"/>
      <c r="K126" s="114">
        <v>8802</v>
      </c>
      <c r="L126" s="303"/>
      <c r="M126" s="304"/>
      <c r="N126" s="307">
        <v>9623</v>
      </c>
      <c r="O126" s="303"/>
    </row>
    <row r="127" spans="1:15">
      <c r="A127" s="109">
        <v>40421</v>
      </c>
      <c r="B127" s="117">
        <f t="shared" si="27"/>
        <v>3</v>
      </c>
      <c r="C127" s="118" t="str">
        <f t="shared" si="28"/>
        <v>Sep2010</v>
      </c>
      <c r="D127" s="119">
        <f t="shared" si="29"/>
        <v>40422</v>
      </c>
      <c r="E127" s="308">
        <v>6964</v>
      </c>
      <c r="F127" s="313"/>
      <c r="G127" s="313"/>
      <c r="H127" s="309">
        <v>1835</v>
      </c>
      <c r="I127" s="303"/>
      <c r="J127" s="303"/>
      <c r="K127" s="114">
        <v>8799</v>
      </c>
      <c r="L127" s="303"/>
      <c r="M127" s="304"/>
      <c r="N127" s="307">
        <v>9837</v>
      </c>
      <c r="O127" s="303"/>
    </row>
    <row r="128" spans="1:15">
      <c r="A128" s="116">
        <v>40451</v>
      </c>
      <c r="B128" s="117">
        <f t="shared" si="27"/>
        <v>3</v>
      </c>
      <c r="C128" s="118" t="str">
        <f t="shared" si="28"/>
        <v>Sep2010</v>
      </c>
      <c r="D128" s="119">
        <f t="shared" si="29"/>
        <v>40422</v>
      </c>
      <c r="E128" s="308">
        <v>6986</v>
      </c>
      <c r="F128" s="313"/>
      <c r="G128" s="313"/>
      <c r="H128" s="309">
        <v>1825</v>
      </c>
      <c r="I128" s="303"/>
      <c r="J128" s="303"/>
      <c r="K128" s="114">
        <v>8811</v>
      </c>
      <c r="L128" s="303"/>
      <c r="M128" s="304"/>
      <c r="N128" s="307">
        <v>9945</v>
      </c>
      <c r="O128" s="303"/>
    </row>
    <row r="129" spans="1:15">
      <c r="A129" s="109">
        <v>40482</v>
      </c>
      <c r="B129" s="117">
        <f t="shared" si="27"/>
        <v>4</v>
      </c>
      <c r="C129" s="118" t="str">
        <f t="shared" si="28"/>
        <v>dec2010</v>
      </c>
      <c r="D129" s="119">
        <f t="shared" si="29"/>
        <v>40513</v>
      </c>
      <c r="E129" s="308">
        <v>6962</v>
      </c>
      <c r="F129" s="313"/>
      <c r="G129" s="313"/>
      <c r="H129" s="309">
        <v>1883</v>
      </c>
      <c r="I129" s="303"/>
      <c r="J129" s="303"/>
      <c r="K129" s="114">
        <v>8845</v>
      </c>
      <c r="L129" s="303"/>
      <c r="M129" s="304"/>
      <c r="N129" s="307">
        <v>10013</v>
      </c>
      <c r="O129" s="303"/>
    </row>
    <row r="130" spans="1:15">
      <c r="A130" s="116">
        <v>40512</v>
      </c>
      <c r="B130" s="117">
        <f t="shared" si="27"/>
        <v>4</v>
      </c>
      <c r="C130" s="118" t="str">
        <f t="shared" si="28"/>
        <v>dec2010</v>
      </c>
      <c r="D130" s="119">
        <f t="shared" si="29"/>
        <v>40513</v>
      </c>
      <c r="E130" s="308">
        <v>6908</v>
      </c>
      <c r="F130" s="313"/>
      <c r="G130" s="313"/>
      <c r="H130" s="309">
        <v>1860</v>
      </c>
      <c r="I130" s="303"/>
      <c r="J130" s="303"/>
      <c r="K130" s="114">
        <v>8768</v>
      </c>
      <c r="L130" s="303"/>
      <c r="M130" s="304"/>
      <c r="N130" s="307">
        <v>10077</v>
      </c>
      <c r="O130" s="303"/>
    </row>
    <row r="131" spans="1:15">
      <c r="A131" s="109">
        <v>40543</v>
      </c>
      <c r="B131" s="117">
        <f t="shared" si="27"/>
        <v>4</v>
      </c>
      <c r="C131" s="118" t="str">
        <f t="shared" si="28"/>
        <v>dec2010</v>
      </c>
      <c r="D131" s="119">
        <f t="shared" si="29"/>
        <v>40513</v>
      </c>
      <c r="E131" s="308">
        <v>6780</v>
      </c>
      <c r="F131" s="313"/>
      <c r="G131" s="313"/>
      <c r="H131" s="309">
        <v>1743</v>
      </c>
      <c r="I131" s="303"/>
      <c r="J131" s="303"/>
      <c r="K131" s="114">
        <v>8523</v>
      </c>
      <c r="L131" s="303"/>
      <c r="M131" s="304"/>
      <c r="N131" s="307">
        <v>10077</v>
      </c>
      <c r="O131" s="303"/>
    </row>
    <row r="132" spans="1:15">
      <c r="A132" s="116">
        <v>40574</v>
      </c>
      <c r="B132" s="117">
        <f t="shared" si="27"/>
        <v>1</v>
      </c>
      <c r="C132" s="118" t="str">
        <f t="shared" si="28"/>
        <v>Mar2011</v>
      </c>
      <c r="D132" s="119">
        <f t="shared" si="29"/>
        <v>40603</v>
      </c>
      <c r="E132" s="308">
        <v>6694</v>
      </c>
      <c r="F132" s="313"/>
      <c r="G132" s="313"/>
      <c r="H132" s="309">
        <v>2018</v>
      </c>
      <c r="I132" s="303"/>
      <c r="J132" s="303"/>
      <c r="K132" s="114">
        <v>8712</v>
      </c>
      <c r="L132" s="303"/>
      <c r="M132" s="304"/>
      <c r="N132" s="307">
        <v>10077</v>
      </c>
      <c r="O132" s="303"/>
    </row>
    <row r="133" spans="1:15">
      <c r="A133" s="109">
        <v>40602</v>
      </c>
      <c r="B133" s="117">
        <f t="shared" si="27"/>
        <v>1</v>
      </c>
      <c r="C133" s="118" t="str">
        <f t="shared" si="28"/>
        <v>Mar2011</v>
      </c>
      <c r="D133" s="119">
        <f t="shared" si="29"/>
        <v>40603</v>
      </c>
      <c r="E133" s="308">
        <v>6769</v>
      </c>
      <c r="F133" s="313"/>
      <c r="G133" s="313"/>
      <c r="H133" s="309">
        <v>2046</v>
      </c>
      <c r="I133" s="303"/>
      <c r="J133" s="303"/>
      <c r="K133" s="114">
        <v>8815</v>
      </c>
      <c r="L133" s="303"/>
      <c r="M133" s="304"/>
      <c r="N133" s="307">
        <v>10077</v>
      </c>
      <c r="O133" s="303"/>
    </row>
    <row r="134" spans="1:15">
      <c r="A134" s="116">
        <v>40633</v>
      </c>
      <c r="B134" s="117">
        <f t="shared" ref="B134:B197" si="30">MONTH(MONTH(A134)&amp;0)</f>
        <v>1</v>
      </c>
      <c r="C134" s="118" t="str">
        <f t="shared" ref="C134:C197" si="31">IF(B134=4,"dec",IF(B134=1,"Mar", IF(B134=2,"June",IF(B134=3,"Sep",""))))&amp;YEAR(A134)</f>
        <v>Mar2011</v>
      </c>
      <c r="D134" s="119">
        <f t="shared" ref="D134:D197" si="32">DATEVALUE(C134)</f>
        <v>40603</v>
      </c>
      <c r="E134" s="308">
        <v>6801</v>
      </c>
      <c r="F134" s="313"/>
      <c r="G134" s="313"/>
      <c r="H134" s="309">
        <v>1993</v>
      </c>
      <c r="I134" s="303"/>
      <c r="J134" s="303"/>
      <c r="K134" s="114">
        <v>8794</v>
      </c>
      <c r="L134" s="303"/>
      <c r="M134" s="304"/>
      <c r="N134" s="307">
        <v>10077</v>
      </c>
      <c r="O134" s="303"/>
    </row>
    <row r="135" spans="1:15">
      <c r="A135" s="109">
        <v>40663</v>
      </c>
      <c r="B135" s="117">
        <f t="shared" si="30"/>
        <v>2</v>
      </c>
      <c r="C135" s="118" t="str">
        <f t="shared" si="31"/>
        <v>June2011</v>
      </c>
      <c r="D135" s="119">
        <f t="shared" si="32"/>
        <v>40695</v>
      </c>
      <c r="E135" s="308">
        <v>6837</v>
      </c>
      <c r="F135" s="313"/>
      <c r="G135" s="313"/>
      <c r="H135" s="309">
        <v>1945</v>
      </c>
      <c r="I135" s="303"/>
      <c r="J135" s="303"/>
      <c r="K135" s="114">
        <v>8782</v>
      </c>
      <c r="L135" s="303"/>
      <c r="M135" s="304"/>
      <c r="N135" s="307">
        <v>10077</v>
      </c>
      <c r="O135" s="303"/>
    </row>
    <row r="136" spans="1:15">
      <c r="A136" s="116">
        <v>40694</v>
      </c>
      <c r="B136" s="117">
        <f t="shared" si="30"/>
        <v>2</v>
      </c>
      <c r="C136" s="118" t="str">
        <f t="shared" si="31"/>
        <v>June2011</v>
      </c>
      <c r="D136" s="119">
        <f t="shared" si="32"/>
        <v>40695</v>
      </c>
      <c r="E136" s="308">
        <v>6820</v>
      </c>
      <c r="F136" s="313"/>
      <c r="G136" s="313"/>
      <c r="H136" s="309">
        <v>1871</v>
      </c>
      <c r="I136" s="303"/>
      <c r="J136" s="303"/>
      <c r="K136" s="114">
        <v>8691</v>
      </c>
      <c r="L136" s="303"/>
      <c r="M136" s="304"/>
      <c r="N136" s="307">
        <v>10631</v>
      </c>
      <c r="O136" s="303"/>
    </row>
    <row r="137" spans="1:15">
      <c r="A137" s="109">
        <v>40724</v>
      </c>
      <c r="B137" s="117">
        <f t="shared" si="30"/>
        <v>2</v>
      </c>
      <c r="C137" s="118" t="str">
        <f t="shared" si="31"/>
        <v>June2011</v>
      </c>
      <c r="D137" s="119">
        <f t="shared" si="32"/>
        <v>40695</v>
      </c>
      <c r="E137" s="308">
        <v>6841</v>
      </c>
      <c r="F137" s="313"/>
      <c r="G137" s="313"/>
      <c r="H137" s="309">
        <v>1867</v>
      </c>
      <c r="I137" s="303"/>
      <c r="J137" s="303"/>
      <c r="K137" s="114">
        <v>8708</v>
      </c>
      <c r="L137" s="303"/>
      <c r="M137" s="304"/>
      <c r="N137" s="307">
        <v>10697</v>
      </c>
      <c r="O137" s="303"/>
    </row>
    <row r="138" spans="1:15">
      <c r="A138" s="116">
        <v>40755</v>
      </c>
      <c r="B138" s="117">
        <f t="shared" si="30"/>
        <v>3</v>
      </c>
      <c r="C138" s="118" t="str">
        <f t="shared" si="31"/>
        <v>Sep2011</v>
      </c>
      <c r="D138" s="119">
        <f t="shared" si="32"/>
        <v>40787</v>
      </c>
      <c r="E138" s="308">
        <v>6818</v>
      </c>
      <c r="F138" s="314"/>
      <c r="G138" s="314"/>
      <c r="H138" s="309">
        <v>1865</v>
      </c>
      <c r="I138" s="114"/>
      <c r="J138" s="114"/>
      <c r="K138" s="114">
        <v>8683</v>
      </c>
      <c r="L138" s="316"/>
      <c r="M138" s="315"/>
      <c r="N138" s="307">
        <v>10280</v>
      </c>
      <c r="O138" s="316"/>
    </row>
    <row r="139" spans="1:15">
      <c r="A139" s="109">
        <v>40786</v>
      </c>
      <c r="B139" s="117">
        <f t="shared" si="30"/>
        <v>3</v>
      </c>
      <c r="C139" s="118" t="str">
        <f t="shared" si="31"/>
        <v>Sep2011</v>
      </c>
      <c r="D139" s="119">
        <f t="shared" si="32"/>
        <v>40787</v>
      </c>
      <c r="E139" s="308">
        <v>6790</v>
      </c>
      <c r="F139" s="314"/>
      <c r="G139" s="314"/>
      <c r="H139" s="309">
        <v>1854</v>
      </c>
      <c r="I139" s="114"/>
      <c r="J139" s="114"/>
      <c r="K139" s="114">
        <v>8644</v>
      </c>
      <c r="L139" s="316"/>
      <c r="M139" s="315"/>
      <c r="N139" s="307">
        <v>10280</v>
      </c>
      <c r="O139" s="316"/>
    </row>
    <row r="140" spans="1:15">
      <c r="A140" s="116">
        <v>40816</v>
      </c>
      <c r="B140" s="117">
        <f t="shared" si="30"/>
        <v>3</v>
      </c>
      <c r="C140" s="118" t="str">
        <f t="shared" si="31"/>
        <v>Sep2011</v>
      </c>
      <c r="D140" s="119">
        <f t="shared" si="32"/>
        <v>40787</v>
      </c>
      <c r="E140" s="308">
        <v>6770</v>
      </c>
      <c r="F140" s="314"/>
      <c r="G140" s="314"/>
      <c r="H140" s="309">
        <v>1825</v>
      </c>
      <c r="I140" s="114"/>
      <c r="J140" s="114"/>
      <c r="K140" s="114">
        <v>8595</v>
      </c>
      <c r="L140" s="316"/>
      <c r="M140" s="315"/>
      <c r="N140" s="307">
        <v>10280</v>
      </c>
      <c r="O140" s="316"/>
    </row>
    <row r="141" spans="1:15">
      <c r="A141" s="109">
        <v>40847</v>
      </c>
      <c r="B141" s="117">
        <f t="shared" si="30"/>
        <v>4</v>
      </c>
      <c r="C141" s="118" t="str">
        <f t="shared" si="31"/>
        <v>dec2011</v>
      </c>
      <c r="D141" s="119">
        <f t="shared" si="32"/>
        <v>40878</v>
      </c>
      <c r="E141" s="308">
        <v>6731</v>
      </c>
      <c r="F141" s="314"/>
      <c r="G141" s="314"/>
      <c r="H141" s="309">
        <v>1852</v>
      </c>
      <c r="I141" s="114"/>
      <c r="J141" s="114"/>
      <c r="K141" s="114">
        <v>8583</v>
      </c>
      <c r="L141" s="316"/>
      <c r="M141" s="315"/>
      <c r="N141" s="307">
        <v>10280</v>
      </c>
      <c r="O141" s="316"/>
    </row>
    <row r="142" spans="1:15">
      <c r="A142" s="116">
        <v>40877</v>
      </c>
      <c r="B142" s="117">
        <f t="shared" si="30"/>
        <v>4</v>
      </c>
      <c r="C142" s="118" t="str">
        <f t="shared" si="31"/>
        <v>dec2011</v>
      </c>
      <c r="D142" s="119">
        <f t="shared" si="32"/>
        <v>40878</v>
      </c>
      <c r="E142" s="308">
        <v>6770</v>
      </c>
      <c r="F142" s="314"/>
      <c r="G142" s="314"/>
      <c r="H142" s="309">
        <v>1832</v>
      </c>
      <c r="I142" s="114"/>
      <c r="J142" s="114"/>
      <c r="K142" s="114">
        <v>8602</v>
      </c>
      <c r="L142" s="316"/>
      <c r="M142" s="315"/>
      <c r="N142" s="307">
        <v>10280</v>
      </c>
      <c r="O142" s="316"/>
    </row>
    <row r="143" spans="1:15">
      <c r="A143" s="109">
        <v>40908</v>
      </c>
      <c r="B143" s="117">
        <f t="shared" si="30"/>
        <v>4</v>
      </c>
      <c r="C143" s="118" t="str">
        <f t="shared" si="31"/>
        <v>dec2011</v>
      </c>
      <c r="D143" s="119">
        <f t="shared" si="32"/>
        <v>40878</v>
      </c>
      <c r="E143" s="308">
        <v>6654</v>
      </c>
      <c r="F143" s="314"/>
      <c r="G143" s="314"/>
      <c r="H143" s="309">
        <v>1724</v>
      </c>
      <c r="I143" s="114"/>
      <c r="J143" s="114"/>
      <c r="K143" s="114">
        <v>8378</v>
      </c>
      <c r="L143" s="316"/>
      <c r="M143" s="315"/>
      <c r="N143" s="307">
        <v>10280</v>
      </c>
      <c r="O143" s="316"/>
    </row>
    <row r="144" spans="1:15">
      <c r="A144" s="116">
        <v>40939</v>
      </c>
      <c r="B144" s="117">
        <f t="shared" si="30"/>
        <v>1</v>
      </c>
      <c r="C144" s="118" t="str">
        <f t="shared" si="31"/>
        <v>Mar2012</v>
      </c>
      <c r="D144" s="119">
        <f t="shared" si="32"/>
        <v>40969</v>
      </c>
      <c r="E144" s="308">
        <v>6581</v>
      </c>
      <c r="F144" s="314"/>
      <c r="G144" s="314"/>
      <c r="H144" s="309">
        <v>1988</v>
      </c>
      <c r="I144" s="114"/>
      <c r="J144" s="114"/>
      <c r="K144" s="114">
        <v>8569</v>
      </c>
      <c r="L144" s="316"/>
      <c r="M144" s="315"/>
      <c r="N144" s="307">
        <v>10280</v>
      </c>
      <c r="O144" s="316"/>
    </row>
    <row r="145" spans="1:26">
      <c r="A145" s="109">
        <v>40968</v>
      </c>
      <c r="B145" s="117">
        <f t="shared" si="30"/>
        <v>1</v>
      </c>
      <c r="C145" s="118" t="str">
        <f t="shared" si="31"/>
        <v>Mar2012</v>
      </c>
      <c r="D145" s="119">
        <f t="shared" si="32"/>
        <v>40969</v>
      </c>
      <c r="E145" s="308">
        <v>6617</v>
      </c>
      <c r="F145" s="314"/>
      <c r="G145" s="314"/>
      <c r="H145" s="309">
        <v>2025</v>
      </c>
      <c r="I145" s="114"/>
      <c r="J145" s="114"/>
      <c r="K145" s="114">
        <v>8642</v>
      </c>
      <c r="L145" s="316"/>
      <c r="M145" s="315"/>
      <c r="N145" s="307">
        <v>10280</v>
      </c>
      <c r="O145" s="316"/>
    </row>
    <row r="146" spans="1:26" s="124" customFormat="1">
      <c r="A146" s="116">
        <v>40999</v>
      </c>
      <c r="B146" s="117">
        <f t="shared" si="30"/>
        <v>1</v>
      </c>
      <c r="C146" s="118" t="str">
        <f t="shared" si="31"/>
        <v>Mar2012</v>
      </c>
      <c r="D146" s="119">
        <f t="shared" si="32"/>
        <v>40969</v>
      </c>
      <c r="E146" s="308">
        <v>6718</v>
      </c>
      <c r="F146" s="314"/>
      <c r="G146" s="314"/>
      <c r="H146" s="309">
        <v>1972</v>
      </c>
      <c r="I146" s="114"/>
      <c r="J146" s="114"/>
      <c r="K146" s="114">
        <v>8690</v>
      </c>
      <c r="L146" s="316"/>
      <c r="M146" s="315"/>
      <c r="N146" s="307">
        <v>10280</v>
      </c>
      <c r="O146" s="316"/>
      <c r="P146" s="122"/>
      <c r="Q146" s="123"/>
      <c r="R146" s="123"/>
      <c r="S146" s="123"/>
      <c r="T146" s="193"/>
      <c r="U146" s="193"/>
      <c r="V146" s="123"/>
      <c r="W146" s="123"/>
      <c r="X146" s="123"/>
      <c r="Y146" s="123"/>
      <c r="Z146" s="123"/>
    </row>
    <row r="147" spans="1:26" s="124" customFormat="1">
      <c r="A147" s="109">
        <v>41029</v>
      </c>
      <c r="B147" s="117">
        <f t="shared" si="30"/>
        <v>2</v>
      </c>
      <c r="C147" s="118" t="str">
        <f t="shared" si="31"/>
        <v>June2012</v>
      </c>
      <c r="D147" s="119">
        <f t="shared" si="32"/>
        <v>41061</v>
      </c>
      <c r="E147" s="308">
        <v>6608</v>
      </c>
      <c r="F147" s="314"/>
      <c r="G147" s="314"/>
      <c r="H147" s="309">
        <v>2053</v>
      </c>
      <c r="I147" s="114"/>
      <c r="J147" s="114"/>
      <c r="K147" s="114">
        <v>8661</v>
      </c>
      <c r="L147" s="316"/>
      <c r="M147" s="315"/>
      <c r="N147" s="307">
        <v>10280</v>
      </c>
      <c r="O147" s="316"/>
      <c r="P147" s="122"/>
      <c r="Q147" s="123"/>
      <c r="R147" s="123"/>
      <c r="S147" s="123"/>
      <c r="T147" s="193"/>
      <c r="U147" s="193"/>
      <c r="V147" s="123"/>
      <c r="W147" s="123"/>
      <c r="X147" s="123"/>
      <c r="Y147" s="123"/>
      <c r="Z147" s="123"/>
    </row>
    <row r="148" spans="1:26" s="124" customFormat="1">
      <c r="A148" s="116">
        <v>41060</v>
      </c>
      <c r="B148" s="117">
        <f t="shared" si="30"/>
        <v>2</v>
      </c>
      <c r="C148" s="118" t="str">
        <f t="shared" si="31"/>
        <v>June2012</v>
      </c>
      <c r="D148" s="119">
        <f t="shared" si="32"/>
        <v>41061</v>
      </c>
      <c r="E148" s="308">
        <v>6682</v>
      </c>
      <c r="F148" s="314"/>
      <c r="G148" s="314"/>
      <c r="H148" s="309">
        <v>2001</v>
      </c>
      <c r="I148" s="114"/>
      <c r="J148" s="114"/>
      <c r="K148" s="114">
        <v>8683</v>
      </c>
      <c r="L148" s="316"/>
      <c r="M148" s="315"/>
      <c r="N148" s="307">
        <v>10280</v>
      </c>
      <c r="O148" s="316"/>
      <c r="P148" s="122"/>
      <c r="Q148" s="123"/>
      <c r="R148" s="123"/>
      <c r="S148" s="123"/>
      <c r="T148" s="193"/>
      <c r="U148" s="193"/>
      <c r="V148" s="123"/>
      <c r="W148" s="123"/>
      <c r="X148" s="123"/>
      <c r="Y148" s="123"/>
      <c r="Z148" s="123"/>
    </row>
    <row r="149" spans="1:26" s="124" customFormat="1">
      <c r="A149" s="109">
        <v>41090</v>
      </c>
      <c r="B149" s="117">
        <f t="shared" si="30"/>
        <v>2</v>
      </c>
      <c r="C149" s="118" t="str">
        <f t="shared" si="31"/>
        <v>June2012</v>
      </c>
      <c r="D149" s="119">
        <f t="shared" si="32"/>
        <v>41061</v>
      </c>
      <c r="E149" s="308">
        <v>6765</v>
      </c>
      <c r="F149" s="314"/>
      <c r="G149" s="314"/>
      <c r="H149" s="309">
        <v>1914</v>
      </c>
      <c r="I149" s="114"/>
      <c r="J149" s="114"/>
      <c r="K149" s="114">
        <v>8679</v>
      </c>
      <c r="L149" s="316"/>
      <c r="M149" s="315"/>
      <c r="N149" s="307">
        <v>10120</v>
      </c>
      <c r="O149" s="316"/>
      <c r="P149" s="122"/>
      <c r="Q149" s="123"/>
      <c r="R149" s="123"/>
      <c r="S149" s="123"/>
      <c r="T149" s="193"/>
      <c r="U149" s="193"/>
      <c r="V149" s="123"/>
      <c r="W149" s="123"/>
      <c r="X149" s="123"/>
      <c r="Y149" s="123"/>
      <c r="Z149" s="123"/>
    </row>
    <row r="150" spans="1:26" s="124" customFormat="1">
      <c r="A150" s="116">
        <v>41121</v>
      </c>
      <c r="B150" s="117">
        <f t="shared" si="30"/>
        <v>3</v>
      </c>
      <c r="C150" s="118" t="str">
        <f t="shared" si="31"/>
        <v>Sep2012</v>
      </c>
      <c r="D150" s="119">
        <f t="shared" si="32"/>
        <v>41153</v>
      </c>
      <c r="E150" s="308">
        <v>6725</v>
      </c>
      <c r="F150" s="314"/>
      <c r="G150" s="314"/>
      <c r="H150" s="309">
        <v>1888</v>
      </c>
      <c r="I150" s="114"/>
      <c r="J150" s="114"/>
      <c r="K150" s="114">
        <v>8613</v>
      </c>
      <c r="L150" s="316"/>
      <c r="M150" s="315"/>
      <c r="N150" s="307">
        <v>10120</v>
      </c>
      <c r="O150" s="316"/>
      <c r="P150" s="122"/>
      <c r="Q150" s="123"/>
      <c r="R150" s="123"/>
      <c r="S150" s="123"/>
      <c r="T150" s="193"/>
      <c r="U150" s="193"/>
      <c r="V150" s="123"/>
      <c r="W150" s="123"/>
      <c r="X150" s="123"/>
      <c r="Y150" s="123"/>
      <c r="Z150" s="123"/>
    </row>
    <row r="151" spans="1:26" s="124" customFormat="1">
      <c r="A151" s="109">
        <v>41152</v>
      </c>
      <c r="B151" s="117">
        <f t="shared" si="30"/>
        <v>3</v>
      </c>
      <c r="C151" s="118" t="str">
        <f t="shared" si="31"/>
        <v>Sep2012</v>
      </c>
      <c r="D151" s="119">
        <f t="shared" si="32"/>
        <v>41153</v>
      </c>
      <c r="E151" s="308">
        <v>6810</v>
      </c>
      <c r="F151" s="314"/>
      <c r="G151" s="314"/>
      <c r="H151" s="309">
        <v>1816</v>
      </c>
      <c r="I151" s="114"/>
      <c r="J151" s="114"/>
      <c r="K151" s="114">
        <v>8626</v>
      </c>
      <c r="L151" s="316"/>
      <c r="M151" s="315"/>
      <c r="N151" s="307">
        <v>9903</v>
      </c>
      <c r="O151" s="316"/>
      <c r="P151" s="122"/>
      <c r="Q151" s="123"/>
      <c r="R151" s="123"/>
      <c r="S151" s="123"/>
      <c r="T151" s="193"/>
      <c r="U151" s="193"/>
      <c r="V151" s="123"/>
      <c r="W151" s="123"/>
      <c r="X151" s="123"/>
      <c r="Y151" s="123"/>
      <c r="Z151" s="123"/>
    </row>
    <row r="152" spans="1:26" s="124" customFormat="1">
      <c r="A152" s="116">
        <v>41182</v>
      </c>
      <c r="B152" s="117">
        <f t="shared" si="30"/>
        <v>3</v>
      </c>
      <c r="C152" s="118" t="str">
        <f t="shared" si="31"/>
        <v>Sep2012</v>
      </c>
      <c r="D152" s="119">
        <f t="shared" si="32"/>
        <v>41153</v>
      </c>
      <c r="E152" s="308">
        <v>6855</v>
      </c>
      <c r="F152" s="314"/>
      <c r="G152" s="314"/>
      <c r="H152" s="309">
        <v>1807</v>
      </c>
      <c r="I152" s="114"/>
      <c r="J152" s="114"/>
      <c r="K152" s="114">
        <v>8662</v>
      </c>
      <c r="L152" s="316"/>
      <c r="M152" s="315"/>
      <c r="N152" s="307">
        <v>9903</v>
      </c>
      <c r="O152" s="316"/>
      <c r="P152" s="122"/>
      <c r="Q152" s="123"/>
      <c r="R152" s="123"/>
      <c r="S152" s="123"/>
      <c r="T152" s="193"/>
      <c r="U152" s="193"/>
      <c r="V152" s="123"/>
      <c r="W152" s="123"/>
      <c r="X152" s="123"/>
      <c r="Y152" s="123"/>
      <c r="Z152" s="123"/>
    </row>
    <row r="153" spans="1:26" s="124" customFormat="1">
      <c r="A153" s="109">
        <v>41213</v>
      </c>
      <c r="B153" s="117">
        <f t="shared" si="30"/>
        <v>4</v>
      </c>
      <c r="C153" s="118" t="str">
        <f t="shared" si="31"/>
        <v>dec2012</v>
      </c>
      <c r="D153" s="119">
        <f t="shared" si="32"/>
        <v>41244</v>
      </c>
      <c r="E153" s="308">
        <v>6855</v>
      </c>
      <c r="F153" s="314"/>
      <c r="G153" s="314"/>
      <c r="H153" s="309">
        <v>1875</v>
      </c>
      <c r="I153" s="114"/>
      <c r="J153" s="114"/>
      <c r="K153" s="114">
        <v>8730</v>
      </c>
      <c r="L153" s="316"/>
      <c r="M153" s="315"/>
      <c r="N153" s="307">
        <v>9837</v>
      </c>
      <c r="O153" s="316"/>
      <c r="P153" s="122"/>
      <c r="Q153" s="123"/>
      <c r="R153" s="123"/>
      <c r="S153" s="123"/>
      <c r="T153" s="193"/>
      <c r="U153" s="193"/>
      <c r="V153" s="123"/>
      <c r="W153" s="123"/>
      <c r="X153" s="123"/>
      <c r="Y153" s="123"/>
      <c r="Z153" s="123"/>
    </row>
    <row r="154" spans="1:26" s="124" customFormat="1">
      <c r="A154" s="116">
        <v>41243</v>
      </c>
      <c r="B154" s="117">
        <f t="shared" si="30"/>
        <v>4</v>
      </c>
      <c r="C154" s="118" t="str">
        <f t="shared" si="31"/>
        <v>dec2012</v>
      </c>
      <c r="D154" s="119">
        <f t="shared" si="32"/>
        <v>41244</v>
      </c>
      <c r="E154" s="308">
        <v>6880</v>
      </c>
      <c r="F154" s="314"/>
      <c r="G154" s="314"/>
      <c r="H154" s="309">
        <v>1863</v>
      </c>
      <c r="I154" s="114"/>
      <c r="J154" s="114"/>
      <c r="K154" s="114">
        <v>8743</v>
      </c>
      <c r="L154" s="316"/>
      <c r="M154" s="315"/>
      <c r="N154" s="307">
        <v>9657</v>
      </c>
      <c r="O154" s="316"/>
      <c r="P154" s="122"/>
      <c r="Q154" s="123"/>
      <c r="R154" s="123"/>
      <c r="S154" s="123"/>
      <c r="T154" s="193"/>
      <c r="U154" s="193"/>
      <c r="V154" s="123"/>
      <c r="W154" s="123"/>
      <c r="X154" s="123"/>
      <c r="Y154" s="123"/>
      <c r="Z154" s="123"/>
    </row>
    <row r="155" spans="1:26" s="124" customFormat="1">
      <c r="A155" s="109">
        <v>41274</v>
      </c>
      <c r="B155" s="117">
        <f t="shared" si="30"/>
        <v>4</v>
      </c>
      <c r="C155" s="118" t="str">
        <f t="shared" si="31"/>
        <v>dec2012</v>
      </c>
      <c r="D155" s="119">
        <f t="shared" si="32"/>
        <v>41244</v>
      </c>
      <c r="E155" s="308">
        <v>6696</v>
      </c>
      <c r="F155" s="314"/>
      <c r="G155" s="314"/>
      <c r="H155" s="309">
        <v>1774</v>
      </c>
      <c r="I155" s="114"/>
      <c r="J155" s="114"/>
      <c r="K155" s="114">
        <v>8470</v>
      </c>
      <c r="L155" s="316"/>
      <c r="M155" s="315"/>
      <c r="N155" s="307">
        <v>9657</v>
      </c>
      <c r="O155" s="316"/>
      <c r="P155" s="122"/>
      <c r="Q155" s="123"/>
      <c r="R155" s="123"/>
      <c r="S155" s="123"/>
      <c r="T155" s="193"/>
      <c r="U155" s="193"/>
      <c r="V155" s="123"/>
      <c r="W155" s="123"/>
      <c r="X155" s="123"/>
      <c r="Y155" s="123"/>
      <c r="Z155" s="123"/>
    </row>
    <row r="156" spans="1:26" s="124" customFormat="1">
      <c r="A156" s="116">
        <v>41305</v>
      </c>
      <c r="B156" s="117">
        <f t="shared" si="30"/>
        <v>1</v>
      </c>
      <c r="C156" s="118" t="str">
        <f t="shared" si="31"/>
        <v>Mar2013</v>
      </c>
      <c r="D156" s="119">
        <f t="shared" si="32"/>
        <v>41334</v>
      </c>
      <c r="E156" s="308">
        <v>6745</v>
      </c>
      <c r="F156" s="314"/>
      <c r="G156" s="314"/>
      <c r="H156" s="309">
        <v>1926</v>
      </c>
      <c r="I156" s="114"/>
      <c r="J156" s="114"/>
      <c r="K156" s="114">
        <v>8671</v>
      </c>
      <c r="L156" s="316"/>
      <c r="M156" s="315"/>
      <c r="N156" s="307">
        <v>9657</v>
      </c>
      <c r="O156" s="316"/>
      <c r="P156" s="122"/>
      <c r="Q156" s="123"/>
      <c r="R156" s="123"/>
      <c r="S156" s="123"/>
      <c r="T156" s="193"/>
      <c r="U156" s="193"/>
      <c r="V156" s="123"/>
      <c r="W156" s="123"/>
      <c r="X156" s="123"/>
      <c r="Y156" s="123"/>
      <c r="Z156" s="123"/>
    </row>
    <row r="157" spans="1:26" s="124" customFormat="1">
      <c r="A157" s="109">
        <v>41333</v>
      </c>
      <c r="B157" s="117">
        <f t="shared" si="30"/>
        <v>1</v>
      </c>
      <c r="C157" s="118" t="str">
        <f t="shared" si="31"/>
        <v>Mar2013</v>
      </c>
      <c r="D157" s="119">
        <f t="shared" si="32"/>
        <v>41334</v>
      </c>
      <c r="E157" s="308">
        <v>6795</v>
      </c>
      <c r="F157" s="314"/>
      <c r="G157" s="314"/>
      <c r="H157" s="309">
        <v>1897</v>
      </c>
      <c r="I157" s="114"/>
      <c r="J157" s="114"/>
      <c r="K157" s="114">
        <v>8692</v>
      </c>
      <c r="L157" s="316"/>
      <c r="M157" s="315"/>
      <c r="N157" s="307">
        <v>9657</v>
      </c>
      <c r="O157" s="316"/>
      <c r="P157" s="122"/>
      <c r="Q157" s="123"/>
      <c r="R157" s="123"/>
      <c r="S157" s="123"/>
      <c r="T157" s="193"/>
      <c r="U157" s="193"/>
      <c r="V157" s="123"/>
      <c r="W157" s="123"/>
      <c r="X157" s="123"/>
      <c r="Y157" s="123"/>
      <c r="Z157" s="123"/>
    </row>
    <row r="158" spans="1:26" s="124" customFormat="1">
      <c r="A158" s="116">
        <v>41364</v>
      </c>
      <c r="B158" s="117">
        <f t="shared" si="30"/>
        <v>1</v>
      </c>
      <c r="C158" s="118" t="str">
        <f t="shared" si="31"/>
        <v>Mar2013</v>
      </c>
      <c r="D158" s="119">
        <f t="shared" si="32"/>
        <v>41334</v>
      </c>
      <c r="E158" s="308">
        <v>6798</v>
      </c>
      <c r="F158" s="314"/>
      <c r="G158" s="314"/>
      <c r="H158" s="309">
        <v>1895</v>
      </c>
      <c r="I158" s="114"/>
      <c r="J158" s="114"/>
      <c r="K158" s="114">
        <v>8693</v>
      </c>
      <c r="L158" s="316"/>
      <c r="M158" s="315"/>
      <c r="N158" s="307">
        <v>9545</v>
      </c>
      <c r="O158" s="316"/>
      <c r="P158" s="122"/>
      <c r="Q158" s="123"/>
      <c r="R158" s="123"/>
      <c r="S158" s="123"/>
      <c r="T158" s="193"/>
      <c r="U158" s="193"/>
      <c r="V158" s="123"/>
      <c r="W158" s="123"/>
      <c r="X158" s="123"/>
      <c r="Y158" s="123"/>
      <c r="Z158" s="123"/>
    </row>
    <row r="159" spans="1:26" s="124" customFormat="1">
      <c r="A159" s="109">
        <v>41394</v>
      </c>
      <c r="B159" s="117">
        <f t="shared" si="30"/>
        <v>2</v>
      </c>
      <c r="C159" s="118" t="str">
        <f t="shared" si="31"/>
        <v>June2013</v>
      </c>
      <c r="D159" s="119">
        <f t="shared" si="32"/>
        <v>41426</v>
      </c>
      <c r="E159" s="308">
        <v>6817</v>
      </c>
      <c r="F159" s="314"/>
      <c r="G159" s="314"/>
      <c r="H159" s="309">
        <v>1821</v>
      </c>
      <c r="I159" s="114"/>
      <c r="J159" s="114"/>
      <c r="K159" s="114">
        <v>8638</v>
      </c>
      <c r="L159" s="316"/>
      <c r="M159" s="315"/>
      <c r="N159" s="307">
        <v>9619</v>
      </c>
      <c r="O159" s="316"/>
      <c r="P159" s="122"/>
      <c r="Q159" s="123"/>
      <c r="R159" s="123"/>
      <c r="S159" s="123"/>
      <c r="T159" s="193"/>
      <c r="U159" s="193"/>
      <c r="V159" s="123"/>
      <c r="W159" s="123"/>
      <c r="X159" s="123"/>
      <c r="Y159" s="123"/>
      <c r="Z159" s="123"/>
    </row>
    <row r="160" spans="1:26" s="124" customFormat="1">
      <c r="A160" s="116">
        <v>41425</v>
      </c>
      <c r="B160" s="117">
        <f t="shared" si="30"/>
        <v>2</v>
      </c>
      <c r="C160" s="118" t="str">
        <f t="shared" si="31"/>
        <v>June2013</v>
      </c>
      <c r="D160" s="119">
        <f t="shared" si="32"/>
        <v>41426</v>
      </c>
      <c r="E160" s="308">
        <v>6919</v>
      </c>
      <c r="F160" s="314"/>
      <c r="G160" s="314"/>
      <c r="H160" s="309">
        <v>1768</v>
      </c>
      <c r="I160" s="114"/>
      <c r="J160" s="114"/>
      <c r="K160" s="114">
        <v>8687</v>
      </c>
      <c r="L160" s="316"/>
      <c r="M160" s="315"/>
      <c r="N160" s="307">
        <v>9619</v>
      </c>
      <c r="O160" s="316"/>
      <c r="P160" s="122"/>
      <c r="Q160" s="123"/>
      <c r="R160" s="123"/>
      <c r="S160" s="123"/>
      <c r="T160" s="193"/>
      <c r="U160" s="193"/>
      <c r="V160" s="123"/>
      <c r="W160" s="123"/>
      <c r="X160" s="123"/>
      <c r="Y160" s="123"/>
      <c r="Z160" s="123"/>
    </row>
    <row r="161" spans="1:26" s="124" customFormat="1">
      <c r="A161" s="109">
        <v>41455</v>
      </c>
      <c r="B161" s="117">
        <f t="shared" si="30"/>
        <v>2</v>
      </c>
      <c r="C161" s="118" t="str">
        <f t="shared" si="31"/>
        <v>June2013</v>
      </c>
      <c r="D161" s="119">
        <f t="shared" si="32"/>
        <v>41426</v>
      </c>
      <c r="E161" s="308">
        <v>6901</v>
      </c>
      <c r="F161" s="314"/>
      <c r="G161" s="314"/>
      <c r="H161" s="309">
        <v>1703</v>
      </c>
      <c r="I161" s="114"/>
      <c r="J161" s="114"/>
      <c r="K161" s="114">
        <v>8604</v>
      </c>
      <c r="L161" s="316"/>
      <c r="M161" s="315"/>
      <c r="N161" s="307">
        <v>9619</v>
      </c>
      <c r="O161" s="316"/>
      <c r="P161" s="122"/>
      <c r="Q161" s="123"/>
      <c r="R161" s="123"/>
      <c r="S161" s="123"/>
      <c r="T161" s="193"/>
      <c r="U161" s="193"/>
      <c r="V161" s="123"/>
      <c r="W161" s="123"/>
      <c r="X161" s="123"/>
      <c r="Y161" s="123"/>
      <c r="Z161" s="123"/>
    </row>
    <row r="162" spans="1:26" s="124" customFormat="1">
      <c r="A162" s="116">
        <v>41486</v>
      </c>
      <c r="B162" s="117">
        <f t="shared" si="30"/>
        <v>3</v>
      </c>
      <c r="C162" s="118" t="str">
        <f t="shared" si="31"/>
        <v>Sep2013</v>
      </c>
      <c r="D162" s="119">
        <f t="shared" si="32"/>
        <v>41518</v>
      </c>
      <c r="E162" s="308">
        <v>6960</v>
      </c>
      <c r="F162" s="314"/>
      <c r="G162" s="314"/>
      <c r="H162" s="309">
        <v>1615</v>
      </c>
      <c r="I162" s="114"/>
      <c r="J162" s="114"/>
      <c r="K162" s="114">
        <v>8575</v>
      </c>
      <c r="L162" s="316"/>
      <c r="M162" s="315"/>
      <c r="N162" s="307">
        <v>9619</v>
      </c>
      <c r="O162" s="316"/>
      <c r="P162" s="122"/>
      <c r="Q162" s="123"/>
      <c r="R162" s="123"/>
      <c r="S162" s="123"/>
      <c r="T162" s="193"/>
      <c r="U162" s="193"/>
      <c r="V162" s="123"/>
      <c r="W162" s="123"/>
      <c r="X162" s="123"/>
      <c r="Y162" s="123"/>
      <c r="Z162" s="123"/>
    </row>
    <row r="163" spans="1:26">
      <c r="A163" s="109">
        <v>41517</v>
      </c>
      <c r="B163" s="117">
        <f t="shared" si="30"/>
        <v>3</v>
      </c>
      <c r="C163" s="118" t="str">
        <f t="shared" si="31"/>
        <v>Sep2013</v>
      </c>
      <c r="D163" s="119">
        <f t="shared" si="32"/>
        <v>41518</v>
      </c>
      <c r="E163" s="308">
        <v>6900</v>
      </c>
      <c r="F163" s="314"/>
      <c r="G163" s="314"/>
      <c r="H163" s="309">
        <v>1640</v>
      </c>
      <c r="I163" s="114"/>
      <c r="J163" s="114"/>
      <c r="K163" s="114">
        <v>8540</v>
      </c>
      <c r="L163" s="316"/>
      <c r="M163" s="315"/>
      <c r="N163" s="307">
        <v>9619</v>
      </c>
      <c r="O163" s="316"/>
    </row>
    <row r="164" spans="1:26">
      <c r="A164" s="116">
        <v>41547</v>
      </c>
      <c r="B164" s="117">
        <f t="shared" si="30"/>
        <v>3</v>
      </c>
      <c r="C164" s="118" t="str">
        <f t="shared" si="31"/>
        <v>Sep2013</v>
      </c>
      <c r="D164" s="119">
        <f t="shared" si="32"/>
        <v>41518</v>
      </c>
      <c r="E164" s="308">
        <v>6916</v>
      </c>
      <c r="F164" s="314"/>
      <c r="G164" s="314"/>
      <c r="H164" s="309">
        <v>1629</v>
      </c>
      <c r="I164" s="114"/>
      <c r="J164" s="114"/>
      <c r="K164" s="114">
        <v>8545</v>
      </c>
      <c r="L164" s="114"/>
      <c r="M164" s="115"/>
      <c r="N164" s="307">
        <v>9619</v>
      </c>
      <c r="O164" s="114"/>
    </row>
    <row r="165" spans="1:26">
      <c r="A165" s="109">
        <v>41578</v>
      </c>
      <c r="B165" s="117">
        <f t="shared" si="30"/>
        <v>4</v>
      </c>
      <c r="C165" s="118" t="str">
        <f t="shared" si="31"/>
        <v>dec2013</v>
      </c>
      <c r="D165" s="119">
        <f t="shared" si="32"/>
        <v>41609</v>
      </c>
      <c r="E165" s="308">
        <v>6843</v>
      </c>
      <c r="F165" s="314"/>
      <c r="G165" s="314"/>
      <c r="H165" s="309">
        <v>1653</v>
      </c>
      <c r="I165" s="114"/>
      <c r="J165" s="114"/>
      <c r="K165" s="114">
        <v>8496</v>
      </c>
      <c r="L165" s="114"/>
      <c r="M165" s="115"/>
      <c r="N165" s="307">
        <v>9619</v>
      </c>
      <c r="O165" s="114"/>
    </row>
    <row r="166" spans="1:26">
      <c r="A166" s="116">
        <v>41608</v>
      </c>
      <c r="B166" s="117">
        <f t="shared" si="30"/>
        <v>4</v>
      </c>
      <c r="C166" s="118" t="str">
        <f t="shared" si="31"/>
        <v>dec2013</v>
      </c>
      <c r="D166" s="119">
        <f t="shared" si="32"/>
        <v>41609</v>
      </c>
      <c r="E166" s="308">
        <v>6769</v>
      </c>
      <c r="F166" s="314"/>
      <c r="G166" s="314"/>
      <c r="H166" s="309">
        <v>1593</v>
      </c>
      <c r="I166" s="114"/>
      <c r="J166" s="114"/>
      <c r="K166" s="114">
        <v>8362</v>
      </c>
      <c r="L166" s="114"/>
      <c r="M166" s="115"/>
      <c r="N166" s="307">
        <v>9619</v>
      </c>
      <c r="O166" s="114"/>
    </row>
    <row r="167" spans="1:26">
      <c r="A167" s="109">
        <v>41639</v>
      </c>
      <c r="B167" s="117">
        <f t="shared" si="30"/>
        <v>4</v>
      </c>
      <c r="C167" s="118" t="str">
        <f t="shared" si="31"/>
        <v>dec2013</v>
      </c>
      <c r="D167" s="119">
        <f t="shared" si="32"/>
        <v>41609</v>
      </c>
      <c r="E167" s="308">
        <v>6627</v>
      </c>
      <c r="F167" s="314"/>
      <c r="G167" s="314"/>
      <c r="H167" s="309">
        <v>1555</v>
      </c>
      <c r="I167" s="114"/>
      <c r="J167" s="114"/>
      <c r="K167" s="114">
        <v>8182</v>
      </c>
      <c r="L167" s="114"/>
      <c r="M167" s="115"/>
      <c r="N167" s="307">
        <v>9619</v>
      </c>
      <c r="O167" s="114"/>
    </row>
    <row r="168" spans="1:26">
      <c r="A168" s="116">
        <v>41670</v>
      </c>
      <c r="B168" s="117">
        <f t="shared" si="30"/>
        <v>1</v>
      </c>
      <c r="C168" s="118" t="str">
        <f t="shared" si="31"/>
        <v>Mar2014</v>
      </c>
      <c r="D168" s="119">
        <f t="shared" si="32"/>
        <v>41699</v>
      </c>
      <c r="E168" s="308">
        <v>6650</v>
      </c>
      <c r="F168" s="314"/>
      <c r="G168" s="314"/>
      <c r="H168" s="309">
        <v>1755</v>
      </c>
      <c r="I168" s="114"/>
      <c r="J168" s="114"/>
      <c r="K168" s="114">
        <v>8405</v>
      </c>
      <c r="L168" s="114"/>
      <c r="M168" s="115"/>
      <c r="N168" s="307">
        <v>9619</v>
      </c>
      <c r="O168" s="114"/>
    </row>
    <row r="169" spans="1:26">
      <c r="A169" s="109">
        <v>41698</v>
      </c>
      <c r="B169" s="117">
        <f t="shared" si="30"/>
        <v>1</v>
      </c>
      <c r="C169" s="118" t="str">
        <f t="shared" si="31"/>
        <v>Mar2014</v>
      </c>
      <c r="D169" s="119">
        <f t="shared" si="32"/>
        <v>41699</v>
      </c>
      <c r="E169" s="308">
        <v>6682</v>
      </c>
      <c r="F169" s="314"/>
      <c r="G169" s="314"/>
      <c r="H169" s="309">
        <v>1831</v>
      </c>
      <c r="I169" s="114"/>
      <c r="J169" s="114"/>
      <c r="K169" s="114">
        <v>8513</v>
      </c>
      <c r="L169" s="114"/>
      <c r="M169" s="115"/>
      <c r="N169" s="307">
        <v>9619</v>
      </c>
      <c r="O169" s="114"/>
    </row>
    <row r="170" spans="1:26">
      <c r="A170" s="116">
        <v>41729</v>
      </c>
      <c r="B170" s="117">
        <f t="shared" si="30"/>
        <v>1</v>
      </c>
      <c r="C170" s="118" t="str">
        <f t="shared" si="31"/>
        <v>Mar2014</v>
      </c>
      <c r="D170" s="119">
        <f t="shared" si="32"/>
        <v>41699</v>
      </c>
      <c r="E170" s="308">
        <v>6748</v>
      </c>
      <c r="F170" s="314"/>
      <c r="G170" s="314"/>
      <c r="H170" s="309">
        <v>1858</v>
      </c>
      <c r="I170" s="114"/>
      <c r="J170" s="114"/>
      <c r="K170" s="114">
        <v>8606</v>
      </c>
      <c r="L170" s="114"/>
      <c r="M170" s="115"/>
      <c r="N170" s="307">
        <v>9619</v>
      </c>
      <c r="O170" s="114"/>
    </row>
    <row r="171" spans="1:26">
      <c r="A171" s="109">
        <v>41759</v>
      </c>
      <c r="B171" s="117">
        <f t="shared" si="30"/>
        <v>2</v>
      </c>
      <c r="C171" s="118" t="str">
        <f t="shared" si="31"/>
        <v>June2014</v>
      </c>
      <c r="D171" s="119">
        <f t="shared" si="32"/>
        <v>41791</v>
      </c>
      <c r="E171" s="308">
        <v>6697</v>
      </c>
      <c r="F171" s="314"/>
      <c r="G171" s="314"/>
      <c r="H171" s="309">
        <v>1840</v>
      </c>
      <c r="I171" s="114"/>
      <c r="J171" s="114"/>
      <c r="K171" s="114">
        <v>8537</v>
      </c>
      <c r="L171" s="114"/>
      <c r="M171" s="115"/>
      <c r="N171" s="307">
        <v>9619</v>
      </c>
      <c r="O171" s="114"/>
    </row>
    <row r="172" spans="1:26">
      <c r="A172" s="116">
        <v>41790</v>
      </c>
      <c r="B172" s="117">
        <f t="shared" si="30"/>
        <v>2</v>
      </c>
      <c r="C172" s="118" t="str">
        <f t="shared" si="31"/>
        <v>June2014</v>
      </c>
      <c r="D172" s="119">
        <f t="shared" si="32"/>
        <v>41791</v>
      </c>
      <c r="E172" s="308">
        <v>6740</v>
      </c>
      <c r="F172" s="314"/>
      <c r="G172" s="314"/>
      <c r="H172" s="309">
        <v>1852</v>
      </c>
      <c r="I172" s="114"/>
      <c r="J172" s="114"/>
      <c r="K172" s="114">
        <v>8592</v>
      </c>
      <c r="L172" s="114"/>
      <c r="M172" s="115"/>
      <c r="N172" s="307">
        <v>9619</v>
      </c>
      <c r="O172" s="114"/>
    </row>
    <row r="173" spans="1:26">
      <c r="A173" s="109">
        <v>41820</v>
      </c>
      <c r="B173" s="117">
        <f t="shared" si="30"/>
        <v>2</v>
      </c>
      <c r="C173" s="118" t="str">
        <f t="shared" si="31"/>
        <v>June2014</v>
      </c>
      <c r="D173" s="119">
        <f t="shared" si="32"/>
        <v>41791</v>
      </c>
      <c r="E173" s="308">
        <v>6766</v>
      </c>
      <c r="F173" s="314"/>
      <c r="G173" s="314"/>
      <c r="H173" s="309">
        <v>1874</v>
      </c>
      <c r="I173" s="114"/>
      <c r="J173" s="114"/>
      <c r="K173" s="114">
        <v>8640</v>
      </c>
      <c r="L173" s="114"/>
      <c r="M173" s="115"/>
      <c r="N173" s="307">
        <v>9619</v>
      </c>
      <c r="O173" s="114"/>
    </row>
    <row r="174" spans="1:26">
      <c r="A174" s="116">
        <v>41851</v>
      </c>
      <c r="B174" s="117">
        <f t="shared" si="30"/>
        <v>3</v>
      </c>
      <c r="C174" s="118" t="str">
        <f t="shared" si="31"/>
        <v>Sep2014</v>
      </c>
      <c r="D174" s="119">
        <f t="shared" si="32"/>
        <v>41883</v>
      </c>
      <c r="E174" s="308">
        <v>6769</v>
      </c>
      <c r="F174" s="314"/>
      <c r="G174" s="314"/>
      <c r="H174" s="309">
        <v>1909</v>
      </c>
      <c r="I174" s="114"/>
      <c r="J174" s="114"/>
      <c r="K174" s="114">
        <v>8678</v>
      </c>
      <c r="L174" s="114"/>
      <c r="M174" s="115"/>
      <c r="N174" s="307">
        <v>9619</v>
      </c>
      <c r="O174" s="114"/>
    </row>
    <row r="175" spans="1:26">
      <c r="A175" s="109">
        <v>41882</v>
      </c>
      <c r="B175" s="117">
        <f t="shared" si="30"/>
        <v>3</v>
      </c>
      <c r="C175" s="118" t="str">
        <f t="shared" si="31"/>
        <v>Sep2014</v>
      </c>
      <c r="D175" s="119">
        <f t="shared" si="32"/>
        <v>41883</v>
      </c>
      <c r="E175" s="308">
        <v>6869</v>
      </c>
      <c r="F175" s="314"/>
      <c r="G175" s="314"/>
      <c r="H175" s="309">
        <v>1885</v>
      </c>
      <c r="I175" s="114"/>
      <c r="J175" s="114"/>
      <c r="K175" s="114">
        <v>8754</v>
      </c>
      <c r="L175" s="316"/>
      <c r="M175" s="315"/>
      <c r="N175" s="307">
        <v>9619</v>
      </c>
      <c r="O175" s="316"/>
    </row>
    <row r="176" spans="1:26">
      <c r="A176" s="116">
        <v>41912</v>
      </c>
      <c r="B176" s="117">
        <f t="shared" si="30"/>
        <v>3</v>
      </c>
      <c r="C176" s="118" t="str">
        <f t="shared" si="31"/>
        <v>Sep2014</v>
      </c>
      <c r="D176" s="119">
        <f t="shared" si="32"/>
        <v>41883</v>
      </c>
      <c r="E176" s="308">
        <v>6933</v>
      </c>
      <c r="F176" s="314"/>
      <c r="G176" s="314"/>
      <c r="H176" s="309">
        <v>1820</v>
      </c>
      <c r="I176" s="114"/>
      <c r="J176" s="114"/>
      <c r="K176" s="114">
        <v>8753</v>
      </c>
      <c r="L176" s="316"/>
      <c r="M176" s="315"/>
      <c r="N176" s="307">
        <v>9619</v>
      </c>
      <c r="O176" s="316"/>
    </row>
    <row r="177" spans="1:15">
      <c r="A177" s="109">
        <v>41943</v>
      </c>
      <c r="B177" s="117">
        <f t="shared" si="30"/>
        <v>4</v>
      </c>
      <c r="C177" s="118" t="str">
        <f t="shared" si="31"/>
        <v>dec2014</v>
      </c>
      <c r="D177" s="119">
        <f t="shared" si="32"/>
        <v>41974</v>
      </c>
      <c r="E177" s="308">
        <v>6844</v>
      </c>
      <c r="F177" s="314"/>
      <c r="G177" s="314"/>
      <c r="H177" s="309">
        <v>1847</v>
      </c>
      <c r="I177" s="114"/>
      <c r="J177" s="114"/>
      <c r="K177" s="114">
        <v>8691</v>
      </c>
      <c r="L177" s="316"/>
      <c r="M177" s="315"/>
      <c r="N177" s="307">
        <v>9619</v>
      </c>
      <c r="O177" s="316"/>
    </row>
    <row r="178" spans="1:15">
      <c r="A178" s="116">
        <v>41973</v>
      </c>
      <c r="B178" s="117">
        <f t="shared" si="30"/>
        <v>4</v>
      </c>
      <c r="C178" s="118" t="str">
        <f t="shared" si="31"/>
        <v>dec2014</v>
      </c>
      <c r="D178" s="119">
        <f t="shared" si="32"/>
        <v>41974</v>
      </c>
      <c r="E178" s="308">
        <v>6862</v>
      </c>
      <c r="F178" s="314"/>
      <c r="G178" s="314"/>
      <c r="H178" s="309">
        <v>1845</v>
      </c>
      <c r="I178" s="114"/>
      <c r="J178" s="114"/>
      <c r="K178" s="114">
        <v>8707</v>
      </c>
      <c r="L178" s="316"/>
      <c r="M178" s="315"/>
      <c r="N178" s="307">
        <v>9619</v>
      </c>
      <c r="O178" s="316"/>
    </row>
    <row r="179" spans="1:15">
      <c r="A179" s="109">
        <v>42004</v>
      </c>
      <c r="B179" s="117">
        <f t="shared" si="30"/>
        <v>4</v>
      </c>
      <c r="C179" s="118" t="str">
        <f t="shared" si="31"/>
        <v>dec2014</v>
      </c>
      <c r="D179" s="119">
        <f t="shared" si="32"/>
        <v>41974</v>
      </c>
      <c r="E179" s="308">
        <v>6775</v>
      </c>
      <c r="F179" s="314"/>
      <c r="G179" s="314"/>
      <c r="H179" s="309">
        <v>2033</v>
      </c>
      <c r="I179" s="114"/>
      <c r="J179" s="114"/>
      <c r="K179" s="114">
        <v>8808</v>
      </c>
      <c r="L179" s="316"/>
      <c r="M179" s="315"/>
      <c r="N179" s="307">
        <v>9619</v>
      </c>
      <c r="O179" s="316"/>
    </row>
    <row r="180" spans="1:15">
      <c r="A180" s="116">
        <v>42035</v>
      </c>
      <c r="B180" s="117">
        <f t="shared" si="30"/>
        <v>1</v>
      </c>
      <c r="C180" s="118" t="str">
        <f t="shared" si="31"/>
        <v>Mar2015</v>
      </c>
      <c r="D180" s="119">
        <f t="shared" si="32"/>
        <v>42064</v>
      </c>
      <c r="E180" s="308">
        <v>6719</v>
      </c>
      <c r="F180" s="314"/>
      <c r="G180" s="314"/>
      <c r="H180" s="309">
        <v>2182</v>
      </c>
      <c r="I180" s="114"/>
      <c r="J180" s="114"/>
      <c r="K180" s="114">
        <v>8901</v>
      </c>
      <c r="L180" s="316"/>
      <c r="M180" s="315"/>
      <c r="N180" s="307">
        <v>9619</v>
      </c>
      <c r="O180" s="316"/>
    </row>
    <row r="181" spans="1:15">
      <c r="A181" s="109">
        <v>42063</v>
      </c>
      <c r="B181" s="117">
        <f t="shared" si="30"/>
        <v>1</v>
      </c>
      <c r="C181" s="118" t="str">
        <f t="shared" si="31"/>
        <v>Mar2015</v>
      </c>
      <c r="D181" s="119">
        <f t="shared" si="32"/>
        <v>42064</v>
      </c>
      <c r="E181" s="302">
        <v>6677</v>
      </c>
      <c r="F181" s="314"/>
      <c r="G181" s="314"/>
      <c r="H181" s="276">
        <v>2186</v>
      </c>
      <c r="I181" s="114"/>
      <c r="J181" s="114"/>
      <c r="K181" s="114">
        <v>8863</v>
      </c>
      <c r="L181" s="316"/>
      <c r="M181" s="315"/>
      <c r="N181" s="307">
        <v>9629</v>
      </c>
      <c r="O181" s="316"/>
    </row>
    <row r="182" spans="1:15">
      <c r="A182" s="116">
        <v>42094</v>
      </c>
      <c r="B182" s="117">
        <f t="shared" si="30"/>
        <v>1</v>
      </c>
      <c r="C182" s="118" t="str">
        <f t="shared" si="31"/>
        <v>Mar2015</v>
      </c>
      <c r="D182" s="119">
        <f t="shared" si="32"/>
        <v>42064</v>
      </c>
      <c r="E182" s="308">
        <v>6706</v>
      </c>
      <c r="F182" s="314"/>
      <c r="G182" s="314"/>
      <c r="H182" s="309">
        <v>2103</v>
      </c>
      <c r="I182" s="114"/>
      <c r="J182" s="114"/>
      <c r="K182" s="114">
        <v>8809</v>
      </c>
      <c r="L182" s="316"/>
      <c r="M182" s="315"/>
      <c r="N182" s="307">
        <v>9629</v>
      </c>
      <c r="O182" s="316"/>
    </row>
    <row r="183" spans="1:15">
      <c r="A183" s="109">
        <v>42124</v>
      </c>
      <c r="B183" s="117">
        <f t="shared" si="30"/>
        <v>2</v>
      </c>
      <c r="C183" s="118" t="str">
        <f t="shared" si="31"/>
        <v>June2015</v>
      </c>
      <c r="D183" s="119">
        <f t="shared" si="32"/>
        <v>42156</v>
      </c>
      <c r="E183" s="308">
        <v>6684</v>
      </c>
      <c r="F183" s="314"/>
      <c r="G183" s="314"/>
      <c r="H183" s="309">
        <v>2150</v>
      </c>
      <c r="I183" s="114"/>
      <c r="J183" s="114"/>
      <c r="K183" s="114">
        <v>8834</v>
      </c>
      <c r="L183" s="316"/>
      <c r="M183" s="315"/>
      <c r="N183" s="307">
        <v>9629</v>
      </c>
      <c r="O183" s="316"/>
    </row>
    <row r="184" spans="1:15">
      <c r="A184" s="116">
        <v>42155</v>
      </c>
      <c r="B184" s="117">
        <f t="shared" si="30"/>
        <v>2</v>
      </c>
      <c r="C184" s="118" t="str">
        <f t="shared" si="31"/>
        <v>June2015</v>
      </c>
      <c r="D184" s="119">
        <f t="shared" si="32"/>
        <v>42156</v>
      </c>
      <c r="E184" s="308">
        <v>6701</v>
      </c>
      <c r="F184" s="314"/>
      <c r="G184" s="314"/>
      <c r="H184" s="309">
        <v>2179</v>
      </c>
      <c r="I184" s="114"/>
      <c r="J184" s="114"/>
      <c r="K184" s="114">
        <v>8880</v>
      </c>
      <c r="L184" s="316"/>
      <c r="M184" s="315"/>
      <c r="N184" s="307">
        <v>9797</v>
      </c>
      <c r="O184" s="316"/>
    </row>
    <row r="185" spans="1:15">
      <c r="A185" s="109">
        <v>42185</v>
      </c>
      <c r="B185" s="117">
        <f t="shared" si="30"/>
        <v>2</v>
      </c>
      <c r="C185" s="118" t="str">
        <f t="shared" si="31"/>
        <v>June2015</v>
      </c>
      <c r="D185" s="119">
        <f t="shared" si="32"/>
        <v>42156</v>
      </c>
      <c r="E185" s="308">
        <v>6708</v>
      </c>
      <c r="F185" s="314"/>
      <c r="G185" s="314"/>
      <c r="H185" s="309">
        <v>2198</v>
      </c>
      <c r="I185" s="114"/>
      <c r="J185" s="114"/>
      <c r="K185" s="114">
        <v>8906</v>
      </c>
      <c r="L185" s="316"/>
      <c r="M185" s="315"/>
      <c r="N185" s="307">
        <v>9941</v>
      </c>
      <c r="O185" s="316"/>
    </row>
    <row r="186" spans="1:15">
      <c r="A186" s="109">
        <v>42216</v>
      </c>
      <c r="B186" s="117">
        <f t="shared" si="30"/>
        <v>3</v>
      </c>
      <c r="C186" s="118" t="str">
        <f t="shared" si="31"/>
        <v>Sep2015</v>
      </c>
      <c r="D186" s="119">
        <f t="shared" si="32"/>
        <v>42248</v>
      </c>
      <c r="E186" s="308">
        <v>6762</v>
      </c>
      <c r="F186" s="314"/>
      <c r="G186" s="314"/>
      <c r="H186" s="309">
        <v>2183</v>
      </c>
      <c r="I186" s="114"/>
      <c r="J186" s="114"/>
      <c r="K186" s="114">
        <v>8945</v>
      </c>
      <c r="L186" s="316"/>
      <c r="M186" s="315"/>
      <c r="N186" s="307">
        <v>10021</v>
      </c>
      <c r="O186" s="316"/>
    </row>
    <row r="187" spans="1:15">
      <c r="A187" s="109">
        <v>42247</v>
      </c>
      <c r="B187" s="117">
        <f t="shared" si="30"/>
        <v>3</v>
      </c>
      <c r="C187" s="118" t="str">
        <f t="shared" si="31"/>
        <v>Sep2015</v>
      </c>
      <c r="D187" s="119">
        <f t="shared" si="32"/>
        <v>42248</v>
      </c>
      <c r="E187" s="308">
        <v>6812</v>
      </c>
      <c r="F187" s="314"/>
      <c r="G187" s="314"/>
      <c r="H187" s="303">
        <v>2300</v>
      </c>
      <c r="I187" s="114"/>
      <c r="J187" s="114"/>
      <c r="K187" s="114">
        <v>9112</v>
      </c>
      <c r="L187" s="316"/>
      <c r="M187" s="315"/>
      <c r="N187" s="307">
        <v>10021</v>
      </c>
      <c r="O187" s="316"/>
    </row>
    <row r="188" spans="1:15">
      <c r="A188" s="109">
        <v>42277</v>
      </c>
      <c r="B188" s="117">
        <f t="shared" si="30"/>
        <v>3</v>
      </c>
      <c r="C188" s="118" t="str">
        <f t="shared" si="31"/>
        <v>Sep2015</v>
      </c>
      <c r="D188" s="119">
        <f t="shared" si="32"/>
        <v>42248</v>
      </c>
      <c r="E188" s="308">
        <v>6866</v>
      </c>
      <c r="F188" s="314"/>
      <c r="G188" s="314"/>
      <c r="H188" s="114">
        <v>2223</v>
      </c>
      <c r="I188" s="114"/>
      <c r="J188" s="114"/>
      <c r="K188" s="114">
        <v>9089</v>
      </c>
      <c r="L188" s="316"/>
      <c r="M188" s="315"/>
      <c r="N188" s="307">
        <v>10237</v>
      </c>
      <c r="O188" s="316"/>
    </row>
    <row r="189" spans="1:15">
      <c r="A189" s="109">
        <v>42308</v>
      </c>
      <c r="B189" s="117">
        <f t="shared" si="30"/>
        <v>4</v>
      </c>
      <c r="C189" s="118" t="str">
        <f t="shared" si="31"/>
        <v>dec2015</v>
      </c>
      <c r="D189" s="119">
        <f t="shared" si="32"/>
        <v>42339</v>
      </c>
      <c r="E189" s="308">
        <v>6861</v>
      </c>
      <c r="F189" s="314">
        <v>6902.8198234181373</v>
      </c>
      <c r="G189" s="314"/>
      <c r="H189" s="114">
        <v>2294</v>
      </c>
      <c r="I189" s="114">
        <v>2269.2645986763209</v>
      </c>
      <c r="J189" s="114"/>
      <c r="K189" s="114">
        <v>9155</v>
      </c>
      <c r="L189" s="316">
        <v>9172.0844220944582</v>
      </c>
      <c r="M189" s="315"/>
      <c r="N189" s="307">
        <v>10237</v>
      </c>
      <c r="O189" s="316"/>
    </row>
    <row r="190" spans="1:15">
      <c r="A190" s="109">
        <v>42338</v>
      </c>
      <c r="B190" s="117">
        <f t="shared" si="30"/>
        <v>4</v>
      </c>
      <c r="C190" s="118" t="str">
        <f t="shared" si="31"/>
        <v>dec2015</v>
      </c>
      <c r="D190" s="119">
        <f t="shared" si="32"/>
        <v>42339</v>
      </c>
      <c r="E190" s="308">
        <v>6897</v>
      </c>
      <c r="F190" s="314">
        <v>6875.5848510665655</v>
      </c>
      <c r="G190" s="314"/>
      <c r="H190" s="114">
        <v>2274</v>
      </c>
      <c r="I190" s="114">
        <v>2239.2806955616388</v>
      </c>
      <c r="J190" s="114"/>
      <c r="K190" s="114">
        <v>9171</v>
      </c>
      <c r="L190" s="316">
        <v>9114.8655466282034</v>
      </c>
      <c r="M190" s="315"/>
      <c r="N190" s="307">
        <v>10237</v>
      </c>
      <c r="O190" s="316"/>
    </row>
    <row r="191" spans="1:15">
      <c r="A191" s="109">
        <v>42369</v>
      </c>
      <c r="B191" s="117">
        <f t="shared" si="30"/>
        <v>4</v>
      </c>
      <c r="C191" s="118" t="str">
        <f t="shared" si="31"/>
        <v>dec2015</v>
      </c>
      <c r="D191" s="119">
        <f t="shared" si="32"/>
        <v>42339</v>
      </c>
      <c r="E191" s="308">
        <v>6805</v>
      </c>
      <c r="F191" s="314">
        <v>6725.8964093996992</v>
      </c>
      <c r="G191" s="314"/>
      <c r="H191" s="114">
        <v>2214</v>
      </c>
      <c r="I191" s="114">
        <v>2240.5125558823129</v>
      </c>
      <c r="J191" s="114"/>
      <c r="K191" s="114">
        <v>9019</v>
      </c>
      <c r="L191" s="316">
        <v>8966.4089652820112</v>
      </c>
      <c r="M191" s="315"/>
      <c r="N191" s="307">
        <v>10092</v>
      </c>
      <c r="O191" s="316"/>
    </row>
    <row r="192" spans="1:15">
      <c r="A192" s="109">
        <v>42400</v>
      </c>
      <c r="B192" s="117">
        <f t="shared" si="30"/>
        <v>1</v>
      </c>
      <c r="C192" s="118" t="str">
        <f t="shared" si="31"/>
        <v>Mar2016</v>
      </c>
      <c r="D192" s="119">
        <f t="shared" si="32"/>
        <v>42430</v>
      </c>
      <c r="E192" s="308">
        <v>6766</v>
      </c>
      <c r="F192" s="314">
        <v>6620.600704692727</v>
      </c>
      <c r="G192" s="314"/>
      <c r="H192" s="114">
        <v>2537</v>
      </c>
      <c r="I192" s="114">
        <v>2204.1064993347036</v>
      </c>
      <c r="J192" s="114"/>
      <c r="K192" s="114">
        <v>9303</v>
      </c>
      <c r="L192" s="316">
        <v>8824.7072040274306</v>
      </c>
      <c r="M192" s="315"/>
      <c r="N192" s="307">
        <v>10092</v>
      </c>
      <c r="O192" s="316"/>
    </row>
    <row r="193" spans="1:15">
      <c r="A193" s="109">
        <v>42429</v>
      </c>
      <c r="B193" s="117">
        <f t="shared" si="30"/>
        <v>1</v>
      </c>
      <c r="C193" s="118" t="str">
        <f t="shared" si="31"/>
        <v>Mar2016</v>
      </c>
      <c r="D193" s="119">
        <f t="shared" si="32"/>
        <v>42430</v>
      </c>
      <c r="E193" s="308">
        <v>6805</v>
      </c>
      <c r="F193" s="314">
        <v>6677.176182449236</v>
      </c>
      <c r="G193" s="314">
        <v>6855.2042681211688</v>
      </c>
      <c r="H193" s="114">
        <v>2530</v>
      </c>
      <c r="I193" s="114">
        <v>2408.4316283932139</v>
      </c>
      <c r="J193" s="114">
        <v>2527.4220981864883</v>
      </c>
      <c r="K193" s="114">
        <v>9335</v>
      </c>
      <c r="L193" s="316">
        <v>9085.6078108424499</v>
      </c>
      <c r="M193" s="315">
        <v>9382.626366307657</v>
      </c>
      <c r="N193" s="307">
        <v>10092</v>
      </c>
      <c r="O193" s="316"/>
    </row>
    <row r="194" spans="1:15">
      <c r="A194" s="109">
        <v>42460</v>
      </c>
      <c r="B194" s="117">
        <f t="shared" si="30"/>
        <v>1</v>
      </c>
      <c r="C194" s="118" t="str">
        <f t="shared" si="31"/>
        <v>Mar2016</v>
      </c>
      <c r="D194" s="119">
        <f t="shared" si="32"/>
        <v>42430</v>
      </c>
      <c r="E194" s="308">
        <v>6852</v>
      </c>
      <c r="F194" s="314">
        <v>6782.3193989355568</v>
      </c>
      <c r="G194" s="314">
        <v>6929.5626883445539</v>
      </c>
      <c r="H194" s="114">
        <v>2532</v>
      </c>
      <c r="I194" s="114">
        <v>2416.6655734114192</v>
      </c>
      <c r="J194" s="114">
        <v>2504.9159991013657</v>
      </c>
      <c r="K194" s="114">
        <v>9384</v>
      </c>
      <c r="L194" s="316">
        <v>9198.9849723469761</v>
      </c>
      <c r="M194" s="315">
        <v>9434.4786874459205</v>
      </c>
      <c r="N194" s="307">
        <v>10092</v>
      </c>
      <c r="O194" s="168"/>
    </row>
    <row r="195" spans="1:15">
      <c r="A195" s="109">
        <v>42490</v>
      </c>
      <c r="B195" s="117">
        <f t="shared" si="30"/>
        <v>2</v>
      </c>
      <c r="C195" s="118" t="str">
        <f t="shared" si="31"/>
        <v>June2016</v>
      </c>
      <c r="D195" s="119">
        <f t="shared" si="32"/>
        <v>42522</v>
      </c>
      <c r="E195" s="308"/>
      <c r="F195" s="314">
        <v>6711.4068186598552</v>
      </c>
      <c r="G195" s="314">
        <v>6866.4573202346182</v>
      </c>
      <c r="H195" s="303"/>
      <c r="I195" s="114">
        <v>2278.334015022393</v>
      </c>
      <c r="J195" s="114">
        <v>2523.8263083390434</v>
      </c>
      <c r="K195" s="114"/>
      <c r="L195" s="316">
        <v>8989.7408336822482</v>
      </c>
      <c r="M195" s="315">
        <v>9390.2836285736612</v>
      </c>
      <c r="N195" s="307">
        <v>10050</v>
      </c>
      <c r="O195" s="168"/>
    </row>
    <row r="196" spans="1:15">
      <c r="A196" s="109">
        <v>42521</v>
      </c>
      <c r="B196" s="117">
        <f t="shared" si="30"/>
        <v>2</v>
      </c>
      <c r="C196" s="118" t="str">
        <f t="shared" si="31"/>
        <v>June2016</v>
      </c>
      <c r="D196" s="119">
        <f t="shared" si="32"/>
        <v>42522</v>
      </c>
      <c r="E196" s="308"/>
      <c r="F196" s="314">
        <v>6805.7720849189118</v>
      </c>
      <c r="G196" s="314">
        <v>6980.5666526842415</v>
      </c>
      <c r="H196" s="303"/>
      <c r="I196" s="114">
        <v>2339.6486843931561</v>
      </c>
      <c r="J196" s="114">
        <v>2565.8244949010327</v>
      </c>
      <c r="K196" s="114"/>
      <c r="L196" s="316">
        <v>9145.4207693120679</v>
      </c>
      <c r="M196" s="315">
        <v>9546.3911475852747</v>
      </c>
      <c r="N196" s="307">
        <v>10050</v>
      </c>
      <c r="O196" s="168"/>
    </row>
    <row r="197" spans="1:15">
      <c r="A197" s="109">
        <v>42551</v>
      </c>
      <c r="B197" s="117">
        <f t="shared" si="30"/>
        <v>2</v>
      </c>
      <c r="C197" s="118" t="str">
        <f t="shared" si="31"/>
        <v>June2016</v>
      </c>
      <c r="D197" s="119">
        <f t="shared" si="32"/>
        <v>42522</v>
      </c>
      <c r="E197" s="308"/>
      <c r="F197" s="314">
        <v>6828.0620349353276</v>
      </c>
      <c r="G197" s="314">
        <v>6989.9198358471112</v>
      </c>
      <c r="H197" s="303"/>
      <c r="I197" s="114">
        <v>2425.4094093481262</v>
      </c>
      <c r="J197" s="114">
        <v>2602.4549008216304</v>
      </c>
      <c r="K197" s="114"/>
      <c r="L197" s="316">
        <v>9253.4714442834538</v>
      </c>
      <c r="M197" s="315">
        <v>9592.3747366687421</v>
      </c>
      <c r="N197" s="307">
        <v>10050</v>
      </c>
      <c r="O197" s="168"/>
    </row>
    <row r="198" spans="1:15">
      <c r="A198" s="127">
        <v>42582</v>
      </c>
      <c r="B198" s="117">
        <f t="shared" ref="B198:B221" si="33">MONTH(MONTH(A198)&amp;0)</f>
        <v>3</v>
      </c>
      <c r="C198" s="118" t="str">
        <f t="shared" ref="C198:C221" si="34">IF(B198=4,"dec",IF(B198=1,"Mar", IF(B198=2,"June",IF(B198=3,"Sep",""))))&amp;YEAR(A198)</f>
        <v>Sep2016</v>
      </c>
      <c r="D198" s="119">
        <f t="shared" ref="D198:D221" si="35">DATEVALUE(C198)</f>
        <v>42614</v>
      </c>
      <c r="E198" s="308"/>
      <c r="F198" s="314">
        <v>6910.0205954633802</v>
      </c>
      <c r="G198" s="314">
        <v>6984.5903336824231</v>
      </c>
      <c r="H198" s="303"/>
      <c r="I198" s="114">
        <v>2418.5203859265866</v>
      </c>
      <c r="J198" s="114">
        <v>2545.4988189489395</v>
      </c>
      <c r="K198" s="114"/>
      <c r="L198" s="316">
        <v>9328.5409813899678</v>
      </c>
      <c r="M198" s="315">
        <v>9530.0891526313626</v>
      </c>
      <c r="N198" s="307">
        <v>10109</v>
      </c>
      <c r="O198" s="316"/>
    </row>
    <row r="199" spans="1:15">
      <c r="A199" s="109">
        <v>42613</v>
      </c>
      <c r="B199" s="117">
        <f t="shared" si="33"/>
        <v>3</v>
      </c>
      <c r="C199" s="118" t="str">
        <f t="shared" si="34"/>
        <v>Sep2016</v>
      </c>
      <c r="D199" s="119">
        <f t="shared" si="35"/>
        <v>42614</v>
      </c>
      <c r="E199" s="308"/>
      <c r="F199" s="314">
        <v>6959.2313444285555</v>
      </c>
      <c r="G199" s="314">
        <v>7086.1161075882965</v>
      </c>
      <c r="H199" s="303"/>
      <c r="I199" s="114">
        <v>2350.5092048531415</v>
      </c>
      <c r="J199" s="114">
        <v>2646.0624645947505</v>
      </c>
      <c r="K199" s="114"/>
      <c r="L199" s="316">
        <v>9309.7405492816979</v>
      </c>
      <c r="M199" s="315">
        <v>9732.1785721830474</v>
      </c>
      <c r="N199" s="307">
        <v>10124</v>
      </c>
      <c r="O199" s="316"/>
    </row>
    <row r="200" spans="1:15">
      <c r="A200" s="127">
        <v>42643</v>
      </c>
      <c r="B200" s="117">
        <f t="shared" si="33"/>
        <v>3</v>
      </c>
      <c r="C200" s="118" t="str">
        <f t="shared" si="34"/>
        <v>Sep2016</v>
      </c>
      <c r="D200" s="119">
        <f t="shared" si="35"/>
        <v>42614</v>
      </c>
      <c r="E200" s="308"/>
      <c r="F200" s="314">
        <v>7086.5041438115577</v>
      </c>
      <c r="G200" s="314">
        <v>7113.7219833242134</v>
      </c>
      <c r="H200" s="303"/>
      <c r="I200" s="114">
        <v>2350.4376012641869</v>
      </c>
      <c r="J200" s="114">
        <v>2592.6484887474012</v>
      </c>
      <c r="K200" s="114"/>
      <c r="L200" s="316">
        <v>9436.9417450757446</v>
      </c>
      <c r="M200" s="315">
        <v>9706.3704720716141</v>
      </c>
      <c r="N200" s="307">
        <v>10256</v>
      </c>
      <c r="O200" s="316"/>
    </row>
    <row r="201" spans="1:15">
      <c r="A201" s="109">
        <v>42674</v>
      </c>
      <c r="B201" s="117">
        <f t="shared" si="33"/>
        <v>4</v>
      </c>
      <c r="C201" s="118" t="str">
        <f t="shared" si="34"/>
        <v>dec2016</v>
      </c>
      <c r="D201" s="119">
        <f t="shared" si="35"/>
        <v>42705</v>
      </c>
      <c r="E201" s="308"/>
      <c r="F201" s="314">
        <v>7070.5076833289404</v>
      </c>
      <c r="G201" s="314">
        <v>7091.6858118436294</v>
      </c>
      <c r="H201" s="303"/>
      <c r="I201" s="114">
        <v>2261.8257317097468</v>
      </c>
      <c r="J201" s="114">
        <v>2635.4041167910987</v>
      </c>
      <c r="K201" s="114"/>
      <c r="L201" s="316">
        <v>9332.3334150386872</v>
      </c>
      <c r="M201" s="315">
        <v>9727.0899286347285</v>
      </c>
      <c r="N201" s="307">
        <v>10271</v>
      </c>
      <c r="O201" s="316"/>
    </row>
    <row r="202" spans="1:15">
      <c r="A202" s="127">
        <v>42704</v>
      </c>
      <c r="B202" s="117">
        <f t="shared" si="33"/>
        <v>4</v>
      </c>
      <c r="C202" s="118" t="str">
        <f t="shared" si="34"/>
        <v>dec2016</v>
      </c>
      <c r="D202" s="119">
        <f t="shared" si="35"/>
        <v>42705</v>
      </c>
      <c r="E202" s="308"/>
      <c r="F202" s="314">
        <v>7095.6448529141917</v>
      </c>
      <c r="G202" s="314">
        <v>7104.4074850043371</v>
      </c>
      <c r="H202" s="303"/>
      <c r="I202" s="114">
        <v>2134.1384352914765</v>
      </c>
      <c r="J202" s="114">
        <v>2676.5989939353476</v>
      </c>
      <c r="K202" s="114"/>
      <c r="L202" s="316">
        <v>9229.7832882056682</v>
      </c>
      <c r="M202" s="315">
        <v>9781.0064789396856</v>
      </c>
      <c r="N202" s="307">
        <v>10271</v>
      </c>
      <c r="O202" s="316"/>
    </row>
    <row r="203" spans="1:15">
      <c r="A203" s="109">
        <v>42735</v>
      </c>
      <c r="B203" s="117">
        <f t="shared" si="33"/>
        <v>4</v>
      </c>
      <c r="C203" s="118" t="str">
        <f t="shared" si="34"/>
        <v>dec2016</v>
      </c>
      <c r="D203" s="119">
        <f t="shared" si="35"/>
        <v>42705</v>
      </c>
      <c r="E203" s="308"/>
      <c r="F203" s="314">
        <v>6903.906630590056</v>
      </c>
      <c r="G203" s="314">
        <v>6996.1484422075937</v>
      </c>
      <c r="H203" s="303"/>
      <c r="I203" s="114">
        <v>2185.3471673868335</v>
      </c>
      <c r="J203" s="114">
        <v>2479.1212694192309</v>
      </c>
      <c r="K203" s="114"/>
      <c r="L203" s="316">
        <v>9089.2537979768895</v>
      </c>
      <c r="M203" s="315">
        <v>9475.2697116268246</v>
      </c>
      <c r="N203" s="317"/>
      <c r="O203" s="316"/>
    </row>
    <row r="204" spans="1:15">
      <c r="A204" s="127">
        <v>42766</v>
      </c>
      <c r="B204" s="117">
        <f t="shared" si="33"/>
        <v>1</v>
      </c>
      <c r="C204" s="118" t="str">
        <f t="shared" si="34"/>
        <v>Mar2017</v>
      </c>
      <c r="D204" s="119">
        <f t="shared" si="35"/>
        <v>42795</v>
      </c>
      <c r="E204" s="308"/>
      <c r="F204" s="314">
        <v>6818.6091044436025</v>
      </c>
      <c r="G204" s="314">
        <v>6882.9164539230906</v>
      </c>
      <c r="H204" s="303"/>
      <c r="I204" s="114">
        <v>2208.0027167513044</v>
      </c>
      <c r="J204" s="114">
        <v>2824.5392007827618</v>
      </c>
      <c r="K204" s="114"/>
      <c r="L204" s="316">
        <v>9026.611821194907</v>
      </c>
      <c r="M204" s="315">
        <v>9707.4556547058528</v>
      </c>
      <c r="N204" s="317"/>
      <c r="O204" s="316"/>
    </row>
    <row r="205" spans="1:15">
      <c r="A205" s="109">
        <v>42794</v>
      </c>
      <c r="B205" s="117">
        <f t="shared" si="33"/>
        <v>1</v>
      </c>
      <c r="C205" s="118" t="str">
        <f t="shared" si="34"/>
        <v>Mar2017</v>
      </c>
      <c r="D205" s="119">
        <f t="shared" si="35"/>
        <v>42795</v>
      </c>
      <c r="E205" s="308"/>
      <c r="F205" s="314">
        <v>6829.519742514698</v>
      </c>
      <c r="G205" s="314">
        <v>6904.737619267542</v>
      </c>
      <c r="H205" s="303"/>
      <c r="I205" s="114">
        <v>2412.1687865173462</v>
      </c>
      <c r="J205" s="114">
        <v>2821.7005022847302</v>
      </c>
      <c r="K205" s="114"/>
      <c r="L205" s="316">
        <v>9241.6885290320442</v>
      </c>
      <c r="M205" s="315">
        <v>9726.4381215522717</v>
      </c>
      <c r="N205" s="317"/>
      <c r="O205" s="316"/>
    </row>
    <row r="206" spans="1:15">
      <c r="A206" s="127">
        <v>42825</v>
      </c>
      <c r="B206" s="117">
        <f t="shared" si="33"/>
        <v>1</v>
      </c>
      <c r="C206" s="118" t="str">
        <f t="shared" si="34"/>
        <v>Mar2017</v>
      </c>
      <c r="D206" s="119">
        <f t="shared" si="35"/>
        <v>42795</v>
      </c>
      <c r="E206" s="308"/>
      <c r="F206" s="314">
        <v>6872.062665294301</v>
      </c>
      <c r="G206" s="314"/>
      <c r="H206" s="303"/>
      <c r="I206" s="114">
        <v>2453.8277068714215</v>
      </c>
      <c r="J206" s="114"/>
      <c r="K206" s="114"/>
      <c r="L206" s="316">
        <v>9325.8903721657225</v>
      </c>
      <c r="M206" s="315"/>
      <c r="N206" s="317"/>
      <c r="O206" s="316"/>
    </row>
    <row r="207" spans="1:15">
      <c r="A207" s="109">
        <v>42855</v>
      </c>
      <c r="B207" s="117">
        <f t="shared" si="33"/>
        <v>2</v>
      </c>
      <c r="C207" s="118" t="str">
        <f t="shared" si="34"/>
        <v>June2017</v>
      </c>
      <c r="D207" s="119">
        <f t="shared" si="35"/>
        <v>42887</v>
      </c>
      <c r="E207" s="308"/>
      <c r="F207" s="314">
        <v>6839.8986219072212</v>
      </c>
      <c r="G207" s="314"/>
      <c r="H207" s="303"/>
      <c r="I207" s="114">
        <v>2314.4023737957004</v>
      </c>
      <c r="J207" s="114"/>
      <c r="K207" s="114"/>
      <c r="L207" s="316">
        <v>9154.3009957029208</v>
      </c>
      <c r="M207" s="315"/>
      <c r="N207" s="317"/>
      <c r="O207" s="316"/>
    </row>
    <row r="208" spans="1:15">
      <c r="A208" s="127">
        <v>42886</v>
      </c>
      <c r="B208" s="117">
        <f t="shared" si="33"/>
        <v>2</v>
      </c>
      <c r="C208" s="118" t="str">
        <f t="shared" si="34"/>
        <v>June2017</v>
      </c>
      <c r="D208" s="119">
        <f t="shared" si="35"/>
        <v>42887</v>
      </c>
      <c r="E208" s="308"/>
      <c r="F208" s="314">
        <v>6859.5819907333598</v>
      </c>
      <c r="G208" s="314"/>
      <c r="H208" s="303"/>
      <c r="I208" s="114">
        <v>2346.573557012217</v>
      </c>
      <c r="J208" s="114"/>
      <c r="K208" s="114"/>
      <c r="L208" s="316">
        <v>9206.1555477455768</v>
      </c>
      <c r="M208" s="315"/>
      <c r="N208" s="317"/>
      <c r="O208" s="316"/>
    </row>
    <row r="209" spans="1:15">
      <c r="A209" s="109">
        <v>42916</v>
      </c>
      <c r="B209" s="117">
        <f t="shared" si="33"/>
        <v>2</v>
      </c>
      <c r="C209" s="118" t="str">
        <f t="shared" si="34"/>
        <v>June2017</v>
      </c>
      <c r="D209" s="119">
        <f t="shared" si="35"/>
        <v>42887</v>
      </c>
      <c r="E209" s="308"/>
      <c r="F209" s="314">
        <v>6896.3454617745429</v>
      </c>
      <c r="G209" s="314"/>
      <c r="H209" s="303"/>
      <c r="I209" s="114">
        <v>2463.2777246000032</v>
      </c>
      <c r="J209" s="114"/>
      <c r="K209" s="114"/>
      <c r="L209" s="316">
        <v>9359.6231863745452</v>
      </c>
      <c r="M209" s="315"/>
      <c r="N209" s="317"/>
      <c r="O209" s="316"/>
    </row>
    <row r="210" spans="1:15">
      <c r="A210" s="109">
        <v>42947</v>
      </c>
      <c r="B210" s="117">
        <f t="shared" si="33"/>
        <v>3</v>
      </c>
      <c r="C210" s="118" t="str">
        <f t="shared" si="34"/>
        <v>Sep2017</v>
      </c>
      <c r="D210" s="119">
        <f t="shared" si="35"/>
        <v>42979</v>
      </c>
      <c r="E210" s="308"/>
      <c r="F210" s="314">
        <v>7003.0898768607876</v>
      </c>
      <c r="G210" s="314"/>
      <c r="H210" s="303"/>
      <c r="I210" s="114">
        <v>2475.9744802398563</v>
      </c>
      <c r="J210" s="114"/>
      <c r="K210" s="114"/>
      <c r="L210" s="316">
        <v>9479.064357100644</v>
      </c>
      <c r="M210" s="315"/>
      <c r="N210" s="317"/>
      <c r="O210" s="316"/>
    </row>
    <row r="211" spans="1:15">
      <c r="A211" s="109">
        <v>42978</v>
      </c>
      <c r="B211" s="117">
        <f t="shared" si="33"/>
        <v>3</v>
      </c>
      <c r="C211" s="118" t="str">
        <f t="shared" si="34"/>
        <v>Sep2017</v>
      </c>
      <c r="D211" s="119">
        <f t="shared" si="35"/>
        <v>42979</v>
      </c>
      <c r="E211" s="308"/>
      <c r="F211" s="314">
        <v>7059.0338020390627</v>
      </c>
      <c r="G211" s="314"/>
      <c r="H211" s="303"/>
      <c r="I211" s="114">
        <v>2430.9974759170846</v>
      </c>
      <c r="J211" s="114"/>
      <c r="K211" s="114"/>
      <c r="L211" s="316">
        <v>9490.0312779561464</v>
      </c>
      <c r="M211" s="315"/>
      <c r="N211" s="317"/>
      <c r="O211" s="316"/>
    </row>
    <row r="212" spans="1:15">
      <c r="A212" s="109">
        <v>43008</v>
      </c>
      <c r="B212" s="117">
        <f t="shared" si="33"/>
        <v>3</v>
      </c>
      <c r="C212" s="118" t="str">
        <f t="shared" si="34"/>
        <v>Sep2017</v>
      </c>
      <c r="D212" s="119">
        <f t="shared" si="35"/>
        <v>42979</v>
      </c>
      <c r="E212" s="308"/>
      <c r="F212" s="314">
        <v>7174.3827764177031</v>
      </c>
      <c r="G212" s="314"/>
      <c r="H212" s="303"/>
      <c r="I212" s="114">
        <v>2452.2804386204489</v>
      </c>
      <c r="J212" s="114"/>
      <c r="K212" s="114"/>
      <c r="L212" s="316">
        <v>9626.663215038152</v>
      </c>
      <c r="M212" s="315"/>
      <c r="N212" s="317"/>
      <c r="O212" s="316"/>
    </row>
    <row r="213" spans="1:15">
      <c r="A213" s="109">
        <v>43039</v>
      </c>
      <c r="B213" s="117">
        <f t="shared" si="33"/>
        <v>4</v>
      </c>
      <c r="C213" s="118" t="str">
        <f t="shared" si="34"/>
        <v>dec2017</v>
      </c>
      <c r="D213" s="119">
        <f t="shared" si="35"/>
        <v>43070</v>
      </c>
      <c r="E213" s="308"/>
      <c r="F213" s="314">
        <v>7176.9142093732016</v>
      </c>
      <c r="G213" s="314"/>
      <c r="H213" s="303"/>
      <c r="I213" s="114">
        <v>2327.9028762449998</v>
      </c>
      <c r="J213" s="114"/>
      <c r="K213" s="114"/>
      <c r="L213" s="316">
        <v>9504.8170856182005</v>
      </c>
      <c r="M213" s="315"/>
      <c r="N213" s="317"/>
      <c r="O213" s="316"/>
    </row>
    <row r="214" spans="1:15">
      <c r="A214" s="109">
        <v>43069</v>
      </c>
      <c r="B214" s="117">
        <f t="shared" si="33"/>
        <v>4</v>
      </c>
      <c r="C214" s="118" t="str">
        <f t="shared" si="34"/>
        <v>dec2017</v>
      </c>
      <c r="D214" s="119">
        <f t="shared" si="35"/>
        <v>43070</v>
      </c>
      <c r="E214" s="308"/>
      <c r="F214" s="314">
        <v>7155.0085070373189</v>
      </c>
      <c r="G214" s="314"/>
      <c r="H214" s="303"/>
      <c r="I214" s="114">
        <v>2232.7577125432344</v>
      </c>
      <c r="J214" s="114"/>
      <c r="K214" s="114"/>
      <c r="L214" s="316">
        <v>9387.7662195805533</v>
      </c>
      <c r="M214" s="315"/>
      <c r="N214" s="317"/>
      <c r="O214" s="316"/>
    </row>
    <row r="215" spans="1:15">
      <c r="A215" s="109">
        <v>43100</v>
      </c>
      <c r="B215" s="117">
        <f t="shared" si="33"/>
        <v>4</v>
      </c>
      <c r="C215" s="118" t="str">
        <f t="shared" si="34"/>
        <v>dec2017</v>
      </c>
      <c r="D215" s="119">
        <f t="shared" si="35"/>
        <v>43070</v>
      </c>
      <c r="E215" s="308"/>
      <c r="F215" s="314">
        <v>6975.0641323111777</v>
      </c>
      <c r="G215" s="314"/>
      <c r="H215" s="303"/>
      <c r="I215" s="114">
        <v>2261.2086812003445</v>
      </c>
      <c r="J215" s="114"/>
      <c r="K215" s="114"/>
      <c r="L215" s="316">
        <v>9236.2728135115212</v>
      </c>
      <c r="M215" s="315"/>
      <c r="N215" s="317"/>
      <c r="O215" s="316"/>
    </row>
    <row r="216" spans="1:15">
      <c r="A216" s="109">
        <v>43131</v>
      </c>
      <c r="B216" s="117">
        <f t="shared" si="33"/>
        <v>1</v>
      </c>
      <c r="C216" s="118" t="str">
        <f t="shared" si="34"/>
        <v>Mar2018</v>
      </c>
      <c r="D216" s="119">
        <f t="shared" si="35"/>
        <v>43160</v>
      </c>
      <c r="E216" s="308"/>
      <c r="F216" s="314">
        <v>6915.5683746424247</v>
      </c>
      <c r="G216" s="314"/>
      <c r="H216" s="303"/>
      <c r="I216" s="114">
        <v>2284.7066962571407</v>
      </c>
      <c r="J216" s="114"/>
      <c r="K216" s="114"/>
      <c r="L216" s="316">
        <v>9200.2750708995663</v>
      </c>
      <c r="M216" s="315"/>
      <c r="N216" s="317"/>
      <c r="O216" s="316"/>
    </row>
    <row r="217" spans="1:15">
      <c r="A217" s="109">
        <v>43159</v>
      </c>
      <c r="B217" s="117">
        <f t="shared" si="33"/>
        <v>1</v>
      </c>
      <c r="C217" s="118" t="str">
        <f t="shared" si="34"/>
        <v>Mar2018</v>
      </c>
      <c r="D217" s="119">
        <f t="shared" si="35"/>
        <v>43160</v>
      </c>
      <c r="E217" s="308"/>
      <c r="F217" s="314">
        <v>6960.0953975738394</v>
      </c>
      <c r="G217" s="314"/>
      <c r="H217" s="303"/>
      <c r="I217" s="114">
        <v>2524.2376901743519</v>
      </c>
      <c r="J217" s="114"/>
      <c r="K217" s="114"/>
      <c r="L217" s="316">
        <v>9484.3330877481912</v>
      </c>
      <c r="M217" s="315"/>
      <c r="N217" s="317"/>
      <c r="O217" s="316"/>
    </row>
    <row r="218" spans="1:15">
      <c r="A218" s="109">
        <v>43190</v>
      </c>
      <c r="B218" s="117">
        <f t="shared" si="33"/>
        <v>1</v>
      </c>
      <c r="C218" s="118" t="str">
        <f t="shared" si="34"/>
        <v>Mar2018</v>
      </c>
      <c r="D218" s="119">
        <f t="shared" si="35"/>
        <v>43160</v>
      </c>
      <c r="E218" s="308"/>
      <c r="F218" s="314">
        <v>7000.8475512632212</v>
      </c>
      <c r="G218" s="314"/>
      <c r="H218" s="303"/>
      <c r="I218" s="114">
        <v>2539.4370246751805</v>
      </c>
      <c r="J218" s="114"/>
      <c r="K218" s="114"/>
      <c r="L218" s="316">
        <v>9540.2845759384018</v>
      </c>
      <c r="M218" s="315"/>
      <c r="N218" s="317"/>
      <c r="O218" s="316"/>
    </row>
    <row r="219" spans="1:15">
      <c r="A219" s="109">
        <v>43220</v>
      </c>
      <c r="B219" s="117">
        <f t="shared" si="33"/>
        <v>2</v>
      </c>
      <c r="C219" s="118" t="str">
        <f t="shared" si="34"/>
        <v>June2018</v>
      </c>
      <c r="D219" s="119">
        <f t="shared" si="35"/>
        <v>43252</v>
      </c>
      <c r="E219" s="308"/>
      <c r="F219" s="314">
        <v>6995.1653948161102</v>
      </c>
      <c r="G219" s="314"/>
      <c r="H219" s="303"/>
      <c r="I219" s="114">
        <v>2363.7083628336695</v>
      </c>
      <c r="J219" s="114"/>
      <c r="K219" s="114"/>
      <c r="L219" s="316">
        <v>9358.8737576497806</v>
      </c>
      <c r="M219" s="315"/>
      <c r="N219" s="317"/>
      <c r="O219" s="316"/>
    </row>
    <row r="220" spans="1:15">
      <c r="A220" s="109">
        <v>43251</v>
      </c>
      <c r="B220" s="117">
        <f t="shared" si="33"/>
        <v>2</v>
      </c>
      <c r="C220" s="118" t="str">
        <f t="shared" si="34"/>
        <v>June2018</v>
      </c>
      <c r="D220" s="119">
        <f t="shared" si="35"/>
        <v>43252</v>
      </c>
      <c r="E220" s="308"/>
      <c r="F220" s="314">
        <v>7032.0273380484077</v>
      </c>
      <c r="G220" s="314"/>
      <c r="H220" s="303"/>
      <c r="I220" s="114">
        <v>2410.1561742858748</v>
      </c>
      <c r="J220" s="114"/>
      <c r="K220" s="114"/>
      <c r="L220" s="316">
        <v>9442.1835123342826</v>
      </c>
      <c r="M220" s="315"/>
      <c r="N220" s="317"/>
      <c r="O220" s="316"/>
    </row>
    <row r="221" spans="1:15">
      <c r="A221" s="109">
        <v>43281</v>
      </c>
      <c r="B221" s="117">
        <f t="shared" si="33"/>
        <v>2</v>
      </c>
      <c r="C221" s="118" t="str">
        <f t="shared" si="34"/>
        <v>June2018</v>
      </c>
      <c r="D221" s="119">
        <f t="shared" si="35"/>
        <v>43252</v>
      </c>
      <c r="E221" s="308"/>
      <c r="F221" s="314">
        <v>7060.9172257544878</v>
      </c>
      <c r="G221" s="314"/>
      <c r="H221" s="303"/>
      <c r="I221" s="114">
        <v>2495.8242361534849</v>
      </c>
      <c r="J221" s="114"/>
      <c r="K221" s="114"/>
      <c r="L221" s="316">
        <v>9556.7414619079718</v>
      </c>
      <c r="M221" s="315"/>
      <c r="N221" s="317"/>
      <c r="O221" s="316"/>
    </row>
    <row r="222" spans="1:15">
      <c r="A222" s="129">
        <v>43312</v>
      </c>
      <c r="B222" s="117">
        <f t="shared" ref="B222:B285" si="36">MONTH(MONTH(A222)&amp;0)</f>
        <v>3</v>
      </c>
      <c r="C222" s="118" t="str">
        <f t="shared" ref="C222:C285" si="37">IF(B222=4,"dec",IF(B222=1,"Mar", IF(B222=2,"June",IF(B222=3,"Sep",""))))&amp;YEAR(A222)</f>
        <v>Sep2018</v>
      </c>
      <c r="D222" s="119">
        <f t="shared" ref="D222:D285" si="38">DATEVALUE(C222)</f>
        <v>43344</v>
      </c>
      <c r="E222" s="308"/>
      <c r="F222" s="314">
        <v>7160.7518456180314</v>
      </c>
      <c r="G222" s="314"/>
      <c r="H222" s="303"/>
      <c r="I222" s="114">
        <v>2503.5261833977238</v>
      </c>
      <c r="J222" s="114"/>
      <c r="K222" s="114"/>
      <c r="L222" s="316">
        <v>9664.2780290157552</v>
      </c>
      <c r="M222" s="315"/>
      <c r="N222" s="317"/>
      <c r="O222" s="316"/>
    </row>
    <row r="223" spans="1:15">
      <c r="A223" s="129">
        <v>43343</v>
      </c>
      <c r="B223" s="117">
        <f t="shared" si="36"/>
        <v>3</v>
      </c>
      <c r="C223" s="118" t="str">
        <f t="shared" si="37"/>
        <v>Sep2018</v>
      </c>
      <c r="D223" s="119">
        <f t="shared" si="38"/>
        <v>43344</v>
      </c>
      <c r="E223" s="308"/>
      <c r="F223" s="314">
        <v>7202.7955037285847</v>
      </c>
      <c r="G223" s="314"/>
      <c r="H223" s="303"/>
      <c r="I223" s="114">
        <v>2459.2596407088204</v>
      </c>
      <c r="J223" s="114"/>
      <c r="K223" s="114"/>
      <c r="L223" s="316">
        <v>9662.055144437405</v>
      </c>
      <c r="M223" s="315"/>
      <c r="N223" s="317"/>
      <c r="O223" s="316"/>
    </row>
    <row r="224" spans="1:15">
      <c r="A224" s="129">
        <v>43373</v>
      </c>
      <c r="B224" s="117">
        <f t="shared" si="36"/>
        <v>3</v>
      </c>
      <c r="C224" s="118" t="str">
        <f t="shared" si="37"/>
        <v>Sep2018</v>
      </c>
      <c r="D224" s="119">
        <f t="shared" si="38"/>
        <v>43344</v>
      </c>
      <c r="E224" s="308"/>
      <c r="F224" s="314">
        <v>7274.5790519255715</v>
      </c>
      <c r="G224" s="314"/>
      <c r="H224" s="303"/>
      <c r="I224" s="114">
        <v>2454.5284069149038</v>
      </c>
      <c r="J224" s="114"/>
      <c r="K224" s="114"/>
      <c r="L224" s="316">
        <v>9729.1074588404754</v>
      </c>
      <c r="M224" s="315"/>
      <c r="N224" s="317"/>
      <c r="O224" s="316"/>
    </row>
    <row r="225" spans="1:15">
      <c r="A225" s="129">
        <v>43404</v>
      </c>
      <c r="B225" s="117">
        <f t="shared" si="36"/>
        <v>4</v>
      </c>
      <c r="C225" s="118" t="str">
        <f t="shared" si="37"/>
        <v>dec2018</v>
      </c>
      <c r="D225" s="119">
        <f t="shared" si="38"/>
        <v>43435</v>
      </c>
      <c r="E225" s="308"/>
      <c r="F225" s="314">
        <v>7253.9699028014002</v>
      </c>
      <c r="G225" s="314"/>
      <c r="H225" s="303"/>
      <c r="I225" s="114">
        <v>2332.6906747380845</v>
      </c>
      <c r="J225" s="114"/>
      <c r="K225" s="114"/>
      <c r="L225" s="316">
        <v>9586.6605775394855</v>
      </c>
      <c r="M225" s="315"/>
      <c r="N225" s="317"/>
      <c r="O225" s="316"/>
    </row>
    <row r="226" spans="1:15">
      <c r="A226" s="129">
        <v>43434</v>
      </c>
      <c r="B226" s="117">
        <f t="shared" si="36"/>
        <v>4</v>
      </c>
      <c r="C226" s="118" t="str">
        <f t="shared" si="37"/>
        <v>dec2018</v>
      </c>
      <c r="D226" s="119">
        <f t="shared" si="38"/>
        <v>43435</v>
      </c>
      <c r="E226" s="308"/>
      <c r="F226" s="314">
        <v>7244.5936009917459</v>
      </c>
      <c r="G226" s="314"/>
      <c r="H226" s="303"/>
      <c r="I226" s="114">
        <v>2215.0737170704242</v>
      </c>
      <c r="J226" s="114"/>
      <c r="K226" s="114"/>
      <c r="L226" s="316">
        <v>9459.6673180621692</v>
      </c>
      <c r="M226" s="315"/>
      <c r="N226" s="317"/>
      <c r="O226" s="316"/>
    </row>
    <row r="227" spans="1:15">
      <c r="A227" s="129">
        <v>43465</v>
      </c>
      <c r="B227" s="117">
        <f t="shared" si="36"/>
        <v>4</v>
      </c>
      <c r="C227" s="118" t="str">
        <f t="shared" si="37"/>
        <v>dec2018</v>
      </c>
      <c r="D227" s="119">
        <f t="shared" si="38"/>
        <v>43435</v>
      </c>
      <c r="E227" s="308"/>
      <c r="F227" s="314">
        <v>7077.9692932004073</v>
      </c>
      <c r="G227" s="314"/>
      <c r="H227" s="303"/>
      <c r="I227" s="114">
        <v>2258.166613552954</v>
      </c>
      <c r="J227" s="114"/>
      <c r="K227" s="114"/>
      <c r="L227" s="316">
        <v>9336.1359067533613</v>
      </c>
      <c r="M227" s="315"/>
      <c r="N227" s="317"/>
      <c r="O227" s="316"/>
    </row>
    <row r="228" spans="1:15">
      <c r="A228" s="129">
        <v>43496</v>
      </c>
      <c r="B228" s="117">
        <f t="shared" si="36"/>
        <v>1</v>
      </c>
      <c r="C228" s="118" t="str">
        <f t="shared" si="37"/>
        <v>Mar2019</v>
      </c>
      <c r="D228" s="119">
        <f t="shared" si="38"/>
        <v>43525</v>
      </c>
      <c r="E228" s="308"/>
      <c r="F228" s="314">
        <v>7024.7207406293137</v>
      </c>
      <c r="G228" s="314"/>
      <c r="H228" s="303"/>
      <c r="I228" s="114">
        <v>2289.1795296992595</v>
      </c>
      <c r="J228" s="114"/>
      <c r="K228" s="114"/>
      <c r="L228" s="316">
        <v>9313.9002703285732</v>
      </c>
      <c r="M228" s="315"/>
      <c r="N228" s="317"/>
      <c r="O228" s="316"/>
    </row>
    <row r="229" spans="1:15">
      <c r="A229" s="129">
        <v>43524</v>
      </c>
      <c r="B229" s="117">
        <f t="shared" si="36"/>
        <v>1</v>
      </c>
      <c r="C229" s="118" t="str">
        <f t="shared" si="37"/>
        <v>Mar2019</v>
      </c>
      <c r="D229" s="119">
        <f t="shared" si="38"/>
        <v>43525</v>
      </c>
      <c r="E229" s="308"/>
      <c r="F229" s="314">
        <v>7046.5621812595991</v>
      </c>
      <c r="G229" s="314"/>
      <c r="H229" s="303"/>
      <c r="I229" s="114">
        <v>2485.1184824160309</v>
      </c>
      <c r="J229" s="114"/>
      <c r="K229" s="114"/>
      <c r="L229" s="316">
        <v>9531.6806636756301</v>
      </c>
      <c r="M229" s="315"/>
      <c r="N229" s="317"/>
      <c r="O229" s="316"/>
    </row>
    <row r="230" spans="1:15">
      <c r="A230" s="129">
        <v>43555</v>
      </c>
      <c r="B230" s="117">
        <f t="shared" si="36"/>
        <v>1</v>
      </c>
      <c r="C230" s="118" t="str">
        <f t="shared" si="37"/>
        <v>Mar2019</v>
      </c>
      <c r="D230" s="119">
        <f t="shared" si="38"/>
        <v>43525</v>
      </c>
      <c r="E230" s="308"/>
      <c r="F230" s="314">
        <v>7066.1496221236685</v>
      </c>
      <c r="G230" s="314"/>
      <c r="H230" s="303"/>
      <c r="I230" s="114">
        <v>2516.6555145654356</v>
      </c>
      <c r="J230" s="114"/>
      <c r="K230" s="114"/>
      <c r="L230" s="316">
        <v>9582.805136689105</v>
      </c>
      <c r="M230" s="315"/>
      <c r="N230" s="317"/>
      <c r="O230" s="316"/>
    </row>
    <row r="231" spans="1:15">
      <c r="A231" s="129">
        <v>43585</v>
      </c>
      <c r="B231" s="117">
        <f t="shared" si="36"/>
        <v>2</v>
      </c>
      <c r="C231" s="118" t="str">
        <f t="shared" si="37"/>
        <v>June2019</v>
      </c>
      <c r="D231" s="119">
        <f t="shared" si="38"/>
        <v>43617</v>
      </c>
      <c r="E231" s="308"/>
      <c r="F231" s="314">
        <v>7026.3904593511525</v>
      </c>
      <c r="G231" s="314"/>
      <c r="H231" s="303"/>
      <c r="I231" s="114">
        <v>2357.113948078184</v>
      </c>
      <c r="J231" s="114"/>
      <c r="K231" s="114"/>
      <c r="L231" s="316">
        <v>9383.5044074293364</v>
      </c>
      <c r="M231" s="315"/>
      <c r="N231" s="317"/>
      <c r="O231" s="316"/>
    </row>
    <row r="232" spans="1:15">
      <c r="A232" s="129">
        <v>43616</v>
      </c>
      <c r="B232" s="117">
        <f t="shared" si="36"/>
        <v>2</v>
      </c>
      <c r="C232" s="118" t="str">
        <f t="shared" si="37"/>
        <v>June2019</v>
      </c>
      <c r="D232" s="119">
        <f t="shared" si="38"/>
        <v>43617</v>
      </c>
      <c r="E232" s="308"/>
      <c r="F232" s="314">
        <v>7083.3423373073538</v>
      </c>
      <c r="G232" s="314"/>
      <c r="H232" s="303"/>
      <c r="I232" s="114">
        <v>2402.0060141377035</v>
      </c>
      <c r="J232" s="114"/>
      <c r="K232" s="114"/>
      <c r="L232" s="316">
        <v>9485.3483514450563</v>
      </c>
      <c r="M232" s="315"/>
      <c r="N232" s="317"/>
      <c r="O232" s="316"/>
    </row>
    <row r="233" spans="1:15">
      <c r="A233" s="129">
        <v>43646</v>
      </c>
      <c r="B233" s="117">
        <f t="shared" si="36"/>
        <v>2</v>
      </c>
      <c r="C233" s="118" t="str">
        <f t="shared" si="37"/>
        <v>June2019</v>
      </c>
      <c r="D233" s="119">
        <f t="shared" si="38"/>
        <v>43617</v>
      </c>
      <c r="E233" s="308"/>
      <c r="F233" s="314">
        <v>7101.3841311242759</v>
      </c>
      <c r="G233" s="314"/>
      <c r="H233" s="303"/>
      <c r="I233" s="114">
        <v>2492.3440098759384</v>
      </c>
      <c r="J233" s="114"/>
      <c r="K233" s="114"/>
      <c r="L233" s="316">
        <v>9593.7281410002142</v>
      </c>
      <c r="M233" s="315"/>
      <c r="N233" s="317"/>
      <c r="O233" s="316"/>
    </row>
    <row r="234" spans="1:15">
      <c r="A234" s="129">
        <v>43677</v>
      </c>
      <c r="B234" s="117">
        <f t="shared" si="36"/>
        <v>3</v>
      </c>
      <c r="C234" s="118" t="str">
        <f t="shared" si="37"/>
        <v>Sep2019</v>
      </c>
      <c r="D234" s="119">
        <f t="shared" si="38"/>
        <v>43709</v>
      </c>
      <c r="E234" s="308"/>
      <c r="F234" s="314">
        <v>7207.9580743349497</v>
      </c>
      <c r="G234" s="314"/>
      <c r="H234" s="303"/>
      <c r="I234" s="114">
        <v>2502.9079049515376</v>
      </c>
      <c r="J234" s="114"/>
      <c r="K234" s="114"/>
      <c r="L234" s="316">
        <v>9710.8659792864873</v>
      </c>
      <c r="M234" s="315"/>
      <c r="N234" s="317"/>
      <c r="O234" s="316"/>
    </row>
    <row r="235" spans="1:15">
      <c r="A235" s="129">
        <v>43708</v>
      </c>
      <c r="B235" s="117">
        <f t="shared" si="36"/>
        <v>3</v>
      </c>
      <c r="C235" s="118" t="str">
        <f t="shared" si="37"/>
        <v>Sep2019</v>
      </c>
      <c r="D235" s="119">
        <f t="shared" si="38"/>
        <v>43709</v>
      </c>
      <c r="E235" s="308"/>
      <c r="F235" s="314">
        <v>7256.277651092465</v>
      </c>
      <c r="G235" s="314"/>
      <c r="H235" s="303"/>
      <c r="I235" s="114">
        <v>2469.45430838025</v>
      </c>
      <c r="J235" s="114"/>
      <c r="K235" s="114"/>
      <c r="L235" s="316">
        <v>9725.731959472716</v>
      </c>
      <c r="M235" s="315"/>
      <c r="N235" s="317"/>
      <c r="O235" s="316"/>
    </row>
    <row r="236" spans="1:15">
      <c r="A236" s="129">
        <v>43738</v>
      </c>
      <c r="B236" s="117">
        <f t="shared" si="36"/>
        <v>3</v>
      </c>
      <c r="C236" s="118" t="str">
        <f t="shared" si="37"/>
        <v>Sep2019</v>
      </c>
      <c r="D236" s="119">
        <f t="shared" si="38"/>
        <v>43709</v>
      </c>
      <c r="E236" s="308"/>
      <c r="F236" s="314">
        <v>7318.925391320673</v>
      </c>
      <c r="G236" s="314"/>
      <c r="H236" s="303"/>
      <c r="I236" s="114">
        <v>2466.2504566233201</v>
      </c>
      <c r="J236" s="114"/>
      <c r="K236" s="114"/>
      <c r="L236" s="316">
        <v>9785.1758479439923</v>
      </c>
      <c r="M236" s="315"/>
      <c r="N236" s="317"/>
      <c r="O236" s="316"/>
    </row>
    <row r="237" spans="1:15">
      <c r="A237" s="129">
        <v>43769</v>
      </c>
      <c r="B237" s="117">
        <f t="shared" si="36"/>
        <v>4</v>
      </c>
      <c r="C237" s="118" t="str">
        <f t="shared" si="37"/>
        <v>dec2019</v>
      </c>
      <c r="D237" s="119">
        <f t="shared" si="38"/>
        <v>43800</v>
      </c>
      <c r="E237" s="308"/>
      <c r="F237" s="314">
        <v>7286.8317640696796</v>
      </c>
      <c r="G237" s="314"/>
      <c r="H237" s="303"/>
      <c r="I237" s="114">
        <v>2338.6258696763716</v>
      </c>
      <c r="J237" s="114"/>
      <c r="K237" s="114"/>
      <c r="L237" s="316">
        <v>9625.4576337460512</v>
      </c>
      <c r="M237" s="315"/>
      <c r="N237" s="317"/>
      <c r="O237" s="316"/>
    </row>
    <row r="238" spans="1:15">
      <c r="A238" s="129">
        <v>43799</v>
      </c>
      <c r="B238" s="117">
        <f t="shared" si="36"/>
        <v>4</v>
      </c>
      <c r="C238" s="118" t="str">
        <f t="shared" si="37"/>
        <v>dec2019</v>
      </c>
      <c r="D238" s="119">
        <f t="shared" si="38"/>
        <v>43800</v>
      </c>
      <c r="E238" s="308"/>
      <c r="F238" s="314">
        <v>7271.5023996760428</v>
      </c>
      <c r="G238" s="314"/>
      <c r="H238" s="303"/>
      <c r="I238" s="114">
        <v>2222.4341985037045</v>
      </c>
      <c r="J238" s="114"/>
      <c r="K238" s="114"/>
      <c r="L238" s="316">
        <v>9493.9365981797473</v>
      </c>
      <c r="M238" s="315"/>
      <c r="N238" s="317"/>
      <c r="O238" s="316"/>
    </row>
    <row r="239" spans="1:15">
      <c r="A239" s="129">
        <v>43830</v>
      </c>
      <c r="B239" s="117">
        <f t="shared" si="36"/>
        <v>4</v>
      </c>
      <c r="C239" s="118" t="str">
        <f t="shared" si="37"/>
        <v>dec2019</v>
      </c>
      <c r="D239" s="119">
        <f t="shared" si="38"/>
        <v>43800</v>
      </c>
      <c r="E239" s="308"/>
      <c r="F239" s="314">
        <v>7103.5764682689232</v>
      </c>
      <c r="G239" s="314"/>
      <c r="H239" s="303"/>
      <c r="I239" s="114">
        <v>2263.9401831785617</v>
      </c>
      <c r="J239" s="114"/>
      <c r="K239" s="114"/>
      <c r="L239" s="316">
        <v>9367.516651447484</v>
      </c>
      <c r="M239" s="315"/>
      <c r="N239" s="317"/>
      <c r="O239" s="316"/>
    </row>
    <row r="240" spans="1:15">
      <c r="A240" s="129">
        <v>43861</v>
      </c>
      <c r="B240" s="117">
        <f t="shared" si="36"/>
        <v>1</v>
      </c>
      <c r="C240" s="118" t="str">
        <f t="shared" si="37"/>
        <v>Mar2020</v>
      </c>
      <c r="D240" s="119">
        <f t="shared" si="38"/>
        <v>43891</v>
      </c>
      <c r="E240" s="308"/>
      <c r="F240" s="314">
        <v>7040.2475964366886</v>
      </c>
      <c r="G240" s="314"/>
      <c r="H240" s="303"/>
      <c r="I240" s="114">
        <v>2281.2597511864606</v>
      </c>
      <c r="J240" s="114"/>
      <c r="K240" s="114"/>
      <c r="L240" s="316">
        <v>9321.5073476231482</v>
      </c>
      <c r="M240" s="315"/>
      <c r="N240" s="317"/>
      <c r="O240" s="316"/>
    </row>
    <row r="241" spans="1:15">
      <c r="A241" s="129">
        <v>43890</v>
      </c>
      <c r="B241" s="117">
        <f t="shared" si="36"/>
        <v>1</v>
      </c>
      <c r="C241" s="118" t="str">
        <f t="shared" si="37"/>
        <v>Mar2020</v>
      </c>
      <c r="D241" s="119">
        <f t="shared" si="38"/>
        <v>43891</v>
      </c>
      <c r="E241" s="308"/>
      <c r="F241" s="314">
        <v>7049.2306245456575</v>
      </c>
      <c r="G241" s="314"/>
      <c r="H241" s="303"/>
      <c r="I241" s="114">
        <v>2463.5007094943876</v>
      </c>
      <c r="J241" s="114"/>
      <c r="K241" s="114"/>
      <c r="L241" s="316">
        <v>9512.7313340400451</v>
      </c>
      <c r="M241" s="315"/>
      <c r="N241" s="317"/>
      <c r="O241" s="316"/>
    </row>
    <row r="242" spans="1:15">
      <c r="A242" s="129">
        <v>43921</v>
      </c>
      <c r="B242" s="117">
        <f t="shared" si="36"/>
        <v>1</v>
      </c>
      <c r="C242" s="118" t="str">
        <f t="shared" si="37"/>
        <v>Mar2020</v>
      </c>
      <c r="D242" s="119">
        <f t="shared" si="38"/>
        <v>43891</v>
      </c>
      <c r="E242" s="308"/>
      <c r="F242" s="314">
        <v>7085.5279737584906</v>
      </c>
      <c r="G242" s="314"/>
      <c r="H242" s="303"/>
      <c r="I242" s="114">
        <v>2493.6172775822915</v>
      </c>
      <c r="J242" s="114"/>
      <c r="K242" s="114"/>
      <c r="L242" s="316">
        <v>9579.1452513407821</v>
      </c>
      <c r="M242" s="315"/>
      <c r="N242" s="317"/>
      <c r="O242" s="316"/>
    </row>
    <row r="243" spans="1:15">
      <c r="A243" s="129">
        <v>43951</v>
      </c>
      <c r="B243" s="117">
        <f t="shared" si="36"/>
        <v>2</v>
      </c>
      <c r="C243" s="118" t="str">
        <f t="shared" si="37"/>
        <v>June2020</v>
      </c>
      <c r="D243" s="119">
        <f t="shared" si="38"/>
        <v>43983</v>
      </c>
      <c r="E243" s="308"/>
      <c r="F243" s="314">
        <v>7046.150319892311</v>
      </c>
      <c r="G243" s="314"/>
      <c r="H243" s="303"/>
      <c r="I243" s="114">
        <v>2351.5645189088027</v>
      </c>
      <c r="J243" s="114"/>
      <c r="K243" s="114"/>
      <c r="L243" s="316">
        <v>9397.7148388011137</v>
      </c>
      <c r="M243" s="315"/>
      <c r="N243" s="317"/>
      <c r="O243" s="316"/>
    </row>
    <row r="244" spans="1:15">
      <c r="A244" s="129">
        <v>43982</v>
      </c>
      <c r="B244" s="117">
        <f t="shared" si="36"/>
        <v>2</v>
      </c>
      <c r="C244" s="118" t="str">
        <f t="shared" si="37"/>
        <v>June2020</v>
      </c>
      <c r="D244" s="119">
        <f t="shared" si="38"/>
        <v>43983</v>
      </c>
      <c r="E244" s="308"/>
      <c r="F244" s="314">
        <v>7094.3578011808186</v>
      </c>
      <c r="G244" s="314"/>
      <c r="H244" s="303"/>
      <c r="I244" s="114">
        <v>2404.4940923154181</v>
      </c>
      <c r="J244" s="114"/>
      <c r="K244" s="114"/>
      <c r="L244" s="316">
        <v>9498.8518934962376</v>
      </c>
      <c r="M244" s="315"/>
      <c r="N244" s="317"/>
      <c r="O244" s="316"/>
    </row>
    <row r="245" spans="1:15">
      <c r="A245" s="129">
        <v>44012</v>
      </c>
      <c r="B245" s="117">
        <f t="shared" si="36"/>
        <v>2</v>
      </c>
      <c r="C245" s="118" t="str">
        <f t="shared" si="37"/>
        <v>June2020</v>
      </c>
      <c r="D245" s="119">
        <f t="shared" si="38"/>
        <v>43983</v>
      </c>
      <c r="E245" s="308"/>
      <c r="F245" s="314">
        <v>7119.3691429391929</v>
      </c>
      <c r="G245" s="314"/>
      <c r="H245" s="303"/>
      <c r="I245" s="114">
        <v>2493.2805912709618</v>
      </c>
      <c r="J245" s="114"/>
      <c r="K245" s="114"/>
      <c r="L245" s="316">
        <v>9612.6497342101538</v>
      </c>
      <c r="M245" s="315"/>
      <c r="N245" s="317"/>
      <c r="O245" s="316"/>
    </row>
    <row r="246" spans="1:15">
      <c r="A246" s="129">
        <v>44043</v>
      </c>
      <c r="B246" s="117">
        <f t="shared" si="36"/>
        <v>3</v>
      </c>
      <c r="C246" s="118" t="str">
        <f t="shared" si="37"/>
        <v>Sep2020</v>
      </c>
      <c r="D246" s="119">
        <f t="shared" si="38"/>
        <v>44075</v>
      </c>
      <c r="E246" s="302"/>
      <c r="F246" s="114">
        <v>7210.8287416849444</v>
      </c>
      <c r="G246" s="114"/>
      <c r="H246" s="303"/>
      <c r="I246" s="114">
        <v>2508.0578818018139</v>
      </c>
      <c r="J246" s="114"/>
      <c r="K246" s="114"/>
      <c r="L246" s="316">
        <v>9718.8866234867583</v>
      </c>
      <c r="M246" s="315"/>
      <c r="N246" s="317"/>
      <c r="O246" s="316"/>
    </row>
    <row r="247" spans="1:15">
      <c r="A247" s="129">
        <v>44074</v>
      </c>
      <c r="B247" s="117">
        <f t="shared" si="36"/>
        <v>3</v>
      </c>
      <c r="C247" s="118" t="str">
        <f t="shared" si="37"/>
        <v>Sep2020</v>
      </c>
      <c r="D247" s="119">
        <f t="shared" si="38"/>
        <v>44075</v>
      </c>
      <c r="E247" s="302"/>
      <c r="F247" s="114">
        <v>7261.4349924463613</v>
      </c>
      <c r="G247" s="114"/>
      <c r="H247" s="303"/>
      <c r="I247" s="114">
        <v>2471.9183479044814</v>
      </c>
      <c r="J247" s="114"/>
      <c r="K247" s="114"/>
      <c r="L247" s="316">
        <v>9733.3533403508427</v>
      </c>
      <c r="M247" s="315"/>
      <c r="N247" s="317"/>
      <c r="O247" s="316"/>
    </row>
    <row r="248" spans="1:15">
      <c r="A248" s="129">
        <v>44104</v>
      </c>
      <c r="B248" s="117">
        <f t="shared" si="36"/>
        <v>3</v>
      </c>
      <c r="C248" s="118" t="str">
        <f t="shared" si="37"/>
        <v>Sep2020</v>
      </c>
      <c r="D248" s="119">
        <f t="shared" si="38"/>
        <v>44075</v>
      </c>
      <c r="E248" s="302"/>
      <c r="F248" s="114">
        <v>7326.774035205035</v>
      </c>
      <c r="G248" s="114"/>
      <c r="H248" s="303"/>
      <c r="I248" s="114">
        <v>2467.8581429008955</v>
      </c>
      <c r="J248" s="114"/>
      <c r="K248" s="114"/>
      <c r="L248" s="316">
        <v>9794.6321781059305</v>
      </c>
      <c r="M248" s="315"/>
      <c r="N248" s="317"/>
      <c r="O248" s="316"/>
    </row>
    <row r="249" spans="1:15">
      <c r="A249" s="129">
        <v>44135</v>
      </c>
      <c r="B249" s="117">
        <f t="shared" si="36"/>
        <v>4</v>
      </c>
      <c r="C249" s="118" t="str">
        <f t="shared" si="37"/>
        <v>dec2020</v>
      </c>
      <c r="D249" s="119">
        <f t="shared" si="38"/>
        <v>44166</v>
      </c>
      <c r="E249" s="302"/>
      <c r="F249" s="114">
        <v>7300.9994388007544</v>
      </c>
      <c r="G249" s="114"/>
      <c r="H249" s="303"/>
      <c r="I249" s="114">
        <v>2339.6130787468719</v>
      </c>
      <c r="J249" s="114"/>
      <c r="K249" s="114"/>
      <c r="L249" s="316">
        <v>9640.6125175476263</v>
      </c>
      <c r="M249" s="315"/>
      <c r="N249" s="317"/>
      <c r="O249" s="316"/>
    </row>
    <row r="250" spans="1:15">
      <c r="A250" s="129">
        <v>44165</v>
      </c>
      <c r="B250" s="117">
        <f t="shared" si="36"/>
        <v>4</v>
      </c>
      <c r="C250" s="118" t="str">
        <f t="shared" si="37"/>
        <v>dec2020</v>
      </c>
      <c r="D250" s="119">
        <f t="shared" si="38"/>
        <v>44166</v>
      </c>
      <c r="E250" s="302"/>
      <c r="F250" s="114">
        <v>7291.2249133133837</v>
      </c>
      <c r="G250" s="114"/>
      <c r="H250" s="303"/>
      <c r="I250" s="114">
        <v>2218.1683858320157</v>
      </c>
      <c r="J250" s="114"/>
      <c r="K250" s="114"/>
      <c r="L250" s="316">
        <v>9509.3932991453985</v>
      </c>
      <c r="M250" s="315"/>
      <c r="N250" s="317"/>
      <c r="O250" s="316"/>
    </row>
    <row r="251" spans="1:15">
      <c r="A251" s="129">
        <v>44196</v>
      </c>
      <c r="B251" s="117">
        <f t="shared" si="36"/>
        <v>4</v>
      </c>
      <c r="C251" s="118" t="str">
        <f t="shared" si="37"/>
        <v>dec2020</v>
      </c>
      <c r="D251" s="119">
        <f t="shared" si="38"/>
        <v>44166</v>
      </c>
      <c r="E251" s="302"/>
      <c r="F251" s="114">
        <v>7107.7244578498576</v>
      </c>
      <c r="G251" s="114"/>
      <c r="H251" s="303"/>
      <c r="I251" s="114">
        <v>2257.5841627842583</v>
      </c>
      <c r="J251" s="114"/>
      <c r="K251" s="114"/>
      <c r="L251" s="316">
        <v>9365.3086206341159</v>
      </c>
      <c r="M251" s="315"/>
      <c r="N251" s="317"/>
      <c r="O251" s="316"/>
    </row>
    <row r="252" spans="1:15">
      <c r="A252" s="129">
        <v>44227</v>
      </c>
      <c r="B252" s="117">
        <f t="shared" si="36"/>
        <v>1</v>
      </c>
      <c r="C252" s="118" t="str">
        <f t="shared" si="37"/>
        <v>Mar2021</v>
      </c>
      <c r="D252" s="119">
        <f t="shared" si="38"/>
        <v>44256</v>
      </c>
      <c r="E252" s="302"/>
      <c r="F252" s="114">
        <v>7055.7744434678743</v>
      </c>
      <c r="G252" s="114"/>
      <c r="H252" s="303"/>
      <c r="I252" s="114">
        <v>2289.3575335445676</v>
      </c>
      <c r="J252" s="114"/>
      <c r="K252" s="114"/>
      <c r="L252" s="316">
        <v>9345.1319770124428</v>
      </c>
      <c r="M252" s="315"/>
      <c r="N252" s="317"/>
      <c r="O252" s="316"/>
    </row>
    <row r="253" spans="1:15">
      <c r="A253" s="129">
        <v>44255</v>
      </c>
      <c r="B253" s="117">
        <f t="shared" si="36"/>
        <v>1</v>
      </c>
      <c r="C253" s="118" t="str">
        <f t="shared" si="37"/>
        <v>Mar2021</v>
      </c>
      <c r="D253" s="119">
        <f t="shared" si="38"/>
        <v>44256</v>
      </c>
      <c r="E253" s="302"/>
      <c r="F253" s="114">
        <v>7093.228423013089</v>
      </c>
      <c r="G253" s="114"/>
      <c r="H253" s="303"/>
      <c r="I253" s="114">
        <v>2487.8414645911635</v>
      </c>
      <c r="J253" s="114"/>
      <c r="K253" s="114"/>
      <c r="L253" s="316">
        <v>9581.0698876042516</v>
      </c>
      <c r="M253" s="315"/>
      <c r="N253" s="317"/>
      <c r="O253" s="316"/>
    </row>
    <row r="254" spans="1:15">
      <c r="A254" s="129">
        <v>44286</v>
      </c>
      <c r="B254" s="117">
        <f t="shared" si="36"/>
        <v>1</v>
      </c>
      <c r="C254" s="118" t="str">
        <f t="shared" si="37"/>
        <v>Mar2021</v>
      </c>
      <c r="D254" s="119">
        <f t="shared" si="38"/>
        <v>44256</v>
      </c>
      <c r="E254" s="302"/>
      <c r="F254" s="114">
        <v>7139.7484102229018</v>
      </c>
      <c r="G254" s="114"/>
      <c r="H254" s="303"/>
      <c r="I254" s="114">
        <v>2520.5065629157471</v>
      </c>
      <c r="J254" s="114"/>
      <c r="K254" s="114"/>
      <c r="L254" s="316">
        <v>9660.2549731386498</v>
      </c>
      <c r="M254" s="315"/>
      <c r="N254" s="317"/>
      <c r="O254" s="316"/>
    </row>
    <row r="255" spans="1:15">
      <c r="A255" s="129">
        <v>44316</v>
      </c>
      <c r="B255" s="117">
        <f t="shared" si="36"/>
        <v>2</v>
      </c>
      <c r="C255" s="118" t="str">
        <f t="shared" si="37"/>
        <v>June2021</v>
      </c>
      <c r="D255" s="119">
        <f t="shared" si="38"/>
        <v>44348</v>
      </c>
      <c r="E255" s="302"/>
      <c r="F255" s="114">
        <v>7109.7943531408928</v>
      </c>
      <c r="G255" s="114"/>
      <c r="H255" s="303"/>
      <c r="I255" s="114">
        <v>2356.7114284328472</v>
      </c>
      <c r="J255" s="114"/>
      <c r="K255" s="114"/>
      <c r="L255" s="316">
        <v>9466.50578157374</v>
      </c>
      <c r="M255" s="315"/>
      <c r="N255" s="317"/>
      <c r="O255" s="316"/>
    </row>
    <row r="256" spans="1:15">
      <c r="A256" s="129">
        <v>44347</v>
      </c>
      <c r="B256" s="117">
        <f t="shared" si="36"/>
        <v>2</v>
      </c>
      <c r="C256" s="118" t="str">
        <f t="shared" si="37"/>
        <v>June2021</v>
      </c>
      <c r="D256" s="119">
        <f t="shared" si="38"/>
        <v>44348</v>
      </c>
      <c r="E256" s="302"/>
      <c r="F256" s="114">
        <v>7157.0552821157808</v>
      </c>
      <c r="G256" s="114"/>
      <c r="H256" s="303"/>
      <c r="I256" s="114">
        <v>2403.4483726733706</v>
      </c>
      <c r="J256" s="114"/>
      <c r="K256" s="114"/>
      <c r="L256" s="316">
        <v>9560.5036547891505</v>
      </c>
      <c r="M256" s="315"/>
      <c r="N256" s="317"/>
      <c r="O256" s="316"/>
    </row>
    <row r="257" spans="1:15">
      <c r="A257" s="129">
        <v>44377</v>
      </c>
      <c r="B257" s="117">
        <f t="shared" si="36"/>
        <v>2</v>
      </c>
      <c r="C257" s="118" t="str">
        <f t="shared" si="37"/>
        <v>June2021</v>
      </c>
      <c r="D257" s="119">
        <f t="shared" si="38"/>
        <v>44348</v>
      </c>
      <c r="E257" s="302"/>
      <c r="F257" s="114">
        <v>7176.8877592113668</v>
      </c>
      <c r="G257" s="114"/>
      <c r="H257" s="303"/>
      <c r="I257" s="114">
        <v>2492.4175175904493</v>
      </c>
      <c r="J257" s="114"/>
      <c r="K257" s="114"/>
      <c r="L257" s="316">
        <v>9669.3052768018169</v>
      </c>
      <c r="M257" s="315"/>
      <c r="N257" s="317"/>
      <c r="O257" s="316"/>
    </row>
    <row r="258" spans="1:15">
      <c r="A258" s="129">
        <v>44408</v>
      </c>
      <c r="B258" s="117">
        <f t="shared" si="36"/>
        <v>3</v>
      </c>
      <c r="C258" s="118" t="str">
        <f t="shared" si="37"/>
        <v>Sep2021</v>
      </c>
      <c r="D258" s="119">
        <f t="shared" si="38"/>
        <v>44440</v>
      </c>
      <c r="E258" s="302"/>
      <c r="F258" s="114">
        <v>7275.5913052406559</v>
      </c>
      <c r="G258" s="114"/>
      <c r="H258" s="303"/>
      <c r="I258" s="114">
        <v>2504.4672517437248</v>
      </c>
      <c r="J258" s="114"/>
      <c r="K258" s="114"/>
      <c r="L258" s="316">
        <v>9780.0585569843806</v>
      </c>
      <c r="M258" s="315"/>
      <c r="N258" s="317"/>
      <c r="O258" s="316"/>
    </row>
    <row r="259" spans="1:15">
      <c r="A259" s="129">
        <v>44439</v>
      </c>
      <c r="B259" s="117">
        <f t="shared" si="36"/>
        <v>3</v>
      </c>
      <c r="C259" s="118" t="str">
        <f t="shared" si="37"/>
        <v>Sep2021</v>
      </c>
      <c r="D259" s="119">
        <f t="shared" si="38"/>
        <v>44440</v>
      </c>
      <c r="E259" s="302"/>
      <c r="F259" s="114">
        <v>7321.6261855697157</v>
      </c>
      <c r="G259" s="114"/>
      <c r="H259" s="303"/>
      <c r="I259" s="114">
        <v>2468.7996079138557</v>
      </c>
      <c r="J259" s="114"/>
      <c r="K259" s="114"/>
      <c r="L259" s="316">
        <v>9790.4257934835714</v>
      </c>
      <c r="M259" s="315"/>
      <c r="N259" s="317"/>
      <c r="O259" s="316"/>
    </row>
    <row r="260" spans="1:15">
      <c r="A260" s="129">
        <v>44469</v>
      </c>
      <c r="B260" s="117">
        <f t="shared" si="36"/>
        <v>3</v>
      </c>
      <c r="C260" s="118" t="str">
        <f t="shared" si="37"/>
        <v>Sep2021</v>
      </c>
      <c r="D260" s="119">
        <f t="shared" si="38"/>
        <v>44440</v>
      </c>
      <c r="E260" s="302"/>
      <c r="F260" s="114">
        <v>7399.4503900197415</v>
      </c>
      <c r="G260" s="114"/>
      <c r="H260" s="303"/>
      <c r="I260" s="114">
        <v>2466.0448806109653</v>
      </c>
      <c r="J260" s="114"/>
      <c r="K260" s="114"/>
      <c r="L260" s="316">
        <v>9865.4952706307067</v>
      </c>
      <c r="M260" s="315"/>
      <c r="N260" s="317"/>
      <c r="O260" s="316"/>
    </row>
    <row r="261" spans="1:15">
      <c r="A261" s="129">
        <v>44500</v>
      </c>
      <c r="B261" s="117">
        <f t="shared" si="36"/>
        <v>4</v>
      </c>
      <c r="C261" s="118" t="str">
        <f t="shared" si="37"/>
        <v>dec2021</v>
      </c>
      <c r="D261" s="119">
        <f t="shared" si="38"/>
        <v>44531</v>
      </c>
      <c r="E261" s="302"/>
      <c r="F261" s="114">
        <v>7381.8577230357077</v>
      </c>
      <c r="G261" s="114"/>
      <c r="H261" s="303"/>
      <c r="I261" s="114">
        <v>2340.7970453552643</v>
      </c>
      <c r="J261" s="114"/>
      <c r="K261" s="114"/>
      <c r="L261" s="316">
        <v>9722.6547683909721</v>
      </c>
      <c r="M261" s="315"/>
      <c r="N261" s="317"/>
      <c r="O261" s="316"/>
    </row>
    <row r="262" spans="1:15">
      <c r="A262" s="129">
        <v>44530</v>
      </c>
      <c r="B262" s="117">
        <f t="shared" si="36"/>
        <v>4</v>
      </c>
      <c r="C262" s="118" t="str">
        <f t="shared" si="37"/>
        <v>dec2021</v>
      </c>
      <c r="D262" s="119">
        <f t="shared" si="38"/>
        <v>44531</v>
      </c>
      <c r="E262" s="302"/>
      <c r="F262" s="114">
        <v>7375.5837101791512</v>
      </c>
      <c r="G262" s="114"/>
      <c r="H262" s="303"/>
      <c r="I262" s="114">
        <v>2225.4969210544459</v>
      </c>
      <c r="J262" s="114"/>
      <c r="K262" s="114"/>
      <c r="L262" s="316">
        <v>9601.0806312335972</v>
      </c>
      <c r="M262" s="315"/>
      <c r="N262" s="317"/>
      <c r="O262" s="316"/>
    </row>
    <row r="263" spans="1:15">
      <c r="A263" s="129">
        <v>44561</v>
      </c>
      <c r="B263" s="117">
        <f t="shared" si="36"/>
        <v>4</v>
      </c>
      <c r="C263" s="118" t="str">
        <f t="shared" si="37"/>
        <v>dec2021</v>
      </c>
      <c r="D263" s="119">
        <f t="shared" si="38"/>
        <v>44531</v>
      </c>
      <c r="E263" s="302"/>
      <c r="F263" s="114">
        <v>7209.6467017495515</v>
      </c>
      <c r="G263" s="114"/>
      <c r="H263" s="303"/>
      <c r="I263" s="114">
        <v>2268.4292541807445</v>
      </c>
      <c r="J263" s="114"/>
      <c r="K263" s="114"/>
      <c r="L263" s="316">
        <v>9478.0759559302969</v>
      </c>
      <c r="M263" s="315"/>
      <c r="N263" s="317"/>
      <c r="O263" s="316"/>
    </row>
    <row r="264" spans="1:15">
      <c r="A264" s="129">
        <v>44592</v>
      </c>
      <c r="B264" s="117">
        <f t="shared" si="36"/>
        <v>1</v>
      </c>
      <c r="C264" s="118" t="str">
        <f t="shared" si="37"/>
        <v>Mar2022</v>
      </c>
      <c r="D264" s="119">
        <f t="shared" si="38"/>
        <v>44621</v>
      </c>
      <c r="E264" s="302"/>
      <c r="F264" s="114">
        <v>7160.4579008171249</v>
      </c>
      <c r="G264" s="114"/>
      <c r="H264" s="303"/>
      <c r="I264" s="114">
        <v>2303.9433379436123</v>
      </c>
      <c r="J264" s="114"/>
      <c r="K264" s="114"/>
      <c r="L264" s="316">
        <v>9464.4012387607363</v>
      </c>
      <c r="M264" s="315"/>
      <c r="N264" s="317"/>
      <c r="O264" s="316"/>
    </row>
    <row r="265" spans="1:15">
      <c r="A265" s="129">
        <v>44620</v>
      </c>
      <c r="B265" s="117">
        <f t="shared" si="36"/>
        <v>1</v>
      </c>
      <c r="C265" s="118" t="str">
        <f t="shared" si="37"/>
        <v>Mar2022</v>
      </c>
      <c r="D265" s="119">
        <f t="shared" si="38"/>
        <v>44621</v>
      </c>
      <c r="E265" s="302"/>
      <c r="F265" s="114">
        <v>7195.4920714026748</v>
      </c>
      <c r="G265" s="114"/>
      <c r="H265" s="303"/>
      <c r="I265" s="114">
        <v>2503.5409860003238</v>
      </c>
      <c r="J265" s="114"/>
      <c r="K265" s="114"/>
      <c r="L265" s="316">
        <v>9699.0330574029977</v>
      </c>
      <c r="M265" s="315"/>
      <c r="N265" s="317"/>
      <c r="O265" s="316"/>
    </row>
    <row r="266" spans="1:15">
      <c r="A266" s="129">
        <v>44651</v>
      </c>
      <c r="B266" s="117">
        <f t="shared" si="36"/>
        <v>1</v>
      </c>
      <c r="C266" s="118" t="str">
        <f t="shared" si="37"/>
        <v>Mar2022</v>
      </c>
      <c r="D266" s="119">
        <f t="shared" si="38"/>
        <v>44621</v>
      </c>
      <c r="E266" s="302"/>
      <c r="F266" s="114">
        <v>7238.4768707587536</v>
      </c>
      <c r="G266" s="114"/>
      <c r="H266" s="303"/>
      <c r="I266" s="114">
        <v>2535.3123672681559</v>
      </c>
      <c r="J266" s="114"/>
      <c r="K266" s="114"/>
      <c r="L266" s="316">
        <v>9773.7892380269095</v>
      </c>
      <c r="M266" s="315"/>
      <c r="N266" s="317"/>
      <c r="O266" s="316"/>
    </row>
    <row r="267" spans="1:15">
      <c r="A267" s="129">
        <v>44681</v>
      </c>
      <c r="B267" s="117">
        <f t="shared" si="36"/>
        <v>2</v>
      </c>
      <c r="C267" s="118" t="str">
        <f t="shared" si="37"/>
        <v>June2022</v>
      </c>
      <c r="D267" s="119">
        <f t="shared" si="38"/>
        <v>44713</v>
      </c>
      <c r="E267" s="302"/>
      <c r="F267" s="114">
        <v>7189.5761707680686</v>
      </c>
      <c r="G267" s="114"/>
      <c r="H267" s="303"/>
      <c r="I267" s="114">
        <v>2367.5759892542756</v>
      </c>
      <c r="J267" s="114"/>
      <c r="K267" s="114"/>
      <c r="L267" s="316">
        <v>9557.1521600223441</v>
      </c>
      <c r="M267" s="315"/>
      <c r="N267" s="317"/>
      <c r="O267" s="316"/>
    </row>
    <row r="268" spans="1:15">
      <c r="A268" s="129">
        <v>44712</v>
      </c>
      <c r="B268" s="117">
        <f t="shared" si="36"/>
        <v>2</v>
      </c>
      <c r="C268" s="118" t="str">
        <f t="shared" si="37"/>
        <v>June2022</v>
      </c>
      <c r="D268" s="119">
        <f t="shared" si="38"/>
        <v>44713</v>
      </c>
      <c r="E268" s="302"/>
      <c r="F268" s="114">
        <v>7220.4172840249448</v>
      </c>
      <c r="G268" s="114"/>
      <c r="H268" s="303"/>
      <c r="I268" s="114">
        <v>2413.668693615713</v>
      </c>
      <c r="J268" s="114"/>
      <c r="K268" s="114"/>
      <c r="L268" s="316">
        <v>9634.0859776406578</v>
      </c>
      <c r="M268" s="315"/>
      <c r="N268" s="317"/>
      <c r="O268" s="316"/>
    </row>
    <row r="269" spans="1:15">
      <c r="A269" s="129">
        <v>44742</v>
      </c>
      <c r="B269" s="117">
        <f t="shared" si="36"/>
        <v>2</v>
      </c>
      <c r="C269" s="118" t="str">
        <f t="shared" si="37"/>
        <v>June2022</v>
      </c>
      <c r="D269" s="119">
        <f t="shared" si="38"/>
        <v>44713</v>
      </c>
      <c r="E269" s="302"/>
      <c r="F269" s="114">
        <v>7259.2243449724792</v>
      </c>
      <c r="G269" s="114"/>
      <c r="H269" s="303"/>
      <c r="I269" s="114">
        <v>2499.6273254566568</v>
      </c>
      <c r="J269" s="114"/>
      <c r="K269" s="114"/>
      <c r="L269" s="316">
        <v>9758.851670429136</v>
      </c>
      <c r="M269" s="315"/>
      <c r="N269" s="317"/>
      <c r="O269" s="316"/>
    </row>
    <row r="270" spans="1:15">
      <c r="A270" s="129">
        <v>44773</v>
      </c>
      <c r="B270" s="117">
        <f t="shared" si="36"/>
        <v>3</v>
      </c>
      <c r="C270" s="118" t="str">
        <f t="shared" si="37"/>
        <v>Sep2022</v>
      </c>
      <c r="D270" s="119">
        <f t="shared" si="38"/>
        <v>44805</v>
      </c>
      <c r="E270" s="302"/>
      <c r="F270" s="114">
        <v>7360.3655097356368</v>
      </c>
      <c r="G270" s="114"/>
      <c r="H270" s="303"/>
      <c r="I270" s="114">
        <v>2511.0879572630747</v>
      </c>
      <c r="J270" s="114"/>
      <c r="K270" s="114"/>
      <c r="L270" s="316">
        <v>9871.4534669987115</v>
      </c>
      <c r="M270" s="315"/>
      <c r="N270" s="317"/>
      <c r="O270" s="316"/>
    </row>
    <row r="271" spans="1:15">
      <c r="A271" s="129">
        <v>44804</v>
      </c>
      <c r="B271" s="117">
        <f t="shared" si="36"/>
        <v>3</v>
      </c>
      <c r="C271" s="118" t="str">
        <f t="shared" si="37"/>
        <v>Sep2022</v>
      </c>
      <c r="D271" s="119">
        <f t="shared" si="38"/>
        <v>44805</v>
      </c>
      <c r="E271" s="302"/>
      <c r="F271" s="114">
        <v>7405.5091219262995</v>
      </c>
      <c r="G271" s="114"/>
      <c r="H271" s="303"/>
      <c r="I271" s="114">
        <v>2472.9370090763096</v>
      </c>
      <c r="J271" s="114"/>
      <c r="K271" s="114"/>
      <c r="L271" s="316">
        <v>9878.446131002609</v>
      </c>
      <c r="M271" s="315"/>
      <c r="N271" s="317"/>
      <c r="O271" s="316"/>
    </row>
    <row r="272" spans="1:15">
      <c r="A272" s="129">
        <v>44834</v>
      </c>
      <c r="B272" s="117">
        <f t="shared" si="36"/>
        <v>3</v>
      </c>
      <c r="C272" s="118" t="str">
        <f t="shared" si="37"/>
        <v>Sep2022</v>
      </c>
      <c r="D272" s="119">
        <f t="shared" si="38"/>
        <v>44805</v>
      </c>
      <c r="E272" s="302"/>
      <c r="F272" s="114">
        <v>7477.8633453269867</v>
      </c>
      <c r="G272" s="114"/>
      <c r="H272" s="303"/>
      <c r="I272" s="114">
        <v>2468.9822384711169</v>
      </c>
      <c r="J272" s="114"/>
      <c r="K272" s="114"/>
      <c r="L272" s="316">
        <v>9946.8455837981037</v>
      </c>
      <c r="M272" s="315"/>
      <c r="N272" s="317"/>
      <c r="O272" s="316"/>
    </row>
    <row r="273" spans="1:15">
      <c r="A273" s="129">
        <v>44865</v>
      </c>
      <c r="B273" s="117">
        <f t="shared" si="36"/>
        <v>4</v>
      </c>
      <c r="C273" s="118" t="str">
        <f t="shared" si="37"/>
        <v>dec2022</v>
      </c>
      <c r="D273" s="119">
        <f t="shared" si="38"/>
        <v>44896</v>
      </c>
      <c r="E273" s="302"/>
      <c r="F273" s="114">
        <v>7449.867438339752</v>
      </c>
      <c r="G273" s="114"/>
      <c r="H273" s="303"/>
      <c r="I273" s="114">
        <v>2343.562620432851</v>
      </c>
      <c r="J273" s="114"/>
      <c r="K273" s="114"/>
      <c r="L273" s="316">
        <v>9793.4300587726029</v>
      </c>
      <c r="M273" s="315"/>
      <c r="N273" s="317"/>
      <c r="O273" s="316"/>
    </row>
    <row r="274" spans="1:15">
      <c r="A274" s="129">
        <v>44895</v>
      </c>
      <c r="B274" s="117">
        <f t="shared" si="36"/>
        <v>4</v>
      </c>
      <c r="C274" s="118" t="str">
        <f t="shared" si="37"/>
        <v>dec2022</v>
      </c>
      <c r="D274" s="119">
        <f t="shared" si="38"/>
        <v>44896</v>
      </c>
      <c r="E274" s="302"/>
      <c r="F274" s="114">
        <v>7450.5525874523137</v>
      </c>
      <c r="G274" s="114"/>
      <c r="H274" s="303"/>
      <c r="I274" s="114">
        <v>2227.3936472186106</v>
      </c>
      <c r="J274" s="114"/>
      <c r="K274" s="114"/>
      <c r="L274" s="316">
        <v>9677.9462346709242</v>
      </c>
      <c r="M274" s="315"/>
      <c r="N274" s="317"/>
      <c r="O274" s="316"/>
    </row>
    <row r="275" spans="1:15">
      <c r="A275" s="129">
        <v>44926</v>
      </c>
      <c r="B275" s="117">
        <f t="shared" si="36"/>
        <v>4</v>
      </c>
      <c r="C275" s="118" t="str">
        <f t="shared" si="37"/>
        <v>dec2022</v>
      </c>
      <c r="D275" s="119">
        <f t="shared" si="38"/>
        <v>44896</v>
      </c>
      <c r="E275" s="302"/>
      <c r="F275" s="114">
        <v>7283.3941976982815</v>
      </c>
      <c r="G275" s="114"/>
      <c r="H275" s="303"/>
      <c r="I275" s="114">
        <v>2270.0097220336247</v>
      </c>
      <c r="J275" s="114"/>
      <c r="K275" s="114"/>
      <c r="L275" s="316">
        <v>9553.4039197319071</v>
      </c>
      <c r="M275" s="315"/>
      <c r="N275" s="317"/>
      <c r="O275" s="316"/>
    </row>
    <row r="276" spans="1:15">
      <c r="A276" s="129">
        <v>44957</v>
      </c>
      <c r="B276" s="117">
        <f t="shared" si="36"/>
        <v>1</v>
      </c>
      <c r="C276" s="118" t="str">
        <f t="shared" si="37"/>
        <v>Mar2023</v>
      </c>
      <c r="D276" s="119">
        <f t="shared" si="38"/>
        <v>44986</v>
      </c>
      <c r="E276" s="302"/>
      <c r="F276" s="114">
        <v>7234.6752002722887</v>
      </c>
      <c r="G276" s="114"/>
      <c r="H276" s="303"/>
      <c r="I276" s="114">
        <v>2305.0999243983606</v>
      </c>
      <c r="J276" s="114"/>
      <c r="K276" s="114"/>
      <c r="L276" s="316">
        <v>9539.7751246706503</v>
      </c>
      <c r="M276" s="315"/>
      <c r="N276" s="317"/>
      <c r="O276" s="316"/>
    </row>
    <row r="277" spans="1:15">
      <c r="A277" s="129">
        <v>44985</v>
      </c>
      <c r="B277" s="117">
        <f t="shared" si="36"/>
        <v>1</v>
      </c>
      <c r="C277" s="118" t="str">
        <f t="shared" si="37"/>
        <v>Mar2023</v>
      </c>
      <c r="D277" s="119">
        <f t="shared" si="38"/>
        <v>44986</v>
      </c>
      <c r="E277" s="302"/>
      <c r="F277" s="114">
        <v>7279.1049275543191</v>
      </c>
      <c r="G277" s="114"/>
      <c r="H277" s="303"/>
      <c r="I277" s="114">
        <v>2503.3988848650188</v>
      </c>
      <c r="J277" s="114"/>
      <c r="K277" s="114"/>
      <c r="L277" s="316">
        <v>9782.5038124193379</v>
      </c>
      <c r="M277" s="315"/>
      <c r="N277" s="317"/>
      <c r="O277" s="316"/>
    </row>
    <row r="278" spans="1:15">
      <c r="A278" s="129">
        <v>45016</v>
      </c>
      <c r="B278" s="117">
        <f t="shared" si="36"/>
        <v>1</v>
      </c>
      <c r="C278" s="118" t="str">
        <f t="shared" si="37"/>
        <v>Mar2023</v>
      </c>
      <c r="D278" s="119">
        <f t="shared" si="38"/>
        <v>44986</v>
      </c>
      <c r="E278" s="302"/>
      <c r="F278" s="114">
        <v>7322.7454866590533</v>
      </c>
      <c r="G278" s="114"/>
      <c r="H278" s="303"/>
      <c r="I278" s="114">
        <v>2535.0547547305505</v>
      </c>
      <c r="J278" s="114"/>
      <c r="K278" s="114"/>
      <c r="L278" s="316">
        <v>9857.8002413896029</v>
      </c>
      <c r="M278" s="315"/>
      <c r="N278" s="317"/>
      <c r="O278" s="316"/>
    </row>
    <row r="279" spans="1:15">
      <c r="A279" s="129">
        <v>45046</v>
      </c>
      <c r="B279" s="117">
        <f t="shared" si="36"/>
        <v>2</v>
      </c>
      <c r="C279" s="118" t="str">
        <f t="shared" si="37"/>
        <v>June2023</v>
      </c>
      <c r="D279" s="119">
        <f t="shared" si="38"/>
        <v>45078</v>
      </c>
      <c r="E279" s="302"/>
      <c r="F279" s="114">
        <v>7282.9266699987065</v>
      </c>
      <c r="G279" s="114"/>
      <c r="H279" s="303"/>
      <c r="I279" s="114">
        <v>2368.4904906298598</v>
      </c>
      <c r="J279" s="114"/>
      <c r="K279" s="114"/>
      <c r="L279" s="316">
        <v>9651.4171606285672</v>
      </c>
      <c r="M279" s="315"/>
      <c r="N279" s="317"/>
      <c r="O279" s="316"/>
    </row>
    <row r="280" spans="1:15">
      <c r="A280" s="129">
        <v>45077</v>
      </c>
      <c r="B280" s="117">
        <f t="shared" si="36"/>
        <v>2</v>
      </c>
      <c r="C280" s="118" t="str">
        <f t="shared" si="37"/>
        <v>June2023</v>
      </c>
      <c r="D280" s="119">
        <f t="shared" si="38"/>
        <v>45078</v>
      </c>
      <c r="E280" s="302"/>
      <c r="F280" s="114">
        <v>7321.1417427023662</v>
      </c>
      <c r="G280" s="114"/>
      <c r="H280" s="303"/>
      <c r="I280" s="114">
        <v>2414.4745717054175</v>
      </c>
      <c r="J280" s="114"/>
      <c r="K280" s="114"/>
      <c r="L280" s="316">
        <v>9735.6163144077836</v>
      </c>
      <c r="M280" s="315"/>
      <c r="N280" s="317"/>
      <c r="O280" s="316"/>
    </row>
    <row r="281" spans="1:15">
      <c r="A281" s="129">
        <v>45107</v>
      </c>
      <c r="B281" s="117">
        <f t="shared" si="36"/>
        <v>2</v>
      </c>
      <c r="C281" s="118" t="str">
        <f t="shared" si="37"/>
        <v>June2023</v>
      </c>
      <c r="D281" s="119">
        <f t="shared" si="38"/>
        <v>45078</v>
      </c>
      <c r="E281" s="302"/>
      <c r="F281" s="114">
        <v>7353.0897597598914</v>
      </c>
      <c r="G281" s="114"/>
      <c r="H281" s="303"/>
      <c r="I281" s="114">
        <v>2501.8201921015916</v>
      </c>
      <c r="J281" s="114"/>
      <c r="K281" s="114"/>
      <c r="L281" s="316">
        <v>9854.9099518614821</v>
      </c>
      <c r="M281" s="315"/>
      <c r="N281" s="317"/>
      <c r="O281" s="316"/>
    </row>
    <row r="282" spans="1:15">
      <c r="A282" s="129">
        <v>45138</v>
      </c>
      <c r="B282" s="117">
        <f t="shared" si="36"/>
        <v>3</v>
      </c>
      <c r="C282" s="118" t="str">
        <f t="shared" si="37"/>
        <v>Sep2023</v>
      </c>
      <c r="D282" s="119">
        <f t="shared" si="38"/>
        <v>45170</v>
      </c>
      <c r="E282" s="302"/>
      <c r="F282" s="114">
        <v>7452.3557214083557</v>
      </c>
      <c r="G282" s="114"/>
      <c r="H282" s="303"/>
      <c r="I282" s="114">
        <v>2513.4383789849089</v>
      </c>
      <c r="J282" s="114"/>
      <c r="K282" s="114"/>
      <c r="L282" s="316">
        <v>9965.7941003932647</v>
      </c>
      <c r="M282" s="315"/>
      <c r="N282" s="317"/>
      <c r="O282" s="316"/>
    </row>
    <row r="283" spans="1:15">
      <c r="A283" s="129">
        <v>45169</v>
      </c>
      <c r="B283" s="117">
        <f t="shared" si="36"/>
        <v>3</v>
      </c>
      <c r="C283" s="118" t="str">
        <f t="shared" si="37"/>
        <v>Sep2023</v>
      </c>
      <c r="D283" s="119">
        <f t="shared" si="38"/>
        <v>45170</v>
      </c>
      <c r="E283" s="302"/>
      <c r="F283" s="114">
        <v>7487.8762577159387</v>
      </c>
      <c r="G283" s="114"/>
      <c r="H283" s="303"/>
      <c r="I283" s="114">
        <v>2477.0502217195954</v>
      </c>
      <c r="J283" s="114"/>
      <c r="K283" s="114"/>
      <c r="L283" s="316">
        <v>9964.9264794355331</v>
      </c>
      <c r="M283" s="315"/>
      <c r="N283" s="317"/>
      <c r="O283" s="316"/>
    </row>
    <row r="284" spans="1:15">
      <c r="A284" s="129">
        <v>45199</v>
      </c>
      <c r="B284" s="117">
        <f t="shared" si="36"/>
        <v>3</v>
      </c>
      <c r="C284" s="118" t="str">
        <f t="shared" si="37"/>
        <v>Sep2023</v>
      </c>
      <c r="D284" s="119">
        <f t="shared" si="38"/>
        <v>45170</v>
      </c>
      <c r="E284" s="302"/>
      <c r="F284" s="114">
        <v>7560.9501500819588</v>
      </c>
      <c r="G284" s="114"/>
      <c r="H284" s="303"/>
      <c r="I284" s="114">
        <v>2473.8311700361555</v>
      </c>
      <c r="J284" s="114"/>
      <c r="K284" s="114"/>
      <c r="L284" s="316">
        <v>10034.781320118114</v>
      </c>
      <c r="M284" s="315"/>
      <c r="N284" s="317"/>
      <c r="O284" s="316"/>
    </row>
    <row r="285" spans="1:15">
      <c r="A285" s="129">
        <v>45230</v>
      </c>
      <c r="B285" s="117">
        <f t="shared" si="36"/>
        <v>4</v>
      </c>
      <c r="C285" s="118" t="str">
        <f t="shared" si="37"/>
        <v>dec2023</v>
      </c>
      <c r="D285" s="119">
        <f t="shared" si="38"/>
        <v>45261</v>
      </c>
      <c r="E285" s="302"/>
      <c r="F285" s="114">
        <v>7526.2852580001791</v>
      </c>
      <c r="G285" s="114"/>
      <c r="H285" s="303"/>
      <c r="I285" s="114">
        <v>2348.1125193258267</v>
      </c>
      <c r="J285" s="114"/>
      <c r="K285" s="114"/>
      <c r="L285" s="316">
        <v>9874.3977773260049</v>
      </c>
      <c r="M285" s="315"/>
      <c r="N285" s="317"/>
      <c r="O285" s="316"/>
    </row>
    <row r="286" spans="1:15">
      <c r="A286" s="129">
        <v>45260</v>
      </c>
      <c r="B286" s="117">
        <f t="shared" ref="B286:B305" si="39">MONTH(MONTH(A286)&amp;0)</f>
        <v>4</v>
      </c>
      <c r="C286" s="118" t="str">
        <f t="shared" ref="C286:C305" si="40">IF(B286=4,"dec",IF(B286=1,"Mar", IF(B286=2,"June",IF(B286=3,"Sep",""))))&amp;YEAR(A286)</f>
        <v>dec2023</v>
      </c>
      <c r="D286" s="119">
        <f t="shared" ref="D286:D305" si="41">DATEVALUE(C286)</f>
        <v>45261</v>
      </c>
      <c r="E286" s="302"/>
      <c r="F286" s="114">
        <v>7514.8722006611351</v>
      </c>
      <c r="G286" s="114"/>
      <c r="H286" s="303"/>
      <c r="I286" s="114">
        <v>2232.0717714079528</v>
      </c>
      <c r="J286" s="114"/>
      <c r="K286" s="114"/>
      <c r="L286" s="316">
        <v>9746.943972069088</v>
      </c>
      <c r="M286" s="315"/>
      <c r="N286" s="317"/>
      <c r="O286" s="316"/>
    </row>
    <row r="287" spans="1:15">
      <c r="A287" s="129">
        <v>45291</v>
      </c>
      <c r="B287" s="117">
        <f t="shared" si="39"/>
        <v>4</v>
      </c>
      <c r="C287" s="118" t="str">
        <f t="shared" si="40"/>
        <v>dec2023</v>
      </c>
      <c r="D287" s="119">
        <f t="shared" si="41"/>
        <v>45261</v>
      </c>
      <c r="E287" s="302"/>
      <c r="F287" s="114">
        <v>7338.0354969285481</v>
      </c>
      <c r="G287" s="114"/>
      <c r="H287" s="303"/>
      <c r="I287" s="114">
        <v>2274.3724944642036</v>
      </c>
      <c r="J287" s="114"/>
      <c r="K287" s="114"/>
      <c r="L287" s="316">
        <v>9612.4079913927526</v>
      </c>
      <c r="M287" s="315"/>
      <c r="N287" s="317"/>
      <c r="O287" s="316"/>
    </row>
    <row r="288" spans="1:15">
      <c r="A288" s="129">
        <v>45322</v>
      </c>
      <c r="B288" s="117">
        <f t="shared" si="39"/>
        <v>1</v>
      </c>
      <c r="C288" s="118" t="str">
        <f t="shared" si="40"/>
        <v>Mar2024</v>
      </c>
      <c r="D288" s="119">
        <f t="shared" si="41"/>
        <v>45352</v>
      </c>
      <c r="E288" s="302"/>
      <c r="F288" s="114">
        <v>7277.6353050748412</v>
      </c>
      <c r="G288" s="114"/>
      <c r="H288" s="303"/>
      <c r="I288" s="114">
        <v>2309.6006653834393</v>
      </c>
      <c r="J288" s="114"/>
      <c r="K288" s="114"/>
      <c r="L288" s="316">
        <v>9587.2359704582814</v>
      </c>
      <c r="M288" s="315"/>
      <c r="N288" s="317"/>
      <c r="O288" s="316"/>
    </row>
    <row r="289" spans="1:15">
      <c r="A289" s="129">
        <v>45351</v>
      </c>
      <c r="B289" s="117">
        <f t="shared" si="39"/>
        <v>1</v>
      </c>
      <c r="C289" s="118" t="str">
        <f t="shared" si="40"/>
        <v>Mar2024</v>
      </c>
      <c r="D289" s="119">
        <f t="shared" si="41"/>
        <v>45352</v>
      </c>
      <c r="E289" s="302"/>
      <c r="F289" s="114">
        <v>7286.3805004425321</v>
      </c>
      <c r="G289" s="114"/>
      <c r="H289" s="303"/>
      <c r="I289" s="114">
        <v>2473.0282361274058</v>
      </c>
      <c r="J289" s="114"/>
      <c r="K289" s="114"/>
      <c r="L289" s="316">
        <v>9759.4087365699379</v>
      </c>
      <c r="M289" s="315"/>
      <c r="N289" s="317"/>
      <c r="O289" s="316"/>
    </row>
    <row r="290" spans="1:15">
      <c r="A290" s="129">
        <v>45382</v>
      </c>
      <c r="B290" s="117">
        <f t="shared" si="39"/>
        <v>1</v>
      </c>
      <c r="C290" s="118" t="str">
        <f t="shared" si="40"/>
        <v>Mar2024</v>
      </c>
      <c r="D290" s="119">
        <f t="shared" si="41"/>
        <v>45352</v>
      </c>
      <c r="E290" s="302"/>
      <c r="F290" s="114">
        <v>7332.311207883874</v>
      </c>
      <c r="G290" s="114"/>
      <c r="H290" s="303"/>
      <c r="I290" s="114">
        <v>2503.5365622446534</v>
      </c>
      <c r="J290" s="114"/>
      <c r="K290" s="114"/>
      <c r="L290" s="316">
        <v>9835.8477701285265</v>
      </c>
      <c r="M290" s="315"/>
      <c r="N290" s="317"/>
      <c r="O290" s="316"/>
    </row>
    <row r="291" spans="1:15">
      <c r="A291" s="129">
        <v>45412</v>
      </c>
      <c r="B291" s="117">
        <f t="shared" si="39"/>
        <v>2</v>
      </c>
      <c r="C291" s="118" t="str">
        <f t="shared" si="40"/>
        <v>June2024</v>
      </c>
      <c r="D291" s="119">
        <f t="shared" si="41"/>
        <v>45444</v>
      </c>
      <c r="E291" s="302"/>
      <c r="F291" s="114">
        <v>7302.2747486292883</v>
      </c>
      <c r="G291" s="114"/>
      <c r="H291" s="303"/>
      <c r="I291" s="114">
        <v>2363.6351129981122</v>
      </c>
      <c r="J291" s="114"/>
      <c r="K291" s="114"/>
      <c r="L291" s="316">
        <v>9665.9098616274005</v>
      </c>
      <c r="M291" s="315"/>
      <c r="N291" s="317"/>
      <c r="O291" s="316"/>
    </row>
    <row r="292" spans="1:15">
      <c r="A292" s="129">
        <v>45443</v>
      </c>
      <c r="B292" s="117">
        <f t="shared" si="39"/>
        <v>2</v>
      </c>
      <c r="C292" s="118" t="str">
        <f t="shared" si="40"/>
        <v>June2024</v>
      </c>
      <c r="D292" s="119">
        <f t="shared" si="41"/>
        <v>45444</v>
      </c>
      <c r="E292" s="302"/>
      <c r="F292" s="114">
        <v>7349.195693099995</v>
      </c>
      <c r="G292" s="114"/>
      <c r="H292" s="303"/>
      <c r="I292" s="114">
        <v>2416.0708616323136</v>
      </c>
      <c r="J292" s="114"/>
      <c r="K292" s="114"/>
      <c r="L292" s="316">
        <v>9765.2665547323086</v>
      </c>
      <c r="M292" s="315"/>
      <c r="N292" s="317"/>
      <c r="O292" s="316"/>
    </row>
    <row r="293" spans="1:15">
      <c r="A293" s="129">
        <v>45473</v>
      </c>
      <c r="B293" s="117">
        <f t="shared" si="39"/>
        <v>2</v>
      </c>
      <c r="C293" s="118" t="str">
        <f t="shared" si="40"/>
        <v>June2024</v>
      </c>
      <c r="D293" s="119">
        <f t="shared" si="41"/>
        <v>45444</v>
      </c>
      <c r="E293" s="302"/>
      <c r="F293" s="114">
        <v>7386.4577411875762</v>
      </c>
      <c r="G293" s="114"/>
      <c r="H293" s="303"/>
      <c r="I293" s="114">
        <v>2504.7172789763044</v>
      </c>
      <c r="J293" s="114"/>
      <c r="K293" s="114"/>
      <c r="L293" s="316">
        <v>9891.1750201638806</v>
      </c>
      <c r="M293" s="315"/>
      <c r="N293" s="317"/>
      <c r="O293" s="316"/>
    </row>
    <row r="294" spans="1:15">
      <c r="A294" s="129">
        <v>45504</v>
      </c>
      <c r="B294" s="117">
        <f t="shared" si="39"/>
        <v>3</v>
      </c>
      <c r="C294" s="118" t="str">
        <f t="shared" si="40"/>
        <v>Sep2024</v>
      </c>
      <c r="D294" s="119">
        <f t="shared" si="41"/>
        <v>45536</v>
      </c>
      <c r="E294" s="302"/>
      <c r="F294" s="114">
        <v>7487.8745358984497</v>
      </c>
      <c r="G294" s="114"/>
      <c r="H294" s="114"/>
      <c r="I294" s="114">
        <v>2519.8817065538278</v>
      </c>
      <c r="J294" s="114"/>
      <c r="K294" s="114"/>
      <c r="L294" s="316">
        <v>10007.756242452277</v>
      </c>
      <c r="M294" s="315"/>
      <c r="N294" s="317"/>
      <c r="O294" s="316"/>
    </row>
    <row r="295" spans="1:15">
      <c r="A295" s="129">
        <v>45535</v>
      </c>
      <c r="B295" s="117">
        <f t="shared" si="39"/>
        <v>3</v>
      </c>
      <c r="C295" s="118" t="str">
        <f t="shared" si="40"/>
        <v>Sep2024</v>
      </c>
      <c r="D295" s="119">
        <f t="shared" si="41"/>
        <v>45536</v>
      </c>
      <c r="E295" s="302"/>
      <c r="F295" s="114">
        <v>7533.4031861132316</v>
      </c>
      <c r="G295" s="114"/>
      <c r="H295" s="114"/>
      <c r="I295" s="114">
        <v>2485.99025226716</v>
      </c>
      <c r="J295" s="114"/>
      <c r="K295" s="114"/>
      <c r="L295" s="316">
        <v>10019.393438380392</v>
      </c>
      <c r="M295" s="315"/>
      <c r="N295" s="317"/>
      <c r="O295" s="316"/>
    </row>
    <row r="296" spans="1:15">
      <c r="A296" s="129">
        <v>45565</v>
      </c>
      <c r="B296" s="117">
        <f t="shared" si="39"/>
        <v>3</v>
      </c>
      <c r="C296" s="118" t="str">
        <f t="shared" si="40"/>
        <v>Sep2024</v>
      </c>
      <c r="D296" s="119">
        <f t="shared" si="41"/>
        <v>45536</v>
      </c>
      <c r="E296" s="302"/>
      <c r="F296" s="114">
        <v>7605.3152857529512</v>
      </c>
      <c r="G296" s="114"/>
      <c r="H296" s="114"/>
      <c r="I296" s="114">
        <v>2482.311404305854</v>
      </c>
      <c r="J296" s="114"/>
      <c r="K296" s="114"/>
      <c r="L296" s="316">
        <v>10087.626690058805</v>
      </c>
      <c r="M296" s="315"/>
      <c r="N296" s="317"/>
      <c r="O296" s="316"/>
    </row>
    <row r="297" spans="1:15">
      <c r="A297" s="129">
        <v>45596</v>
      </c>
      <c r="B297" s="117">
        <f t="shared" si="39"/>
        <v>4</v>
      </c>
      <c r="C297" s="118" t="str">
        <f t="shared" si="40"/>
        <v>dec2024</v>
      </c>
      <c r="D297" s="119">
        <f t="shared" si="41"/>
        <v>45627</v>
      </c>
      <c r="E297" s="302"/>
      <c r="F297" s="114">
        <v>7581.0727243276251</v>
      </c>
      <c r="G297" s="114"/>
      <c r="H297" s="114"/>
      <c r="I297" s="114">
        <v>2352.8344074727356</v>
      </c>
      <c r="J297" s="114"/>
      <c r="K297" s="114"/>
      <c r="L297" s="316">
        <v>9933.9071318003607</v>
      </c>
      <c r="M297" s="315"/>
      <c r="N297" s="317"/>
      <c r="O297" s="316"/>
    </row>
    <row r="298" spans="1:15">
      <c r="A298" s="129">
        <v>45626</v>
      </c>
      <c r="B298" s="117">
        <f t="shared" si="39"/>
        <v>4</v>
      </c>
      <c r="C298" s="118" t="str">
        <f t="shared" si="40"/>
        <v>dec2024</v>
      </c>
      <c r="D298" s="119">
        <f t="shared" si="41"/>
        <v>45627</v>
      </c>
      <c r="E298" s="302"/>
      <c r="F298" s="114">
        <v>7570.3860708731027</v>
      </c>
      <c r="G298" s="114"/>
      <c r="H298" s="114"/>
      <c r="I298" s="114">
        <v>2231.88411300388</v>
      </c>
      <c r="J298" s="114"/>
      <c r="K298" s="114"/>
      <c r="L298" s="316">
        <v>9802.2701838769826</v>
      </c>
      <c r="M298" s="315"/>
      <c r="N298" s="317"/>
      <c r="O298" s="316"/>
    </row>
    <row r="299" spans="1:15">
      <c r="A299" s="129">
        <v>45657</v>
      </c>
      <c r="B299" s="117">
        <f t="shared" si="39"/>
        <v>4</v>
      </c>
      <c r="C299" s="118" t="str">
        <f t="shared" si="40"/>
        <v>dec2024</v>
      </c>
      <c r="D299" s="119">
        <f t="shared" si="41"/>
        <v>45627</v>
      </c>
      <c r="E299" s="302"/>
      <c r="F299" s="114">
        <v>7394.1657607321704</v>
      </c>
      <c r="G299" s="114"/>
      <c r="H299" s="114"/>
      <c r="I299" s="114">
        <v>2270.8894745684811</v>
      </c>
      <c r="J299" s="114"/>
      <c r="K299" s="114"/>
      <c r="L299" s="316">
        <v>9665.0552353006515</v>
      </c>
      <c r="M299" s="315"/>
      <c r="N299" s="317"/>
      <c r="O299" s="316"/>
    </row>
    <row r="300" spans="1:15">
      <c r="A300" s="129">
        <v>45688</v>
      </c>
      <c r="B300" s="117">
        <f t="shared" si="39"/>
        <v>1</v>
      </c>
      <c r="C300" s="118" t="str">
        <f t="shared" si="40"/>
        <v>Mar2025</v>
      </c>
      <c r="D300" s="119">
        <f t="shared" si="41"/>
        <v>45717</v>
      </c>
      <c r="E300" s="302"/>
      <c r="F300" s="114">
        <v>7337.1393442587405</v>
      </c>
      <c r="G300" s="114"/>
      <c r="H300" s="114"/>
      <c r="I300" s="114">
        <v>2305.1319295125759</v>
      </c>
      <c r="J300" s="114"/>
      <c r="K300" s="114"/>
      <c r="L300" s="316">
        <v>9642.2712737713155</v>
      </c>
      <c r="M300" s="315"/>
      <c r="N300" s="317"/>
      <c r="O300" s="316"/>
    </row>
    <row r="301" spans="1:15">
      <c r="A301" s="129">
        <v>45716</v>
      </c>
      <c r="B301" s="117">
        <f t="shared" si="39"/>
        <v>1</v>
      </c>
      <c r="C301" s="118" t="str">
        <f t="shared" si="40"/>
        <v>Mar2025</v>
      </c>
      <c r="D301" s="119">
        <f t="shared" si="41"/>
        <v>45717</v>
      </c>
      <c r="E301" s="302"/>
      <c r="F301" s="114">
        <v>7365.4592355636496</v>
      </c>
      <c r="G301" s="114"/>
      <c r="H301" s="114"/>
      <c r="I301" s="114">
        <v>2502.7857124021921</v>
      </c>
      <c r="J301" s="114"/>
      <c r="K301" s="114"/>
      <c r="L301" s="316">
        <v>9868.2449479658426</v>
      </c>
      <c r="M301" s="315"/>
      <c r="N301" s="317"/>
      <c r="O301" s="316"/>
    </row>
    <row r="302" spans="1:15">
      <c r="A302" s="129">
        <v>45747</v>
      </c>
      <c r="B302" s="117">
        <f t="shared" si="39"/>
        <v>1</v>
      </c>
      <c r="C302" s="118" t="str">
        <f t="shared" si="40"/>
        <v>Mar2025</v>
      </c>
      <c r="D302" s="119">
        <f t="shared" si="41"/>
        <v>45717</v>
      </c>
      <c r="E302" s="302"/>
      <c r="F302" s="114">
        <v>7400.0771197393142</v>
      </c>
      <c r="G302" s="114"/>
      <c r="H302" s="114"/>
      <c r="I302" s="114">
        <v>2534.3198969417499</v>
      </c>
      <c r="J302" s="114"/>
      <c r="K302" s="114"/>
      <c r="L302" s="316">
        <v>9934.397016681065</v>
      </c>
      <c r="M302" s="315"/>
      <c r="N302" s="317"/>
      <c r="O302" s="316"/>
    </row>
    <row r="303" spans="1:15">
      <c r="A303" s="129">
        <v>45777</v>
      </c>
      <c r="B303" s="117">
        <f t="shared" si="39"/>
        <v>2</v>
      </c>
      <c r="C303" s="118" t="str">
        <f t="shared" si="40"/>
        <v>June2025</v>
      </c>
      <c r="D303" s="119">
        <f t="shared" si="41"/>
        <v>45809</v>
      </c>
      <c r="E303" s="302"/>
      <c r="F303" s="114">
        <v>7353.5123765139933</v>
      </c>
      <c r="G303" s="114"/>
      <c r="H303" s="114"/>
      <c r="I303" s="114">
        <v>2367.1093326251284</v>
      </c>
      <c r="J303" s="114"/>
      <c r="K303" s="114"/>
      <c r="L303" s="316">
        <v>9720.6217091391227</v>
      </c>
      <c r="M303" s="315"/>
      <c r="N303" s="317"/>
      <c r="O303" s="316"/>
    </row>
    <row r="304" spans="1:15">
      <c r="A304" s="129">
        <v>45808</v>
      </c>
      <c r="B304" s="117">
        <f t="shared" si="39"/>
        <v>2</v>
      </c>
      <c r="C304" s="118" t="str">
        <f t="shared" si="40"/>
        <v>June2025</v>
      </c>
      <c r="D304" s="119">
        <f t="shared" si="41"/>
        <v>45809</v>
      </c>
      <c r="E304" s="302"/>
      <c r="F304" s="114">
        <v>7388.4472550452638</v>
      </c>
      <c r="G304" s="114"/>
      <c r="H304" s="114"/>
      <c r="I304" s="114">
        <v>2412.2536717915318</v>
      </c>
      <c r="J304" s="114"/>
      <c r="K304" s="114"/>
      <c r="L304" s="316">
        <v>9800.7009268367947</v>
      </c>
      <c r="M304" s="315"/>
      <c r="N304" s="317"/>
      <c r="O304" s="316"/>
    </row>
    <row r="305" spans="1:15" ht="13.5" thickBot="1">
      <c r="A305" s="130">
        <v>45838</v>
      </c>
      <c r="B305" s="131">
        <f t="shared" si="39"/>
        <v>2</v>
      </c>
      <c r="C305" s="132" t="str">
        <f t="shared" si="40"/>
        <v>June2025</v>
      </c>
      <c r="D305" s="133">
        <f t="shared" si="41"/>
        <v>45809</v>
      </c>
      <c r="E305" s="318"/>
      <c r="F305" s="135">
        <v>7415.9134109013621</v>
      </c>
      <c r="G305" s="135"/>
      <c r="H305" s="135"/>
      <c r="I305" s="135">
        <v>2498.1169454551218</v>
      </c>
      <c r="J305" s="135"/>
      <c r="K305" s="135"/>
      <c r="L305" s="640">
        <v>9914.0303563564848</v>
      </c>
      <c r="M305" s="319"/>
      <c r="N305" s="320"/>
      <c r="O305" s="316"/>
    </row>
  </sheetData>
  <mergeCells count="2">
    <mergeCell ref="Q2:S2"/>
    <mergeCell ref="E2:F2"/>
  </mergeCells>
  <conditionalFormatting sqref="Q4:Z105">
    <cfRule type="containsErrors" dxfId="2" priority="2">
      <formula>ISERROR(Q4)</formula>
    </cfRule>
  </conditionalFormatting>
  <conditionalFormatting sqref="O194:O197">
    <cfRule type="containsErrors" dxfId="1" priority="1">
      <formula>ISERROR(O194)</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47" fitToHeight="0" orientation="landscape" r:id="rId1"/>
  <headerFooter>
    <oddFooter>&amp;L&amp;F&amp;CPage &amp;P of &amp;N&amp;R&amp;D</oddFooter>
  </headerFooter>
  <drawing r:id="rId2"/>
</worksheet>
</file>

<file path=xl/worksheets/sheet34.xml><?xml version="1.0" encoding="utf-8"?>
<worksheet xmlns="http://schemas.openxmlformats.org/spreadsheetml/2006/main" xmlns:r="http://schemas.openxmlformats.org/officeDocument/2006/relationships">
  <sheetPr>
    <pageSetUpPr fitToPage="1"/>
  </sheetPr>
  <dimension ref="A1:G14"/>
  <sheetViews>
    <sheetView tabSelected="1" workbookViewId="0"/>
  </sheetViews>
  <sheetFormatPr defaultRowHeight="12.75"/>
  <cols>
    <col min="1" max="1" width="25.42578125" style="87" customWidth="1"/>
    <col min="2" max="2" width="18.5703125" style="87" customWidth="1"/>
    <col min="3" max="3" width="18.140625" style="87" customWidth="1"/>
    <col min="4" max="4" width="12.7109375" style="87" customWidth="1"/>
    <col min="5" max="5" width="19.42578125" style="87" customWidth="1"/>
    <col min="6" max="6" width="13.5703125" style="87" customWidth="1"/>
    <col min="7" max="7" width="18.85546875" style="87" customWidth="1"/>
    <col min="8" max="16384" width="9.140625" style="87"/>
  </cols>
  <sheetData>
    <row r="1" spans="1:7">
      <c r="A1" s="96" t="s">
        <v>206</v>
      </c>
    </row>
    <row r="4" spans="1:7" ht="18.75">
      <c r="A4" s="33"/>
      <c r="B4" s="712" t="s">
        <v>82</v>
      </c>
      <c r="C4" s="706"/>
      <c r="D4" s="706"/>
      <c r="E4" s="713"/>
      <c r="F4" s="710" t="s">
        <v>85</v>
      </c>
      <c r="G4" s="711"/>
    </row>
    <row r="5" spans="1:7" ht="32.1" customHeight="1">
      <c r="A5" s="6" t="s">
        <v>93</v>
      </c>
      <c r="B5" s="27" t="s">
        <v>7</v>
      </c>
      <c r="C5" s="4" t="s">
        <v>25</v>
      </c>
      <c r="D5" s="4" t="s">
        <v>296</v>
      </c>
      <c r="E5" s="4" t="s">
        <v>223</v>
      </c>
      <c r="F5" s="27" t="s">
        <v>25</v>
      </c>
      <c r="G5" s="4" t="s">
        <v>207</v>
      </c>
    </row>
    <row r="6" spans="1:7" ht="20.100000000000001" customHeight="1">
      <c r="A6" s="9" t="s">
        <v>53</v>
      </c>
      <c r="B6" s="80">
        <f>ROUND(PrisonPop!V67,-1)</f>
        <v>2500</v>
      </c>
      <c r="C6" s="10">
        <f>ROUND(PrisonPop!T67,-1)</f>
        <v>2530</v>
      </c>
      <c r="D6" s="18">
        <f>(PrisonPop!T67-PrisonPop!T66)/PrisonPop!T66</f>
        <v>0.14363143631436315</v>
      </c>
      <c r="E6" s="18">
        <f>(C6-B6)/B6</f>
        <v>1.2E-2</v>
      </c>
      <c r="F6" s="54">
        <f>ROUND(SUM(PrisonPop!T63),-1)</f>
        <v>2100</v>
      </c>
      <c r="G6" s="18">
        <f>(PrisonPop!T67-PrisonPop!T63)/PrisonPop!T63</f>
        <v>0.20399429386590584</v>
      </c>
    </row>
    <row r="7" spans="1:7" ht="20.100000000000001" customHeight="1">
      <c r="A7" s="42" t="s">
        <v>54</v>
      </c>
      <c r="B7" s="79">
        <f>ROUND(PrisonPop!S67,-1)</f>
        <v>6930</v>
      </c>
      <c r="C7" s="55">
        <f>ROUND(PrisonPop!Q67,-1)</f>
        <v>6850</v>
      </c>
      <c r="D7" s="19">
        <f>(PrisonPop!Q67-PrisonPop!Q66)/PrisonPop!Q66</f>
        <v>6.9066862601028659E-3</v>
      </c>
      <c r="E7" s="19">
        <f t="shared" ref="E7:E8" si="0">(C7-B7)/B7</f>
        <v>-1.1544011544011544E-2</v>
      </c>
      <c r="F7" s="56">
        <f>ROUND(SUM(PrisonPop!Q63),-1)</f>
        <v>6710</v>
      </c>
      <c r="G7" s="57">
        <f>(PrisonPop!Q67-PrisonPop!Q63)/PrisonPop!Q63</f>
        <v>2.1771547867581269E-2</v>
      </c>
    </row>
    <row r="8" spans="1:7" ht="24.95" customHeight="1">
      <c r="A8" s="43" t="s">
        <v>63</v>
      </c>
      <c r="B8" s="41">
        <f>ROUND(PrisonPop!Y67,3-LEN(INT(PrisonPop!Y67)))</f>
        <v>9430</v>
      </c>
      <c r="C8" s="81">
        <f>ROUND(PrisonPop!W67,3-LEN(INT(PrisonPop!W67)))</f>
        <v>9380</v>
      </c>
      <c r="D8" s="21">
        <f>(PrisonPop!W67-PrisonPop!W66)/PrisonPop!W66</f>
        <v>4.0470118638429982E-2</v>
      </c>
      <c r="E8" s="58">
        <f t="shared" si="0"/>
        <v>-5.3022269353128317E-3</v>
      </c>
      <c r="F8" s="24">
        <f>ROUND(SUM(PrisonPop!W63),-1)</f>
        <v>8810</v>
      </c>
      <c r="G8" s="30">
        <f>(PrisonPop!W67-PrisonPop!W63)/PrisonPop!W63</f>
        <v>6.5274151436031339E-2</v>
      </c>
    </row>
    <row r="10" spans="1:7">
      <c r="D10" s="100"/>
    </row>
    <row r="13" spans="1:7">
      <c r="D13" s="90"/>
      <c r="E13" s="90"/>
    </row>
    <row r="14" spans="1:7">
      <c r="A14" s="100"/>
      <c r="D14" s="90"/>
      <c r="E14" s="90"/>
    </row>
  </sheetData>
  <mergeCells count="2">
    <mergeCell ref="F4:G4"/>
    <mergeCell ref="B4:E4"/>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68" fitToHeight="0" orientation="portrait" r:id="rId1"/>
  <headerFooter>
    <oddFooter>&amp;L&amp;F&amp;CPage &amp;P of &amp;N&amp;R&amp;D</oddFooter>
  </headerFooter>
</worksheet>
</file>

<file path=xl/worksheets/sheet35.xml><?xml version="1.0" encoding="utf-8"?>
<worksheet xmlns="http://schemas.openxmlformats.org/spreadsheetml/2006/main" xmlns:r="http://schemas.openxmlformats.org/officeDocument/2006/relationships">
  <sheetPr>
    <tabColor rgb="FF00B050"/>
  </sheetPr>
  <dimension ref="A1:L304"/>
  <sheetViews>
    <sheetView workbookViewId="0">
      <pane ySplit="3" topLeftCell="A154" activePane="bottomLeft" state="frozen"/>
      <selection pane="bottomLeft"/>
    </sheetView>
  </sheetViews>
  <sheetFormatPr defaultRowHeight="12.75"/>
  <cols>
    <col min="1" max="1" width="12.7109375" style="145" customWidth="1"/>
    <col min="2" max="4" width="12.7109375" style="145" hidden="1" customWidth="1"/>
    <col min="5" max="5" width="14" style="323" customWidth="1"/>
    <col min="6" max="6" width="23.140625" style="323" customWidth="1"/>
    <col min="7" max="7" width="12.7109375" style="146" customWidth="1"/>
    <col min="8" max="8" width="12.7109375" style="148" customWidth="1"/>
    <col min="9" max="9" width="12.7109375" style="102" customWidth="1"/>
    <col min="10" max="10" width="23.85546875" style="102" customWidth="1"/>
    <col min="11" max="11" width="20.5703125" style="87" bestFit="1" customWidth="1"/>
    <col min="12" max="16384" width="9.140625" style="87"/>
  </cols>
  <sheetData>
    <row r="1" spans="1:10">
      <c r="A1" s="96" t="s">
        <v>206</v>
      </c>
    </row>
    <row r="2" spans="1:10" ht="26.25" thickBot="1">
      <c r="A2" s="96"/>
      <c r="E2" s="322" t="s">
        <v>12</v>
      </c>
      <c r="I2" s="324" t="s">
        <v>13</v>
      </c>
    </row>
    <row r="3" spans="1:10" ht="26.25" thickBot="1">
      <c r="A3" s="149" t="s">
        <v>6</v>
      </c>
      <c r="B3" s="104" t="s">
        <v>8</v>
      </c>
      <c r="C3" s="150" t="s">
        <v>15</v>
      </c>
      <c r="D3" s="151" t="s">
        <v>14</v>
      </c>
      <c r="E3" s="325" t="s">
        <v>119</v>
      </c>
      <c r="F3" s="326" t="s">
        <v>209</v>
      </c>
      <c r="G3" s="154"/>
      <c r="H3" s="161" t="s">
        <v>14</v>
      </c>
      <c r="I3" s="162" t="s">
        <v>119</v>
      </c>
      <c r="J3" s="327" t="s">
        <v>209</v>
      </c>
    </row>
    <row r="4" spans="1:10">
      <c r="A4" s="109">
        <v>36707</v>
      </c>
      <c r="B4" s="155">
        <f>MONTH(MONTH(A4)&amp;0)</f>
        <v>2</v>
      </c>
      <c r="C4" s="129" t="str">
        <f>IF(B4=4,"dec",IF(B4=1,"Mar", IF(B4=2,"June",IF(B4=3,"Sep",""))))&amp;YEAR(A4)</f>
        <v>June2000</v>
      </c>
      <c r="D4" s="129">
        <f>DATEVALUE(C4)</f>
        <v>36678</v>
      </c>
      <c r="E4" s="328">
        <v>33.390889052167523</v>
      </c>
      <c r="F4" s="329" t="e">
        <v>#N/A</v>
      </c>
      <c r="H4" s="163">
        <v>36678</v>
      </c>
      <c r="I4" s="474">
        <f>IF(AVERAGEIF($D$4:$D$304,H4,$E$4:$E$304)=0,NA(),AVERAGEIF($D$4:$D$304,H4,$E$4:$E$304))</f>
        <v>33.390889052167523</v>
      </c>
      <c r="J4" s="465" t="e">
        <f>IF(AVERAGEIF($D$4:$D$304,H4,$F$4:$F$304)=0,NA(),AVERAGEIF($D$4:$D$304,H4,$F$4:$F$304))</f>
        <v>#N/A</v>
      </c>
    </row>
    <row r="5" spans="1:10">
      <c r="A5" s="109">
        <v>36738</v>
      </c>
      <c r="B5" s="155">
        <f t="shared" ref="B5:B68" si="0">MONTH(MONTH(A5)&amp;0)</f>
        <v>3</v>
      </c>
      <c r="C5" s="129" t="str">
        <f t="shared" ref="C5:C68" si="1">IF(B5=4,"dec",IF(B5=1,"Mar", IF(B5=2,"June",IF(B5=3,"Sep",""))))&amp;YEAR(A5)</f>
        <v>Sep2000</v>
      </c>
      <c r="D5" s="129">
        <f t="shared" ref="D5:D68" si="2">DATEVALUE(C5)</f>
        <v>36770</v>
      </c>
      <c r="E5" s="328">
        <v>31.403385049365305</v>
      </c>
      <c r="F5" s="329" t="e">
        <v>#N/A</v>
      </c>
      <c r="H5" s="167">
        <v>36770</v>
      </c>
      <c r="I5" s="475">
        <f t="shared" ref="I5:I68" si="3">IF(AVERAGEIF($D$4:$D$304,H5,$E$4:$E$304)=0,NA(),AVERAGEIF($D$4:$D$304,H5,$E$4:$E$304))</f>
        <v>33.517885747403312</v>
      </c>
      <c r="J5" s="466" t="e">
        <f t="shared" ref="J5:J68" si="4">IF(AVERAGEIF($D$4:$D$304,H5,$F$4:$F$304)=0,NA(),AVERAGEIF($D$4:$D$304,H5,$F$4:$F$304))</f>
        <v>#N/A</v>
      </c>
    </row>
    <row r="6" spans="1:10">
      <c r="A6" s="109">
        <v>36769</v>
      </c>
      <c r="B6" s="155">
        <f t="shared" si="0"/>
        <v>3</v>
      </c>
      <c r="C6" s="129" t="str">
        <f t="shared" si="1"/>
        <v>Sep2000</v>
      </c>
      <c r="D6" s="129">
        <f t="shared" si="2"/>
        <v>36770</v>
      </c>
      <c r="E6" s="328">
        <v>35.101671309192199</v>
      </c>
      <c r="F6" s="329" t="e">
        <v>#N/A</v>
      </c>
      <c r="H6" s="167">
        <v>36861</v>
      </c>
      <c r="I6" s="475">
        <f t="shared" si="3"/>
        <v>36.605035796050359</v>
      </c>
      <c r="J6" s="466" t="e">
        <f t="shared" si="4"/>
        <v>#N/A</v>
      </c>
    </row>
    <row r="7" spans="1:10">
      <c r="A7" s="109">
        <v>36799</v>
      </c>
      <c r="B7" s="155">
        <f t="shared" si="0"/>
        <v>3</v>
      </c>
      <c r="C7" s="129" t="str">
        <f t="shared" si="1"/>
        <v>Sep2000</v>
      </c>
      <c r="D7" s="129">
        <f t="shared" si="2"/>
        <v>36770</v>
      </c>
      <c r="E7" s="328">
        <v>34.048600883652433</v>
      </c>
      <c r="F7" s="329" t="e">
        <v>#N/A</v>
      </c>
      <c r="H7" s="167">
        <v>36951</v>
      </c>
      <c r="I7" s="475">
        <f t="shared" si="3"/>
        <v>38.598229193829731</v>
      </c>
      <c r="J7" s="466" t="e">
        <f t="shared" si="4"/>
        <v>#N/A</v>
      </c>
    </row>
    <row r="8" spans="1:10">
      <c r="A8" s="109">
        <v>36830</v>
      </c>
      <c r="B8" s="155">
        <f t="shared" si="0"/>
        <v>4</v>
      </c>
      <c r="C8" s="129" t="str">
        <f t="shared" si="1"/>
        <v>dec2000</v>
      </c>
      <c r="D8" s="129">
        <f t="shared" si="2"/>
        <v>36861</v>
      </c>
      <c r="E8" s="328">
        <v>36.798913043478258</v>
      </c>
      <c r="F8" s="329" t="e">
        <v>#N/A</v>
      </c>
      <c r="H8" s="167">
        <v>37043</v>
      </c>
      <c r="I8" s="475">
        <f t="shared" si="3"/>
        <v>37.61252131373103</v>
      </c>
      <c r="J8" s="466" t="e">
        <f t="shared" si="4"/>
        <v>#N/A</v>
      </c>
    </row>
    <row r="9" spans="1:10">
      <c r="A9" s="109">
        <v>36860</v>
      </c>
      <c r="B9" s="155">
        <f t="shared" si="0"/>
        <v>4</v>
      </c>
      <c r="C9" s="129" t="str">
        <f t="shared" si="1"/>
        <v>dec2000</v>
      </c>
      <c r="D9" s="129">
        <f t="shared" si="2"/>
        <v>36861</v>
      </c>
      <c r="E9" s="328">
        <v>37.060909791827292</v>
      </c>
      <c r="F9" s="329" t="e">
        <v>#N/A</v>
      </c>
      <c r="H9" s="167">
        <v>37135</v>
      </c>
      <c r="I9" s="475">
        <f t="shared" si="3"/>
        <v>36.244101752515881</v>
      </c>
      <c r="J9" s="466" t="e">
        <f t="shared" si="4"/>
        <v>#N/A</v>
      </c>
    </row>
    <row r="10" spans="1:10">
      <c r="A10" s="109">
        <v>36891</v>
      </c>
      <c r="B10" s="155">
        <f t="shared" si="0"/>
        <v>4</v>
      </c>
      <c r="C10" s="129" t="str">
        <f t="shared" si="1"/>
        <v>dec2000</v>
      </c>
      <c r="D10" s="129">
        <f t="shared" si="2"/>
        <v>36861</v>
      </c>
      <c r="E10" s="328">
        <v>35.955284552845526</v>
      </c>
      <c r="F10" s="329" t="e">
        <v>#N/A</v>
      </c>
      <c r="H10" s="167">
        <v>37226</v>
      </c>
      <c r="I10" s="475">
        <f t="shared" si="3"/>
        <v>35.787332376016614</v>
      </c>
      <c r="J10" s="466" t="e">
        <f t="shared" si="4"/>
        <v>#N/A</v>
      </c>
    </row>
    <row r="11" spans="1:10">
      <c r="A11" s="109">
        <v>36922</v>
      </c>
      <c r="B11" s="155">
        <f t="shared" si="0"/>
        <v>1</v>
      </c>
      <c r="C11" s="129" t="str">
        <f t="shared" si="1"/>
        <v>Mar2001</v>
      </c>
      <c r="D11" s="129">
        <f t="shared" si="2"/>
        <v>36951</v>
      </c>
      <c r="E11" s="328">
        <v>42.894814814814815</v>
      </c>
      <c r="F11" s="329" t="e">
        <v>#N/A</v>
      </c>
      <c r="H11" s="167">
        <v>37316</v>
      </c>
      <c r="I11" s="475">
        <f t="shared" si="3"/>
        <v>39.292010268962144</v>
      </c>
      <c r="J11" s="466" t="e">
        <f t="shared" si="4"/>
        <v>#N/A</v>
      </c>
    </row>
    <row r="12" spans="1:10">
      <c r="A12" s="109">
        <v>36950</v>
      </c>
      <c r="B12" s="155">
        <f t="shared" si="0"/>
        <v>1</v>
      </c>
      <c r="C12" s="129" t="str">
        <f t="shared" si="1"/>
        <v>Mar2001</v>
      </c>
      <c r="D12" s="129">
        <f t="shared" si="2"/>
        <v>36951</v>
      </c>
      <c r="E12" s="328">
        <v>37.601036269430054</v>
      </c>
      <c r="F12" s="329" t="e">
        <v>#N/A</v>
      </c>
      <c r="H12" s="167">
        <v>37408</v>
      </c>
      <c r="I12" s="475">
        <f t="shared" si="3"/>
        <v>40.233773235327334</v>
      </c>
      <c r="J12" s="466" t="e">
        <f t="shared" si="4"/>
        <v>#N/A</v>
      </c>
    </row>
    <row r="13" spans="1:10">
      <c r="A13" s="109">
        <v>36981</v>
      </c>
      <c r="B13" s="155">
        <f t="shared" si="0"/>
        <v>1</v>
      </c>
      <c r="C13" s="129" t="str">
        <f t="shared" si="1"/>
        <v>Mar2001</v>
      </c>
      <c r="D13" s="129">
        <f t="shared" si="2"/>
        <v>36951</v>
      </c>
      <c r="E13" s="328">
        <v>35.298836497244338</v>
      </c>
      <c r="F13" s="329" t="e">
        <v>#N/A</v>
      </c>
      <c r="H13" s="167">
        <v>37500</v>
      </c>
      <c r="I13" s="475">
        <f t="shared" si="3"/>
        <v>37.363577943942232</v>
      </c>
      <c r="J13" s="466" t="e">
        <f t="shared" si="4"/>
        <v>#N/A</v>
      </c>
    </row>
    <row r="14" spans="1:10">
      <c r="A14" s="109">
        <v>37011</v>
      </c>
      <c r="B14" s="155">
        <f t="shared" si="0"/>
        <v>2</v>
      </c>
      <c r="C14" s="129" t="str">
        <f t="shared" si="1"/>
        <v>June2001</v>
      </c>
      <c r="D14" s="129">
        <f t="shared" si="2"/>
        <v>37043</v>
      </c>
      <c r="E14" s="328">
        <v>38.169823644676683</v>
      </c>
      <c r="F14" s="329" t="e">
        <v>#N/A</v>
      </c>
      <c r="H14" s="167">
        <v>37591</v>
      </c>
      <c r="I14" s="475">
        <f t="shared" si="3"/>
        <v>37.151325712823812</v>
      </c>
      <c r="J14" s="466" t="e">
        <f t="shared" si="4"/>
        <v>#N/A</v>
      </c>
    </row>
    <row r="15" spans="1:10">
      <c r="A15" s="109">
        <v>37042</v>
      </c>
      <c r="B15" s="155">
        <f t="shared" si="0"/>
        <v>2</v>
      </c>
      <c r="C15" s="129" t="str">
        <f t="shared" si="1"/>
        <v>June2001</v>
      </c>
      <c r="D15" s="129">
        <f t="shared" si="2"/>
        <v>37043</v>
      </c>
      <c r="E15" s="328">
        <v>37.982722874913613</v>
      </c>
      <c r="F15" s="329" t="e">
        <v>#N/A</v>
      </c>
      <c r="H15" s="167">
        <v>37681</v>
      </c>
      <c r="I15" s="475">
        <f t="shared" si="3"/>
        <v>41.973829768848397</v>
      </c>
      <c r="J15" s="466" t="e">
        <f t="shared" si="4"/>
        <v>#N/A</v>
      </c>
    </row>
    <row r="16" spans="1:10">
      <c r="A16" s="109">
        <v>37072</v>
      </c>
      <c r="B16" s="155">
        <f t="shared" si="0"/>
        <v>2</v>
      </c>
      <c r="C16" s="129" t="str">
        <f t="shared" si="1"/>
        <v>June2001</v>
      </c>
      <c r="D16" s="129">
        <f t="shared" si="2"/>
        <v>37043</v>
      </c>
      <c r="E16" s="328">
        <v>36.685017421602787</v>
      </c>
      <c r="F16" s="329" t="e">
        <v>#N/A</v>
      </c>
      <c r="H16" s="167">
        <v>37773</v>
      </c>
      <c r="I16" s="475">
        <f t="shared" si="3"/>
        <v>43.917282268774365</v>
      </c>
      <c r="J16" s="466" t="e">
        <f t="shared" si="4"/>
        <v>#N/A</v>
      </c>
    </row>
    <row r="17" spans="1:10">
      <c r="A17" s="109">
        <v>37103</v>
      </c>
      <c r="B17" s="155">
        <f t="shared" si="0"/>
        <v>3</v>
      </c>
      <c r="C17" s="129" t="str">
        <f t="shared" si="1"/>
        <v>Sep2001</v>
      </c>
      <c r="D17" s="129">
        <f t="shared" si="2"/>
        <v>37135</v>
      </c>
      <c r="E17" s="328">
        <v>39.120516499282637</v>
      </c>
      <c r="F17" s="329" t="e">
        <v>#N/A</v>
      </c>
      <c r="H17" s="167">
        <v>37865</v>
      </c>
      <c r="I17" s="475">
        <f t="shared" si="3"/>
        <v>41.881203495789094</v>
      </c>
      <c r="J17" s="466" t="e">
        <f t="shared" si="4"/>
        <v>#N/A</v>
      </c>
    </row>
    <row r="18" spans="1:10">
      <c r="A18" s="109">
        <v>37134</v>
      </c>
      <c r="B18" s="155">
        <f t="shared" si="0"/>
        <v>3</v>
      </c>
      <c r="C18" s="129" t="str">
        <f t="shared" si="1"/>
        <v>Sep2001</v>
      </c>
      <c r="D18" s="129">
        <f t="shared" si="2"/>
        <v>37135</v>
      </c>
      <c r="E18" s="328">
        <v>35.082726671078753</v>
      </c>
      <c r="F18" s="329" t="e">
        <v>#N/A</v>
      </c>
      <c r="H18" s="167">
        <v>37956</v>
      </c>
      <c r="I18" s="475">
        <f t="shared" si="3"/>
        <v>40.255359571694214</v>
      </c>
      <c r="J18" s="466" t="e">
        <f t="shared" si="4"/>
        <v>#N/A</v>
      </c>
    </row>
    <row r="19" spans="1:10">
      <c r="A19" s="109">
        <v>37164</v>
      </c>
      <c r="B19" s="155">
        <f t="shared" si="0"/>
        <v>3</v>
      </c>
      <c r="C19" s="129" t="str">
        <f t="shared" si="1"/>
        <v>Sep2001</v>
      </c>
      <c r="D19" s="129">
        <f t="shared" si="2"/>
        <v>37135</v>
      </c>
      <c r="E19" s="328">
        <v>34.529062087186261</v>
      </c>
      <c r="F19" s="329" t="e">
        <v>#N/A</v>
      </c>
      <c r="H19" s="167">
        <v>38047</v>
      </c>
      <c r="I19" s="475">
        <f t="shared" si="3"/>
        <v>47.022002828424654</v>
      </c>
      <c r="J19" s="466" t="e">
        <f t="shared" si="4"/>
        <v>#N/A</v>
      </c>
    </row>
    <row r="20" spans="1:10">
      <c r="A20" s="109">
        <v>37195</v>
      </c>
      <c r="B20" s="155">
        <f t="shared" si="0"/>
        <v>4</v>
      </c>
      <c r="C20" s="129" t="str">
        <f t="shared" si="1"/>
        <v>dec2001</v>
      </c>
      <c r="D20" s="129">
        <f t="shared" si="2"/>
        <v>37226</v>
      </c>
      <c r="E20" s="328">
        <v>35.217774762550881</v>
      </c>
      <c r="F20" s="329" t="e">
        <v>#N/A</v>
      </c>
      <c r="H20" s="167">
        <v>38139</v>
      </c>
      <c r="I20" s="475">
        <f t="shared" si="3"/>
        <v>45.737199629084614</v>
      </c>
      <c r="J20" s="466" t="e">
        <f t="shared" si="4"/>
        <v>#N/A</v>
      </c>
    </row>
    <row r="21" spans="1:10">
      <c r="A21" s="109">
        <v>37225</v>
      </c>
      <c r="B21" s="155">
        <f t="shared" si="0"/>
        <v>4</v>
      </c>
      <c r="C21" s="129" t="str">
        <f t="shared" si="1"/>
        <v>dec2001</v>
      </c>
      <c r="D21" s="129">
        <f t="shared" si="2"/>
        <v>37226</v>
      </c>
      <c r="E21" s="328">
        <v>36.928619528619528</v>
      </c>
      <c r="F21" s="329" t="e">
        <v>#N/A</v>
      </c>
      <c r="H21" s="167">
        <v>38231</v>
      </c>
      <c r="I21" s="475">
        <f t="shared" si="3"/>
        <v>45.292321488274098</v>
      </c>
      <c r="J21" s="466" t="e">
        <f t="shared" si="4"/>
        <v>#N/A</v>
      </c>
    </row>
    <row r="22" spans="1:10">
      <c r="A22" s="109">
        <v>37256</v>
      </c>
      <c r="B22" s="155">
        <f t="shared" si="0"/>
        <v>4</v>
      </c>
      <c r="C22" s="129" t="str">
        <f t="shared" si="1"/>
        <v>dec2001</v>
      </c>
      <c r="D22" s="129">
        <f t="shared" si="2"/>
        <v>37226</v>
      </c>
      <c r="E22" s="328">
        <v>35.215602836879434</v>
      </c>
      <c r="F22" s="329" t="e">
        <v>#N/A</v>
      </c>
      <c r="H22" s="167">
        <v>38322</v>
      </c>
      <c r="I22" s="475">
        <f t="shared" si="3"/>
        <v>42.014028249540807</v>
      </c>
      <c r="J22" s="466" t="e">
        <f t="shared" si="4"/>
        <v>#N/A</v>
      </c>
    </row>
    <row r="23" spans="1:10">
      <c r="A23" s="109">
        <v>37287</v>
      </c>
      <c r="B23" s="155">
        <f t="shared" si="0"/>
        <v>1</v>
      </c>
      <c r="C23" s="129" t="str">
        <f t="shared" si="1"/>
        <v>Mar2002</v>
      </c>
      <c r="D23" s="129">
        <f t="shared" si="2"/>
        <v>37316</v>
      </c>
      <c r="E23" s="328">
        <v>41.288503253796094</v>
      </c>
      <c r="F23" s="329" t="e">
        <v>#N/A</v>
      </c>
      <c r="H23" s="167">
        <v>38412</v>
      </c>
      <c r="I23" s="475">
        <f t="shared" si="3"/>
        <v>47.0648156989539</v>
      </c>
      <c r="J23" s="466" t="e">
        <f t="shared" si="4"/>
        <v>#N/A</v>
      </c>
    </row>
    <row r="24" spans="1:10">
      <c r="A24" s="109">
        <v>37315</v>
      </c>
      <c r="B24" s="155">
        <f t="shared" si="0"/>
        <v>1</v>
      </c>
      <c r="C24" s="129" t="str">
        <f t="shared" si="1"/>
        <v>Mar2002</v>
      </c>
      <c r="D24" s="129">
        <f t="shared" si="2"/>
        <v>37316</v>
      </c>
      <c r="E24" s="328">
        <v>39.414600550964188</v>
      </c>
      <c r="F24" s="329" t="e">
        <v>#N/A</v>
      </c>
      <c r="H24" s="167">
        <v>38504</v>
      </c>
      <c r="I24" s="475">
        <f t="shared" si="3"/>
        <v>48.0386935417582</v>
      </c>
      <c r="J24" s="466" t="e">
        <f t="shared" si="4"/>
        <v>#N/A</v>
      </c>
    </row>
    <row r="25" spans="1:10">
      <c r="A25" s="109">
        <v>37346</v>
      </c>
      <c r="B25" s="155">
        <f t="shared" si="0"/>
        <v>1</v>
      </c>
      <c r="C25" s="129" t="str">
        <f t="shared" si="1"/>
        <v>Mar2002</v>
      </c>
      <c r="D25" s="129">
        <f t="shared" si="2"/>
        <v>37316</v>
      </c>
      <c r="E25" s="328">
        <v>37.172927002126151</v>
      </c>
      <c r="F25" s="329" t="e">
        <v>#N/A</v>
      </c>
      <c r="H25" s="167">
        <v>38596</v>
      </c>
      <c r="I25" s="475">
        <f t="shared" si="3"/>
        <v>47.712001157536484</v>
      </c>
      <c r="J25" s="466" t="e">
        <f t="shared" si="4"/>
        <v>#N/A</v>
      </c>
    </row>
    <row r="26" spans="1:10">
      <c r="A26" s="109">
        <v>37376</v>
      </c>
      <c r="B26" s="155">
        <f t="shared" si="0"/>
        <v>2</v>
      </c>
      <c r="C26" s="129" t="str">
        <f t="shared" si="1"/>
        <v>June2002</v>
      </c>
      <c r="D26" s="129">
        <f t="shared" si="2"/>
        <v>37408</v>
      </c>
      <c r="E26" s="328">
        <v>42.708751793400289</v>
      </c>
      <c r="F26" s="329" t="e">
        <v>#N/A</v>
      </c>
      <c r="H26" s="167">
        <v>38687</v>
      </c>
      <c r="I26" s="475">
        <f t="shared" si="3"/>
        <v>46.533728740983172</v>
      </c>
      <c r="J26" s="466" t="e">
        <f t="shared" si="4"/>
        <v>#N/A</v>
      </c>
    </row>
    <row r="27" spans="1:10">
      <c r="A27" s="109">
        <v>37407</v>
      </c>
      <c r="B27" s="155">
        <f t="shared" si="0"/>
        <v>2</v>
      </c>
      <c r="C27" s="129" t="str">
        <f t="shared" si="1"/>
        <v>June2002</v>
      </c>
      <c r="D27" s="129">
        <f t="shared" si="2"/>
        <v>37408</v>
      </c>
      <c r="E27" s="328">
        <v>39.430718954248363</v>
      </c>
      <c r="F27" s="329" t="e">
        <v>#N/A</v>
      </c>
      <c r="H27" s="167">
        <v>38777</v>
      </c>
      <c r="I27" s="475">
        <f t="shared" si="3"/>
        <v>50.853048160848431</v>
      </c>
      <c r="J27" s="466" t="e">
        <f t="shared" si="4"/>
        <v>#N/A</v>
      </c>
    </row>
    <row r="28" spans="1:10">
      <c r="A28" s="109">
        <v>37437</v>
      </c>
      <c r="B28" s="155">
        <f t="shared" si="0"/>
        <v>2</v>
      </c>
      <c r="C28" s="129" t="str">
        <f t="shared" si="1"/>
        <v>June2002</v>
      </c>
      <c r="D28" s="129">
        <f t="shared" si="2"/>
        <v>37408</v>
      </c>
      <c r="E28" s="328">
        <v>38.561848958333336</v>
      </c>
      <c r="F28" s="329" t="e">
        <v>#N/A</v>
      </c>
      <c r="H28" s="167">
        <v>38869</v>
      </c>
      <c r="I28" s="475">
        <f t="shared" si="3"/>
        <v>50.67052750490199</v>
      </c>
      <c r="J28" s="466" t="e">
        <f t="shared" si="4"/>
        <v>#N/A</v>
      </c>
    </row>
    <row r="29" spans="1:10">
      <c r="A29" s="109">
        <v>37468</v>
      </c>
      <c r="B29" s="155">
        <f t="shared" si="0"/>
        <v>3</v>
      </c>
      <c r="C29" s="129" t="str">
        <f t="shared" si="1"/>
        <v>Sep2002</v>
      </c>
      <c r="D29" s="129">
        <f t="shared" si="2"/>
        <v>37500</v>
      </c>
      <c r="E29" s="328">
        <v>38.347705146036162</v>
      </c>
      <c r="F29" s="329" t="e">
        <v>#N/A</v>
      </c>
      <c r="H29" s="167">
        <v>38961</v>
      </c>
      <c r="I29" s="475">
        <f t="shared" si="3"/>
        <v>48.516775758451558</v>
      </c>
      <c r="J29" s="466" t="e">
        <f t="shared" si="4"/>
        <v>#N/A</v>
      </c>
    </row>
    <row r="30" spans="1:10">
      <c r="A30" s="109">
        <v>37499</v>
      </c>
      <c r="B30" s="155">
        <f t="shared" si="0"/>
        <v>3</v>
      </c>
      <c r="C30" s="129" t="str">
        <f t="shared" si="1"/>
        <v>Sep2002</v>
      </c>
      <c r="D30" s="129">
        <f t="shared" si="2"/>
        <v>37500</v>
      </c>
      <c r="E30" s="328">
        <v>37.200000000000003</v>
      </c>
      <c r="F30" s="329" t="e">
        <v>#N/A</v>
      </c>
      <c r="H30" s="167">
        <v>39052</v>
      </c>
      <c r="I30" s="475">
        <f t="shared" si="3"/>
        <v>48.732563570046693</v>
      </c>
      <c r="J30" s="466" t="e">
        <f t="shared" si="4"/>
        <v>#N/A</v>
      </c>
    </row>
    <row r="31" spans="1:10">
      <c r="A31" s="109">
        <v>37529</v>
      </c>
      <c r="B31" s="155">
        <f t="shared" si="0"/>
        <v>3</v>
      </c>
      <c r="C31" s="129" t="str">
        <f t="shared" si="1"/>
        <v>Sep2002</v>
      </c>
      <c r="D31" s="129">
        <f t="shared" si="2"/>
        <v>37500</v>
      </c>
      <c r="E31" s="328">
        <v>36.543028685790524</v>
      </c>
      <c r="F31" s="329" t="e">
        <v>#N/A</v>
      </c>
      <c r="H31" s="167">
        <v>39142</v>
      </c>
      <c r="I31" s="475">
        <f t="shared" si="3"/>
        <v>51.81504784217919</v>
      </c>
      <c r="J31" s="466" t="e">
        <f t="shared" si="4"/>
        <v>#N/A</v>
      </c>
    </row>
    <row r="32" spans="1:10">
      <c r="A32" s="109">
        <v>37560</v>
      </c>
      <c r="B32" s="155">
        <f t="shared" si="0"/>
        <v>4</v>
      </c>
      <c r="C32" s="129" t="str">
        <f t="shared" si="1"/>
        <v>dec2002</v>
      </c>
      <c r="D32" s="129">
        <f t="shared" si="2"/>
        <v>37591</v>
      </c>
      <c r="E32" s="328">
        <v>38.712367491166077</v>
      </c>
      <c r="F32" s="329" t="e">
        <v>#N/A</v>
      </c>
      <c r="H32" s="167">
        <v>39234</v>
      </c>
      <c r="I32" s="475">
        <f t="shared" si="3"/>
        <v>53.072166961950039</v>
      </c>
      <c r="J32" s="466" t="e">
        <f t="shared" si="4"/>
        <v>#N/A</v>
      </c>
    </row>
    <row r="33" spans="1:10">
      <c r="A33" s="109">
        <v>37590</v>
      </c>
      <c r="B33" s="155">
        <f t="shared" si="0"/>
        <v>4</v>
      </c>
      <c r="C33" s="129" t="str">
        <f t="shared" si="1"/>
        <v>dec2002</v>
      </c>
      <c r="D33" s="129">
        <f t="shared" si="2"/>
        <v>37591</v>
      </c>
      <c r="E33" s="328">
        <v>38.026485788113696</v>
      </c>
      <c r="F33" s="329" t="e">
        <v>#N/A</v>
      </c>
      <c r="H33" s="167">
        <v>39326</v>
      </c>
      <c r="I33" s="475">
        <f t="shared" si="3"/>
        <v>52.16174878128593</v>
      </c>
      <c r="J33" s="466" t="e">
        <f t="shared" si="4"/>
        <v>#N/A</v>
      </c>
    </row>
    <row r="34" spans="1:10">
      <c r="A34" s="109">
        <v>37621</v>
      </c>
      <c r="B34" s="155">
        <f t="shared" si="0"/>
        <v>4</v>
      </c>
      <c r="C34" s="129" t="str">
        <f t="shared" si="1"/>
        <v>dec2002</v>
      </c>
      <c r="D34" s="129">
        <f t="shared" si="2"/>
        <v>37591</v>
      </c>
      <c r="E34" s="328">
        <v>34.715123859191657</v>
      </c>
      <c r="F34" s="329" t="e">
        <v>#N/A</v>
      </c>
      <c r="H34" s="167">
        <v>39417</v>
      </c>
      <c r="I34" s="475">
        <f t="shared" si="3"/>
        <v>52.502396732095612</v>
      </c>
      <c r="J34" s="466" t="e">
        <f t="shared" si="4"/>
        <v>#N/A</v>
      </c>
    </row>
    <row r="35" spans="1:10">
      <c r="A35" s="109">
        <v>37652</v>
      </c>
      <c r="B35" s="155">
        <f t="shared" si="0"/>
        <v>1</v>
      </c>
      <c r="C35" s="129" t="str">
        <f t="shared" si="1"/>
        <v>Mar2003</v>
      </c>
      <c r="D35" s="129">
        <f t="shared" si="2"/>
        <v>37681</v>
      </c>
      <c r="E35" s="328">
        <v>44.911065852002714</v>
      </c>
      <c r="F35" s="329" t="e">
        <v>#N/A</v>
      </c>
      <c r="H35" s="167">
        <v>39508</v>
      </c>
      <c r="I35" s="475">
        <f t="shared" si="3"/>
        <v>59.768031927071469</v>
      </c>
      <c r="J35" s="466" t="e">
        <f t="shared" si="4"/>
        <v>#N/A</v>
      </c>
    </row>
    <row r="36" spans="1:10">
      <c r="A36" s="109">
        <v>37680</v>
      </c>
      <c r="B36" s="155">
        <f t="shared" si="0"/>
        <v>1</v>
      </c>
      <c r="C36" s="129" t="str">
        <f t="shared" si="1"/>
        <v>Mar2003</v>
      </c>
      <c r="D36" s="129">
        <f t="shared" si="2"/>
        <v>37681</v>
      </c>
      <c r="E36" s="328">
        <v>41.703452945159107</v>
      </c>
      <c r="F36" s="329" t="e">
        <v>#N/A</v>
      </c>
      <c r="H36" s="167">
        <v>39600</v>
      </c>
      <c r="I36" s="475">
        <f t="shared" si="3"/>
        <v>55.837206313985767</v>
      </c>
      <c r="J36" s="466" t="e">
        <f t="shared" si="4"/>
        <v>#N/A</v>
      </c>
    </row>
    <row r="37" spans="1:10">
      <c r="A37" s="109">
        <v>37711</v>
      </c>
      <c r="B37" s="155">
        <f t="shared" si="0"/>
        <v>1</v>
      </c>
      <c r="C37" s="129" t="str">
        <f t="shared" si="1"/>
        <v>Mar2003</v>
      </c>
      <c r="D37" s="129">
        <f t="shared" si="2"/>
        <v>37681</v>
      </c>
      <c r="E37" s="328">
        <v>39.306970509383376</v>
      </c>
      <c r="F37" s="329" t="e">
        <v>#N/A</v>
      </c>
      <c r="H37" s="167">
        <v>39692</v>
      </c>
      <c r="I37" s="475">
        <f t="shared" si="3"/>
        <v>51.717541781378578</v>
      </c>
      <c r="J37" s="466" t="e">
        <f t="shared" si="4"/>
        <v>#N/A</v>
      </c>
    </row>
    <row r="38" spans="1:10">
      <c r="A38" s="109">
        <v>37741</v>
      </c>
      <c r="B38" s="155">
        <f t="shared" si="0"/>
        <v>2</v>
      </c>
      <c r="C38" s="129" t="str">
        <f t="shared" si="1"/>
        <v>June2003</v>
      </c>
      <c r="D38" s="129">
        <f t="shared" si="2"/>
        <v>37773</v>
      </c>
      <c r="E38" s="328">
        <v>45.00066401062417</v>
      </c>
      <c r="F38" s="329" t="e">
        <v>#N/A</v>
      </c>
      <c r="H38" s="167">
        <v>39783</v>
      </c>
      <c r="I38" s="475">
        <f t="shared" si="3"/>
        <v>51.304775637165449</v>
      </c>
      <c r="J38" s="466" t="e">
        <f t="shared" si="4"/>
        <v>#N/A</v>
      </c>
    </row>
    <row r="39" spans="1:10">
      <c r="A39" s="109">
        <v>37772</v>
      </c>
      <c r="B39" s="155">
        <f t="shared" si="0"/>
        <v>2</v>
      </c>
      <c r="C39" s="129" t="str">
        <f t="shared" si="1"/>
        <v>June2003</v>
      </c>
      <c r="D39" s="129">
        <f t="shared" si="2"/>
        <v>37773</v>
      </c>
      <c r="E39" s="328">
        <v>43.106666666666669</v>
      </c>
      <c r="F39" s="329" t="e">
        <v>#N/A</v>
      </c>
      <c r="H39" s="167">
        <v>39873</v>
      </c>
      <c r="I39" s="475">
        <f t="shared" si="3"/>
        <v>54.933571853278153</v>
      </c>
      <c r="J39" s="466" t="e">
        <f t="shared" si="4"/>
        <v>#N/A</v>
      </c>
    </row>
    <row r="40" spans="1:10">
      <c r="A40" s="109">
        <v>37802</v>
      </c>
      <c r="B40" s="155">
        <f t="shared" si="0"/>
        <v>2</v>
      </c>
      <c r="C40" s="129" t="str">
        <f t="shared" si="1"/>
        <v>June2003</v>
      </c>
      <c r="D40" s="129">
        <f t="shared" si="2"/>
        <v>37773</v>
      </c>
      <c r="E40" s="328">
        <v>43.644516129032255</v>
      </c>
      <c r="F40" s="329" t="e">
        <v>#N/A</v>
      </c>
      <c r="H40" s="167">
        <v>39965</v>
      </c>
      <c r="I40" s="475">
        <f t="shared" si="3"/>
        <v>55.675756393969834</v>
      </c>
      <c r="J40" s="466" t="e">
        <f t="shared" si="4"/>
        <v>#N/A</v>
      </c>
    </row>
    <row r="41" spans="1:10">
      <c r="A41" s="109">
        <v>37833</v>
      </c>
      <c r="B41" s="155">
        <f t="shared" si="0"/>
        <v>3</v>
      </c>
      <c r="C41" s="129" t="str">
        <f t="shared" si="1"/>
        <v>Sep2003</v>
      </c>
      <c r="D41" s="129">
        <f t="shared" si="2"/>
        <v>37865</v>
      </c>
      <c r="E41" s="328">
        <v>42.962298756877928</v>
      </c>
      <c r="F41" s="329" t="e">
        <v>#N/A</v>
      </c>
      <c r="H41" s="167">
        <v>40057</v>
      </c>
      <c r="I41" s="475">
        <f t="shared" si="3"/>
        <v>53.424662652646695</v>
      </c>
      <c r="J41" s="466" t="e">
        <f t="shared" si="4"/>
        <v>#N/A</v>
      </c>
    </row>
    <row r="42" spans="1:10">
      <c r="A42" s="109">
        <v>37864</v>
      </c>
      <c r="B42" s="155">
        <f t="shared" si="0"/>
        <v>3</v>
      </c>
      <c r="C42" s="129" t="str">
        <f t="shared" si="1"/>
        <v>Sep2003</v>
      </c>
      <c r="D42" s="129">
        <f t="shared" si="2"/>
        <v>37865</v>
      </c>
      <c r="E42" s="328">
        <v>42.222460384291509</v>
      </c>
      <c r="F42" s="329" t="e">
        <v>#N/A</v>
      </c>
      <c r="H42" s="167">
        <v>40148</v>
      </c>
      <c r="I42" s="475">
        <f t="shared" si="3"/>
        <v>52.187503964382479</v>
      </c>
      <c r="J42" s="466" t="e">
        <f t="shared" si="4"/>
        <v>#N/A</v>
      </c>
    </row>
    <row r="43" spans="1:10">
      <c r="A43" s="109">
        <v>37894</v>
      </c>
      <c r="B43" s="155">
        <f t="shared" si="0"/>
        <v>3</v>
      </c>
      <c r="C43" s="129" t="str">
        <f t="shared" si="1"/>
        <v>Sep2003</v>
      </c>
      <c r="D43" s="129">
        <f t="shared" si="2"/>
        <v>37865</v>
      </c>
      <c r="E43" s="328">
        <v>40.458851346197847</v>
      </c>
      <c r="F43" s="329" t="e">
        <v>#N/A</v>
      </c>
      <c r="H43" s="167">
        <v>40238</v>
      </c>
      <c r="I43" s="475">
        <f t="shared" si="3"/>
        <v>57.282380581013804</v>
      </c>
      <c r="J43" s="466" t="e">
        <f t="shared" si="4"/>
        <v>#N/A</v>
      </c>
    </row>
    <row r="44" spans="1:10">
      <c r="A44" s="109">
        <v>37925</v>
      </c>
      <c r="B44" s="155">
        <f t="shared" si="0"/>
        <v>4</v>
      </c>
      <c r="C44" s="129" t="str">
        <f t="shared" si="1"/>
        <v>dec2003</v>
      </c>
      <c r="D44" s="129">
        <f t="shared" si="2"/>
        <v>37956</v>
      </c>
      <c r="E44" s="328">
        <v>41.317680540732837</v>
      </c>
      <c r="F44" s="329" t="e">
        <v>#N/A</v>
      </c>
      <c r="H44" s="167">
        <v>40330</v>
      </c>
      <c r="I44" s="475">
        <f t="shared" si="3"/>
        <v>53.990289446363384</v>
      </c>
      <c r="J44" s="466" t="e">
        <f t="shared" si="4"/>
        <v>#N/A</v>
      </c>
    </row>
    <row r="45" spans="1:10">
      <c r="A45" s="109">
        <v>37955</v>
      </c>
      <c r="B45" s="155">
        <f t="shared" si="0"/>
        <v>4</v>
      </c>
      <c r="C45" s="129" t="str">
        <f t="shared" si="1"/>
        <v>dec2003</v>
      </c>
      <c r="D45" s="129">
        <f t="shared" si="2"/>
        <v>37956</v>
      </c>
      <c r="E45" s="328">
        <v>41.665826068160527</v>
      </c>
      <c r="F45" s="329" t="e">
        <v>#N/A</v>
      </c>
      <c r="H45" s="167">
        <v>40422</v>
      </c>
      <c r="I45" s="475">
        <f t="shared" si="3"/>
        <v>52.504758388978132</v>
      </c>
      <c r="J45" s="466" t="e">
        <f t="shared" si="4"/>
        <v>#N/A</v>
      </c>
    </row>
    <row r="46" spans="1:10">
      <c r="A46" s="109">
        <v>37986</v>
      </c>
      <c r="B46" s="155">
        <f t="shared" si="0"/>
        <v>4</v>
      </c>
      <c r="C46" s="129" t="str">
        <f t="shared" si="1"/>
        <v>dec2003</v>
      </c>
      <c r="D46" s="129">
        <f t="shared" si="2"/>
        <v>37956</v>
      </c>
      <c r="E46" s="328">
        <v>37.782572106189271</v>
      </c>
      <c r="F46" s="329" t="e">
        <v>#N/A</v>
      </c>
      <c r="H46" s="167">
        <v>40513</v>
      </c>
      <c r="I46" s="475">
        <f>IF(AVERAGEIF($D$4:$D$304,H46,$E$4:$E$304)=0,NA(),AVERAGEIF($D$4:$D$304,H46,$E$4:$E$304))</f>
        <v>53.224761085853466</v>
      </c>
      <c r="J46" s="466" t="e">
        <f t="shared" si="4"/>
        <v>#N/A</v>
      </c>
    </row>
    <row r="47" spans="1:10">
      <c r="A47" s="109">
        <v>38017</v>
      </c>
      <c r="B47" s="155">
        <f t="shared" si="0"/>
        <v>1</v>
      </c>
      <c r="C47" s="129" t="str">
        <f t="shared" si="1"/>
        <v>Mar2004</v>
      </c>
      <c r="D47" s="129">
        <f t="shared" si="2"/>
        <v>38047</v>
      </c>
      <c r="E47" s="328">
        <v>46.607581420181525</v>
      </c>
      <c r="F47" s="329" t="e">
        <v>#N/A</v>
      </c>
      <c r="H47" s="167">
        <v>40603</v>
      </c>
      <c r="I47" s="475">
        <f t="shared" si="3"/>
        <v>57.83175208268775</v>
      </c>
      <c r="J47" s="466" t="e">
        <f t="shared" si="4"/>
        <v>#N/A</v>
      </c>
    </row>
    <row r="48" spans="1:10">
      <c r="A48" s="109">
        <v>38046</v>
      </c>
      <c r="B48" s="155">
        <f t="shared" si="0"/>
        <v>1</v>
      </c>
      <c r="C48" s="129" t="str">
        <f t="shared" si="1"/>
        <v>Mar2004</v>
      </c>
      <c r="D48" s="129">
        <f t="shared" si="2"/>
        <v>38047</v>
      </c>
      <c r="E48" s="328">
        <v>48.217873353672147</v>
      </c>
      <c r="F48" s="329" t="e">
        <v>#N/A</v>
      </c>
      <c r="H48" s="167">
        <v>40695</v>
      </c>
      <c r="I48" s="475">
        <f t="shared" si="3"/>
        <v>57.614918793912011</v>
      </c>
      <c r="J48" s="466" t="e">
        <f t="shared" si="4"/>
        <v>#N/A</v>
      </c>
    </row>
    <row r="49" spans="1:10">
      <c r="A49" s="109">
        <v>38077</v>
      </c>
      <c r="B49" s="155">
        <f t="shared" si="0"/>
        <v>1</v>
      </c>
      <c r="C49" s="129" t="str">
        <f t="shared" si="1"/>
        <v>Mar2004</v>
      </c>
      <c r="D49" s="129">
        <f t="shared" si="2"/>
        <v>38047</v>
      </c>
      <c r="E49" s="328">
        <v>46.240553711420297</v>
      </c>
      <c r="F49" s="329" t="e">
        <v>#N/A</v>
      </c>
      <c r="H49" s="167">
        <v>40787</v>
      </c>
      <c r="I49" s="475">
        <f t="shared" si="3"/>
        <v>55.334711593207849</v>
      </c>
      <c r="J49" s="466" t="e">
        <f t="shared" si="4"/>
        <v>#N/A</v>
      </c>
    </row>
    <row r="50" spans="1:10">
      <c r="A50" s="109">
        <v>38107</v>
      </c>
      <c r="B50" s="155">
        <f t="shared" si="0"/>
        <v>2</v>
      </c>
      <c r="C50" s="129" t="str">
        <f t="shared" si="1"/>
        <v>June2004</v>
      </c>
      <c r="D50" s="129">
        <f t="shared" si="2"/>
        <v>38139</v>
      </c>
      <c r="E50" s="328">
        <v>46.487850333309439</v>
      </c>
      <c r="F50" s="329" t="e">
        <v>#N/A</v>
      </c>
      <c r="H50" s="167">
        <v>40878</v>
      </c>
      <c r="I50" s="475">
        <f t="shared" si="3"/>
        <v>54.807596212073783</v>
      </c>
      <c r="J50" s="466" t="e">
        <f t="shared" si="4"/>
        <v>#N/A</v>
      </c>
    </row>
    <row r="51" spans="1:10">
      <c r="A51" s="109">
        <v>38138</v>
      </c>
      <c r="B51" s="155">
        <f t="shared" si="0"/>
        <v>2</v>
      </c>
      <c r="C51" s="129" t="str">
        <f t="shared" si="1"/>
        <v>June2004</v>
      </c>
      <c r="D51" s="129">
        <f t="shared" si="2"/>
        <v>38139</v>
      </c>
      <c r="E51" s="328">
        <v>46.797859436318234</v>
      </c>
      <c r="F51" s="329" t="e">
        <v>#N/A</v>
      </c>
      <c r="H51" s="167">
        <v>40969</v>
      </c>
      <c r="I51" s="475">
        <f t="shared" si="3"/>
        <v>60.300252508176165</v>
      </c>
      <c r="J51" s="466" t="e">
        <f t="shared" si="4"/>
        <v>#N/A</v>
      </c>
    </row>
    <row r="52" spans="1:10">
      <c r="A52" s="109">
        <v>38168</v>
      </c>
      <c r="B52" s="155">
        <f t="shared" si="0"/>
        <v>2</v>
      </c>
      <c r="C52" s="129" t="str">
        <f t="shared" si="1"/>
        <v>June2004</v>
      </c>
      <c r="D52" s="129">
        <f t="shared" si="2"/>
        <v>38139</v>
      </c>
      <c r="E52" s="328">
        <v>43.925889117626177</v>
      </c>
      <c r="F52" s="329" t="e">
        <v>#N/A</v>
      </c>
      <c r="H52" s="167">
        <v>41061</v>
      </c>
      <c r="I52" s="475">
        <f t="shared" si="3"/>
        <v>61.952404835242113</v>
      </c>
      <c r="J52" s="466" t="e">
        <f t="shared" si="4"/>
        <v>#N/A</v>
      </c>
    </row>
    <row r="53" spans="1:10">
      <c r="A53" s="109">
        <v>38199</v>
      </c>
      <c r="B53" s="155">
        <f t="shared" si="0"/>
        <v>3</v>
      </c>
      <c r="C53" s="129" t="str">
        <f t="shared" si="1"/>
        <v>Sep2004</v>
      </c>
      <c r="D53" s="129">
        <f t="shared" si="2"/>
        <v>38231</v>
      </c>
      <c r="E53" s="328">
        <v>45.421234640570965</v>
      </c>
      <c r="F53" s="329" t="e">
        <v>#N/A</v>
      </c>
      <c r="H53" s="167">
        <v>41153</v>
      </c>
      <c r="I53" s="475">
        <f t="shared" si="3"/>
        <v>59.327912144477239</v>
      </c>
      <c r="J53" s="466" t="e">
        <f t="shared" si="4"/>
        <v>#N/A</v>
      </c>
    </row>
    <row r="54" spans="1:10">
      <c r="A54" s="109">
        <v>38230</v>
      </c>
      <c r="B54" s="155">
        <f t="shared" si="0"/>
        <v>3</v>
      </c>
      <c r="C54" s="129" t="str">
        <f t="shared" si="1"/>
        <v>Sep2004</v>
      </c>
      <c r="D54" s="129">
        <f t="shared" si="2"/>
        <v>38231</v>
      </c>
      <c r="E54" s="328">
        <v>44.677054429028814</v>
      </c>
      <c r="F54" s="329" t="e">
        <v>#N/A</v>
      </c>
      <c r="H54" s="167">
        <v>41244</v>
      </c>
      <c r="I54" s="475">
        <f t="shared" si="3"/>
        <v>53.562011981601508</v>
      </c>
      <c r="J54" s="466" t="e">
        <f t="shared" si="4"/>
        <v>#N/A</v>
      </c>
    </row>
    <row r="55" spans="1:10">
      <c r="A55" s="109">
        <v>38260</v>
      </c>
      <c r="B55" s="155">
        <f t="shared" si="0"/>
        <v>3</v>
      </c>
      <c r="C55" s="129" t="str">
        <f t="shared" si="1"/>
        <v>Sep2004</v>
      </c>
      <c r="D55" s="129">
        <f t="shared" si="2"/>
        <v>38231</v>
      </c>
      <c r="E55" s="328">
        <v>45.778675395222507</v>
      </c>
      <c r="F55" s="329" t="e">
        <v>#N/A</v>
      </c>
      <c r="H55" s="167">
        <v>41334</v>
      </c>
      <c r="I55" s="475">
        <f t="shared" si="3"/>
        <v>60.465519901781079</v>
      </c>
      <c r="J55" s="466" t="e">
        <f t="shared" si="4"/>
        <v>#N/A</v>
      </c>
    </row>
    <row r="56" spans="1:10">
      <c r="A56" s="109">
        <v>38291</v>
      </c>
      <c r="B56" s="155">
        <f t="shared" si="0"/>
        <v>4</v>
      </c>
      <c r="C56" s="129" t="str">
        <f t="shared" si="1"/>
        <v>dec2004</v>
      </c>
      <c r="D56" s="129">
        <f t="shared" si="2"/>
        <v>38322</v>
      </c>
      <c r="E56" s="328">
        <v>46.034316274233085</v>
      </c>
      <c r="F56" s="329" t="e">
        <v>#N/A</v>
      </c>
      <c r="H56" s="167">
        <v>41426</v>
      </c>
      <c r="I56" s="475">
        <f t="shared" si="3"/>
        <v>57.690807066037962</v>
      </c>
      <c r="J56" s="466" t="e">
        <f t="shared" si="4"/>
        <v>#N/A</v>
      </c>
    </row>
    <row r="57" spans="1:10">
      <c r="A57" s="109">
        <v>38321</v>
      </c>
      <c r="B57" s="155">
        <f t="shared" si="0"/>
        <v>4</v>
      </c>
      <c r="C57" s="129" t="str">
        <f t="shared" si="1"/>
        <v>dec2004</v>
      </c>
      <c r="D57" s="129">
        <f t="shared" si="2"/>
        <v>38322</v>
      </c>
      <c r="E57" s="328">
        <v>44.179313361032143</v>
      </c>
      <c r="F57" s="329" t="e">
        <v>#N/A</v>
      </c>
      <c r="H57" s="167">
        <v>41518</v>
      </c>
      <c r="I57" s="475">
        <f t="shared" si="3"/>
        <v>55.799250893788894</v>
      </c>
      <c r="J57" s="466" t="e">
        <f t="shared" si="4"/>
        <v>#N/A</v>
      </c>
    </row>
    <row r="58" spans="1:10">
      <c r="A58" s="109">
        <v>38352</v>
      </c>
      <c r="B58" s="155">
        <f t="shared" si="0"/>
        <v>4</v>
      </c>
      <c r="C58" s="129" t="str">
        <f t="shared" si="1"/>
        <v>dec2004</v>
      </c>
      <c r="D58" s="129">
        <f t="shared" si="2"/>
        <v>38322</v>
      </c>
      <c r="E58" s="328">
        <v>35.828455113357201</v>
      </c>
      <c r="F58" s="329" t="e">
        <v>#N/A</v>
      </c>
      <c r="H58" s="167">
        <v>41609</v>
      </c>
      <c r="I58" s="475">
        <f t="shared" si="3"/>
        <v>53.920603188581175</v>
      </c>
      <c r="J58" s="466" t="e">
        <f t="shared" si="4"/>
        <v>#N/A</v>
      </c>
    </row>
    <row r="59" spans="1:10">
      <c r="A59" s="109">
        <v>38383</v>
      </c>
      <c r="B59" s="155">
        <f t="shared" si="0"/>
        <v>1</v>
      </c>
      <c r="C59" s="129" t="str">
        <f t="shared" si="1"/>
        <v>Mar2005</v>
      </c>
      <c r="D59" s="129">
        <f t="shared" si="2"/>
        <v>38412</v>
      </c>
      <c r="E59" s="328">
        <v>47.030409613834543</v>
      </c>
      <c r="F59" s="329" t="e">
        <v>#N/A</v>
      </c>
      <c r="H59" s="167">
        <v>41699</v>
      </c>
      <c r="I59" s="475">
        <f t="shared" si="3"/>
        <v>58.013370934123451</v>
      </c>
      <c r="J59" s="466" t="e">
        <f t="shared" si="4"/>
        <v>#N/A</v>
      </c>
    </row>
    <row r="60" spans="1:10">
      <c r="A60" s="109">
        <v>38411</v>
      </c>
      <c r="B60" s="155">
        <f t="shared" si="0"/>
        <v>1</v>
      </c>
      <c r="C60" s="129" t="str">
        <f t="shared" si="1"/>
        <v>Mar2005</v>
      </c>
      <c r="D60" s="129">
        <f t="shared" si="2"/>
        <v>38412</v>
      </c>
      <c r="E60" s="328">
        <v>46.612448132780081</v>
      </c>
      <c r="F60" s="329" t="e">
        <v>#N/A</v>
      </c>
      <c r="H60" s="167">
        <v>41791</v>
      </c>
      <c r="I60" s="475">
        <f t="shared" si="3"/>
        <v>59.878494044955012</v>
      </c>
      <c r="J60" s="466" t="e">
        <f t="shared" si="4"/>
        <v>#N/A</v>
      </c>
    </row>
    <row r="61" spans="1:10">
      <c r="A61" s="109">
        <v>38442</v>
      </c>
      <c r="B61" s="155">
        <f t="shared" si="0"/>
        <v>1</v>
      </c>
      <c r="C61" s="129" t="str">
        <f t="shared" si="1"/>
        <v>Mar2005</v>
      </c>
      <c r="D61" s="129">
        <f t="shared" si="2"/>
        <v>38412</v>
      </c>
      <c r="E61" s="328">
        <v>47.55158935024707</v>
      </c>
      <c r="F61" s="329" t="e">
        <v>#N/A</v>
      </c>
      <c r="H61" s="167">
        <v>41883</v>
      </c>
      <c r="I61" s="475">
        <f t="shared" si="3"/>
        <v>58.951902566634722</v>
      </c>
      <c r="J61" s="466" t="e">
        <f t="shared" si="4"/>
        <v>#N/A</v>
      </c>
    </row>
    <row r="62" spans="1:10">
      <c r="A62" s="109">
        <v>38472</v>
      </c>
      <c r="B62" s="155">
        <f t="shared" si="0"/>
        <v>2</v>
      </c>
      <c r="C62" s="129" t="str">
        <f t="shared" si="1"/>
        <v>June2005</v>
      </c>
      <c r="D62" s="129">
        <f t="shared" si="2"/>
        <v>38504</v>
      </c>
      <c r="E62" s="328">
        <v>51.106092210314323</v>
      </c>
      <c r="F62" s="329" t="e">
        <v>#N/A</v>
      </c>
      <c r="H62" s="167">
        <v>41974</v>
      </c>
      <c r="I62" s="475">
        <f t="shared" si="3"/>
        <v>60.633523079256946</v>
      </c>
      <c r="J62" s="466" t="e">
        <f t="shared" si="4"/>
        <v>#N/A</v>
      </c>
    </row>
    <row r="63" spans="1:10">
      <c r="A63" s="109">
        <v>38503</v>
      </c>
      <c r="B63" s="155">
        <f t="shared" si="0"/>
        <v>2</v>
      </c>
      <c r="C63" s="129" t="str">
        <f t="shared" si="1"/>
        <v>June2005</v>
      </c>
      <c r="D63" s="129">
        <f t="shared" si="2"/>
        <v>38504</v>
      </c>
      <c r="E63" s="328">
        <v>48.070121739130435</v>
      </c>
      <c r="F63" s="329" t="e">
        <v>#N/A</v>
      </c>
      <c r="H63" s="167">
        <v>42064</v>
      </c>
      <c r="I63" s="475">
        <f t="shared" si="3"/>
        <v>65.696691960036603</v>
      </c>
      <c r="J63" s="466" t="e">
        <f t="shared" si="4"/>
        <v>#N/A</v>
      </c>
    </row>
    <row r="64" spans="1:10">
      <c r="A64" s="109">
        <v>38533</v>
      </c>
      <c r="B64" s="155">
        <f t="shared" si="0"/>
        <v>2</v>
      </c>
      <c r="C64" s="129" t="str">
        <f t="shared" si="1"/>
        <v>June2005</v>
      </c>
      <c r="D64" s="129">
        <f t="shared" si="2"/>
        <v>38504</v>
      </c>
      <c r="E64" s="328">
        <v>44.93986667582984</v>
      </c>
      <c r="F64" s="329" t="e">
        <v>#N/A</v>
      </c>
      <c r="H64" s="167">
        <v>42156</v>
      </c>
      <c r="I64" s="475">
        <f t="shared" si="3"/>
        <v>65.941543001248405</v>
      </c>
      <c r="J64" s="466" t="e">
        <f t="shared" si="4"/>
        <v>#N/A</v>
      </c>
    </row>
    <row r="65" spans="1:12">
      <c r="A65" s="109">
        <v>38564</v>
      </c>
      <c r="B65" s="155">
        <f t="shared" si="0"/>
        <v>3</v>
      </c>
      <c r="C65" s="129" t="str">
        <f t="shared" si="1"/>
        <v>Sep2005</v>
      </c>
      <c r="D65" s="129">
        <f t="shared" si="2"/>
        <v>38596</v>
      </c>
      <c r="E65" s="328">
        <v>49.237440066708359</v>
      </c>
      <c r="F65" s="329" t="e">
        <v>#N/A</v>
      </c>
      <c r="H65" s="167">
        <v>42248</v>
      </c>
      <c r="I65" s="475">
        <f t="shared" si="3"/>
        <v>61.968376937214522</v>
      </c>
      <c r="J65" s="466">
        <f t="shared" si="4"/>
        <v>61.968376937214522</v>
      </c>
    </row>
    <row r="66" spans="1:12">
      <c r="A66" s="109">
        <v>38595</v>
      </c>
      <c r="B66" s="155">
        <f t="shared" si="0"/>
        <v>3</v>
      </c>
      <c r="C66" s="129" t="str">
        <f t="shared" si="1"/>
        <v>Sep2005</v>
      </c>
      <c r="D66" s="129">
        <f t="shared" si="2"/>
        <v>38596</v>
      </c>
      <c r="E66" s="328">
        <v>48.106590033309388</v>
      </c>
      <c r="F66" s="329" t="e">
        <v>#N/A</v>
      </c>
      <c r="H66" s="167">
        <v>42339</v>
      </c>
      <c r="I66" s="475">
        <f t="shared" si="3"/>
        <v>62.584034794464479</v>
      </c>
      <c r="J66" s="466">
        <f t="shared" si="4"/>
        <v>63.721872406028297</v>
      </c>
      <c r="K66" s="120"/>
      <c r="L66" s="87">
        <f>(I66-I62)/I62</f>
        <v>3.216886659641939E-2</v>
      </c>
    </row>
    <row r="67" spans="1:12">
      <c r="A67" s="109">
        <v>38625</v>
      </c>
      <c r="B67" s="155">
        <f t="shared" si="0"/>
        <v>3</v>
      </c>
      <c r="C67" s="129" t="str">
        <f t="shared" si="1"/>
        <v>Sep2005</v>
      </c>
      <c r="D67" s="129">
        <f t="shared" si="2"/>
        <v>38596</v>
      </c>
      <c r="E67" s="328">
        <v>45.791973372591691</v>
      </c>
      <c r="F67" s="329" t="e">
        <v>#N/A</v>
      </c>
      <c r="H67" s="167">
        <v>42430</v>
      </c>
      <c r="I67" s="475">
        <f t="shared" si="3"/>
        <v>66.981386729908209</v>
      </c>
      <c r="J67" s="466">
        <f t="shared" si="4"/>
        <v>66.882086052655225</v>
      </c>
    </row>
    <row r="68" spans="1:12">
      <c r="A68" s="109">
        <v>38656</v>
      </c>
      <c r="B68" s="155">
        <f t="shared" si="0"/>
        <v>4</v>
      </c>
      <c r="C68" s="129" t="str">
        <f t="shared" si="1"/>
        <v>dec2005</v>
      </c>
      <c r="D68" s="129">
        <f t="shared" si="2"/>
        <v>38687</v>
      </c>
      <c r="E68" s="328">
        <v>47.732589082884402</v>
      </c>
      <c r="F68" s="329" t="e">
        <v>#N/A</v>
      </c>
      <c r="H68" s="167">
        <v>42522</v>
      </c>
      <c r="I68" s="475" t="e">
        <f t="shared" si="3"/>
        <v>#N/A</v>
      </c>
      <c r="J68" s="466">
        <f t="shared" si="4"/>
        <v>67.972133528966197</v>
      </c>
    </row>
    <row r="69" spans="1:12">
      <c r="A69" s="109">
        <v>38686</v>
      </c>
      <c r="B69" s="155">
        <f t="shared" ref="B69:B132" si="5">MONTH(MONTH(A69)&amp;0)</f>
        <v>4</v>
      </c>
      <c r="C69" s="129" t="str">
        <f t="shared" ref="C69:C132" si="6">IF(B69=4,"dec",IF(B69=1,"Mar", IF(B69=2,"June",IF(B69=3,"Sep",""))))&amp;YEAR(A69)</f>
        <v>dec2005</v>
      </c>
      <c r="D69" s="129">
        <f t="shared" ref="D69:D132" si="7">DATEVALUE(C69)</f>
        <v>38687</v>
      </c>
      <c r="E69" s="328">
        <v>48.710197347547435</v>
      </c>
      <c r="F69" s="329" t="e">
        <v>#N/A</v>
      </c>
      <c r="H69" s="167">
        <v>42614</v>
      </c>
      <c r="I69" s="475" t="e">
        <f t="shared" ref="I69:I104" si="8">IF(AVERAGEIF($D$4:$D$304,H69,$E$4:$E$304)=0,NA(),AVERAGEIF($D$4:$D$304,H69,$E$4:$E$304))</f>
        <v>#N/A</v>
      </c>
      <c r="J69" s="466">
        <f t="shared" ref="J69:J104" si="9">IF(AVERAGEIF($D$4:$D$304,H69,$F$4:$F$304)=0,NA(),AVERAGEIF($D$4:$D$304,H69,$F$4:$F$304))</f>
        <v>64.763250578071634</v>
      </c>
    </row>
    <row r="70" spans="1:12">
      <c r="A70" s="109">
        <v>38717</v>
      </c>
      <c r="B70" s="155">
        <f t="shared" si="5"/>
        <v>4</v>
      </c>
      <c r="C70" s="129" t="str">
        <f t="shared" si="6"/>
        <v>dec2005</v>
      </c>
      <c r="D70" s="129">
        <f t="shared" si="7"/>
        <v>38687</v>
      </c>
      <c r="E70" s="328">
        <v>43.15839979251767</v>
      </c>
      <c r="F70" s="329" t="e">
        <v>#N/A</v>
      </c>
      <c r="H70" s="167">
        <v>42705</v>
      </c>
      <c r="I70" s="475" t="e">
        <f t="shared" si="8"/>
        <v>#N/A</v>
      </c>
      <c r="J70" s="466">
        <f t="shared" si="9"/>
        <v>63.664712699560091</v>
      </c>
    </row>
    <row r="71" spans="1:12">
      <c r="A71" s="109">
        <v>38748</v>
      </c>
      <c r="B71" s="155">
        <f t="shared" si="5"/>
        <v>1</v>
      </c>
      <c r="C71" s="129" t="str">
        <f t="shared" si="6"/>
        <v>Mar2006</v>
      </c>
      <c r="D71" s="129">
        <f t="shared" si="7"/>
        <v>38777</v>
      </c>
      <c r="E71" s="328">
        <v>52.046636771300449</v>
      </c>
      <c r="F71" s="329" t="e">
        <v>#N/A</v>
      </c>
      <c r="H71" s="167">
        <v>42795</v>
      </c>
      <c r="I71" s="475" t="e">
        <f t="shared" si="8"/>
        <v>#N/A</v>
      </c>
      <c r="J71" s="466">
        <f t="shared" si="9"/>
        <v>67.047572051288498</v>
      </c>
    </row>
    <row r="72" spans="1:12">
      <c r="A72" s="109">
        <v>38776</v>
      </c>
      <c r="B72" s="155">
        <f t="shared" si="5"/>
        <v>1</v>
      </c>
      <c r="C72" s="129" t="str">
        <f t="shared" si="6"/>
        <v>Mar2006</v>
      </c>
      <c r="D72" s="129">
        <f t="shared" si="7"/>
        <v>38777</v>
      </c>
      <c r="E72" s="328">
        <v>50.593129615827628</v>
      </c>
      <c r="F72" s="329" t="e">
        <v>#N/A</v>
      </c>
      <c r="H72" s="167">
        <v>42887</v>
      </c>
      <c r="I72" s="475" t="e">
        <f t="shared" si="8"/>
        <v>#N/A</v>
      </c>
      <c r="J72" s="466">
        <f t="shared" si="9"/>
        <v>68.207732634625174</v>
      </c>
    </row>
    <row r="73" spans="1:12">
      <c r="A73" s="109">
        <v>38807</v>
      </c>
      <c r="B73" s="155">
        <f t="shared" si="5"/>
        <v>1</v>
      </c>
      <c r="C73" s="129" t="str">
        <f t="shared" si="6"/>
        <v>Mar2006</v>
      </c>
      <c r="D73" s="129">
        <f t="shared" si="7"/>
        <v>38777</v>
      </c>
      <c r="E73" s="328">
        <v>49.919378095417215</v>
      </c>
      <c r="F73" s="329" t="e">
        <v>#N/A</v>
      </c>
      <c r="H73" s="167">
        <v>42979</v>
      </c>
      <c r="I73" s="475" t="e">
        <f t="shared" si="8"/>
        <v>#N/A</v>
      </c>
      <c r="J73" s="466">
        <f t="shared" si="9"/>
        <v>64.461676533013488</v>
      </c>
    </row>
    <row r="74" spans="1:12">
      <c r="A74" s="109">
        <v>38837</v>
      </c>
      <c r="B74" s="155">
        <f t="shared" si="5"/>
        <v>2</v>
      </c>
      <c r="C74" s="129" t="str">
        <f t="shared" si="6"/>
        <v>June2006</v>
      </c>
      <c r="D74" s="129">
        <f t="shared" si="7"/>
        <v>38869</v>
      </c>
      <c r="E74" s="328">
        <v>51.803718058201405</v>
      </c>
      <c r="F74" s="329" t="e">
        <v>#N/A</v>
      </c>
      <c r="H74" s="167">
        <v>43070</v>
      </c>
      <c r="I74" s="475" t="e">
        <f t="shared" si="8"/>
        <v>#N/A</v>
      </c>
      <c r="J74" s="466">
        <f t="shared" si="9"/>
        <v>63.785611739215462</v>
      </c>
    </row>
    <row r="75" spans="1:12">
      <c r="A75" s="109">
        <v>38868</v>
      </c>
      <c r="B75" s="155">
        <f t="shared" si="5"/>
        <v>2</v>
      </c>
      <c r="C75" s="129" t="str">
        <f t="shared" si="6"/>
        <v>June2006</v>
      </c>
      <c r="D75" s="129">
        <f t="shared" si="7"/>
        <v>38869</v>
      </c>
      <c r="E75" s="328">
        <v>51.07013766555751</v>
      </c>
      <c r="F75" s="329" t="e">
        <v>#N/A</v>
      </c>
      <c r="H75" s="167">
        <v>43160</v>
      </c>
      <c r="I75" s="475" t="e">
        <f t="shared" si="8"/>
        <v>#N/A</v>
      </c>
      <c r="J75" s="466">
        <f t="shared" si="9"/>
        <v>66.992242931758213</v>
      </c>
    </row>
    <row r="76" spans="1:12">
      <c r="A76" s="109">
        <v>38898</v>
      </c>
      <c r="B76" s="155">
        <f t="shared" si="5"/>
        <v>2</v>
      </c>
      <c r="C76" s="129" t="str">
        <f t="shared" si="6"/>
        <v>June2006</v>
      </c>
      <c r="D76" s="129">
        <f t="shared" si="7"/>
        <v>38869</v>
      </c>
      <c r="E76" s="328">
        <v>49.137726790947063</v>
      </c>
      <c r="F76" s="329" t="e">
        <v>#N/A</v>
      </c>
      <c r="H76" s="167">
        <v>43252</v>
      </c>
      <c r="I76" s="475" t="e">
        <f t="shared" si="8"/>
        <v>#N/A</v>
      </c>
      <c r="J76" s="466">
        <f t="shared" si="9"/>
        <v>68.187040890612749</v>
      </c>
    </row>
    <row r="77" spans="1:12">
      <c r="A77" s="109">
        <v>38929</v>
      </c>
      <c r="B77" s="155">
        <f t="shared" si="5"/>
        <v>3</v>
      </c>
      <c r="C77" s="129" t="str">
        <f t="shared" si="6"/>
        <v>Sep2006</v>
      </c>
      <c r="D77" s="129">
        <f t="shared" si="7"/>
        <v>38961</v>
      </c>
      <c r="E77" s="328">
        <v>49.462672990708853</v>
      </c>
      <c r="F77" s="329" t="e">
        <v>#N/A</v>
      </c>
      <c r="H77" s="167">
        <v>43344</v>
      </c>
      <c r="I77" s="475" t="e">
        <f t="shared" si="8"/>
        <v>#N/A</v>
      </c>
      <c r="J77" s="466">
        <f t="shared" si="9"/>
        <v>64.569993702116065</v>
      </c>
    </row>
    <row r="78" spans="1:12">
      <c r="A78" s="109">
        <v>38960</v>
      </c>
      <c r="B78" s="155">
        <f t="shared" si="5"/>
        <v>3</v>
      </c>
      <c r="C78" s="129" t="str">
        <f t="shared" si="6"/>
        <v>Sep2006</v>
      </c>
      <c r="D78" s="129">
        <f t="shared" si="7"/>
        <v>38961</v>
      </c>
      <c r="E78" s="328">
        <v>49.036328634415945</v>
      </c>
      <c r="F78" s="329" t="e">
        <v>#N/A</v>
      </c>
      <c r="H78" s="167">
        <v>43435</v>
      </c>
      <c r="I78" s="475" t="e">
        <f t="shared" si="8"/>
        <v>#N/A</v>
      </c>
      <c r="J78" s="466">
        <f t="shared" si="9"/>
        <v>63.69923519967918</v>
      </c>
    </row>
    <row r="79" spans="1:12">
      <c r="A79" s="109">
        <v>38990</v>
      </c>
      <c r="B79" s="155">
        <f t="shared" si="5"/>
        <v>3</v>
      </c>
      <c r="C79" s="129" t="str">
        <f t="shared" si="6"/>
        <v>Sep2006</v>
      </c>
      <c r="D79" s="129">
        <f t="shared" si="7"/>
        <v>38961</v>
      </c>
      <c r="E79" s="328">
        <v>47.051325650229863</v>
      </c>
      <c r="F79" s="329" t="e">
        <v>#N/A</v>
      </c>
      <c r="H79" s="167">
        <v>43525</v>
      </c>
      <c r="I79" s="475" t="e">
        <f t="shared" si="8"/>
        <v>#N/A</v>
      </c>
      <c r="J79" s="466">
        <f t="shared" si="9"/>
        <v>67.004239797698062</v>
      </c>
    </row>
    <row r="80" spans="1:12">
      <c r="A80" s="109">
        <v>39021</v>
      </c>
      <c r="B80" s="155">
        <f t="shared" si="5"/>
        <v>4</v>
      </c>
      <c r="C80" s="129" t="str">
        <f t="shared" si="6"/>
        <v>dec2006</v>
      </c>
      <c r="D80" s="129">
        <f t="shared" si="7"/>
        <v>39052</v>
      </c>
      <c r="E80" s="328">
        <v>50.299938114556831</v>
      </c>
      <c r="F80" s="329" t="e">
        <v>#N/A</v>
      </c>
      <c r="H80" s="167">
        <v>43617</v>
      </c>
      <c r="I80" s="475" t="e">
        <f t="shared" si="8"/>
        <v>#N/A</v>
      </c>
      <c r="J80" s="466">
        <f t="shared" si="9"/>
        <v>68.150387762664465</v>
      </c>
    </row>
    <row r="81" spans="1:10">
      <c r="A81" s="109">
        <v>39051</v>
      </c>
      <c r="B81" s="155">
        <f t="shared" si="5"/>
        <v>4</v>
      </c>
      <c r="C81" s="129" t="str">
        <f t="shared" si="6"/>
        <v>dec2006</v>
      </c>
      <c r="D81" s="129">
        <f t="shared" si="7"/>
        <v>39052</v>
      </c>
      <c r="E81" s="328">
        <v>49.07479297780722</v>
      </c>
      <c r="F81" s="329" t="e">
        <v>#N/A</v>
      </c>
      <c r="H81" s="167">
        <v>43709</v>
      </c>
      <c r="I81" s="475" t="e">
        <f t="shared" si="8"/>
        <v>#N/A</v>
      </c>
      <c r="J81" s="466">
        <f t="shared" si="9"/>
        <v>64.498372473811585</v>
      </c>
    </row>
    <row r="82" spans="1:10">
      <c r="A82" s="109">
        <v>39082</v>
      </c>
      <c r="B82" s="155">
        <f t="shared" si="5"/>
        <v>4</v>
      </c>
      <c r="C82" s="129" t="str">
        <f t="shared" si="6"/>
        <v>dec2006</v>
      </c>
      <c r="D82" s="129">
        <f t="shared" si="7"/>
        <v>39052</v>
      </c>
      <c r="E82" s="328">
        <v>46.822959617776036</v>
      </c>
      <c r="F82" s="329" t="e">
        <v>#N/A</v>
      </c>
      <c r="H82" s="167">
        <v>43800</v>
      </c>
      <c r="I82" s="475" t="e">
        <f t="shared" si="8"/>
        <v>#N/A</v>
      </c>
      <c r="J82" s="466">
        <f t="shared" si="9"/>
        <v>63.722090647341702</v>
      </c>
    </row>
    <row r="83" spans="1:10">
      <c r="A83" s="109">
        <v>39113</v>
      </c>
      <c r="B83" s="155">
        <f t="shared" si="5"/>
        <v>1</v>
      </c>
      <c r="C83" s="129" t="str">
        <f t="shared" si="6"/>
        <v>Mar2007</v>
      </c>
      <c r="D83" s="129">
        <f t="shared" si="7"/>
        <v>39142</v>
      </c>
      <c r="E83" s="328">
        <v>52.424116424116427</v>
      </c>
      <c r="F83" s="329" t="e">
        <v>#N/A</v>
      </c>
      <c r="H83" s="167">
        <v>43891</v>
      </c>
      <c r="I83" s="475" t="e">
        <f t="shared" si="8"/>
        <v>#N/A</v>
      </c>
      <c r="J83" s="466">
        <f t="shared" si="9"/>
        <v>66.975723946113831</v>
      </c>
    </row>
    <row r="84" spans="1:10">
      <c r="A84" s="109">
        <v>39141</v>
      </c>
      <c r="B84" s="155">
        <f t="shared" si="5"/>
        <v>1</v>
      </c>
      <c r="C84" s="129" t="str">
        <f t="shared" si="6"/>
        <v>Mar2007</v>
      </c>
      <c r="D84" s="129">
        <f t="shared" si="7"/>
        <v>39142</v>
      </c>
      <c r="E84" s="328">
        <v>51.783336616111875</v>
      </c>
      <c r="F84" s="329" t="e">
        <v>#N/A</v>
      </c>
      <c r="H84" s="167">
        <v>43983</v>
      </c>
      <c r="I84" s="475" t="e">
        <f t="shared" si="8"/>
        <v>#N/A</v>
      </c>
      <c r="J84" s="466">
        <f t="shared" si="9"/>
        <v>68.142170592924174</v>
      </c>
    </row>
    <row r="85" spans="1:10">
      <c r="A85" s="109">
        <v>39172</v>
      </c>
      <c r="B85" s="155">
        <f t="shared" si="5"/>
        <v>1</v>
      </c>
      <c r="C85" s="129" t="str">
        <f t="shared" si="6"/>
        <v>Mar2007</v>
      </c>
      <c r="D85" s="129">
        <f t="shared" si="7"/>
        <v>39142</v>
      </c>
      <c r="E85" s="328">
        <v>51.237690486309269</v>
      </c>
      <c r="F85" s="329" t="e">
        <v>#N/A</v>
      </c>
      <c r="H85" s="167">
        <v>44075</v>
      </c>
      <c r="I85" s="475" t="e">
        <f t="shared" si="8"/>
        <v>#N/A</v>
      </c>
      <c r="J85" s="466">
        <f t="shared" si="9"/>
        <v>64.4951555924644</v>
      </c>
    </row>
    <row r="86" spans="1:10">
      <c r="A86" s="109">
        <v>39202</v>
      </c>
      <c r="B86" s="155">
        <f t="shared" si="5"/>
        <v>2</v>
      </c>
      <c r="C86" s="129" t="str">
        <f t="shared" si="6"/>
        <v>June2007</v>
      </c>
      <c r="D86" s="129">
        <f t="shared" si="7"/>
        <v>39234</v>
      </c>
      <c r="E86" s="328">
        <v>54.7620187763846</v>
      </c>
      <c r="F86" s="329" t="e">
        <v>#N/A</v>
      </c>
      <c r="H86" s="167">
        <v>44166</v>
      </c>
      <c r="I86" s="475" t="e">
        <f t="shared" si="8"/>
        <v>#N/A</v>
      </c>
      <c r="J86" s="466">
        <f t="shared" si="9"/>
        <v>63.688949415250221</v>
      </c>
    </row>
    <row r="87" spans="1:10">
      <c r="A87" s="109">
        <v>39233</v>
      </c>
      <c r="B87" s="155">
        <f t="shared" si="5"/>
        <v>2</v>
      </c>
      <c r="C87" s="129" t="str">
        <f t="shared" si="6"/>
        <v>June2007</v>
      </c>
      <c r="D87" s="129">
        <f t="shared" si="7"/>
        <v>39234</v>
      </c>
      <c r="E87" s="328">
        <v>54.367012357945725</v>
      </c>
      <c r="F87" s="329" t="e">
        <v>#N/A</v>
      </c>
      <c r="H87" s="167">
        <v>44256</v>
      </c>
      <c r="I87" s="475" t="e">
        <f t="shared" si="8"/>
        <v>#N/A</v>
      </c>
      <c r="J87" s="466">
        <f t="shared" si="9"/>
        <v>66.98111014635829</v>
      </c>
    </row>
    <row r="88" spans="1:10">
      <c r="A88" s="109">
        <v>39263</v>
      </c>
      <c r="B88" s="155">
        <f t="shared" si="5"/>
        <v>2</v>
      </c>
      <c r="C88" s="129" t="str">
        <f t="shared" si="6"/>
        <v>June2007</v>
      </c>
      <c r="D88" s="129">
        <f t="shared" si="7"/>
        <v>39234</v>
      </c>
      <c r="E88" s="328">
        <v>50.087469751519805</v>
      </c>
      <c r="F88" s="329" t="e">
        <v>#N/A</v>
      </c>
      <c r="H88" s="167">
        <v>44348</v>
      </c>
      <c r="I88" s="475" t="e">
        <f t="shared" si="8"/>
        <v>#N/A</v>
      </c>
      <c r="J88" s="466">
        <f t="shared" si="9"/>
        <v>68.104666657937017</v>
      </c>
    </row>
    <row r="89" spans="1:10">
      <c r="A89" s="109">
        <v>39294</v>
      </c>
      <c r="B89" s="155">
        <f t="shared" si="5"/>
        <v>3</v>
      </c>
      <c r="C89" s="129" t="str">
        <f t="shared" si="6"/>
        <v>Sep2007</v>
      </c>
      <c r="D89" s="129">
        <f t="shared" si="7"/>
        <v>39326</v>
      </c>
      <c r="E89" s="328">
        <v>54.041606435799132</v>
      </c>
      <c r="F89" s="329" t="e">
        <v>#N/A</v>
      </c>
      <c r="H89" s="167">
        <v>44440</v>
      </c>
      <c r="I89" s="475" t="e">
        <f t="shared" si="8"/>
        <v>#N/A</v>
      </c>
      <c r="J89" s="466">
        <f t="shared" si="9"/>
        <v>64.471216614442099</v>
      </c>
    </row>
    <row r="90" spans="1:10">
      <c r="A90" s="109">
        <v>39325</v>
      </c>
      <c r="B90" s="155">
        <f t="shared" si="5"/>
        <v>3</v>
      </c>
      <c r="C90" s="129" t="str">
        <f t="shared" si="6"/>
        <v>Sep2007</v>
      </c>
      <c r="D90" s="129">
        <f t="shared" si="7"/>
        <v>39326</v>
      </c>
      <c r="E90" s="328">
        <v>51.257408150398348</v>
      </c>
      <c r="F90" s="329" t="e">
        <v>#N/A</v>
      </c>
      <c r="H90" s="167">
        <v>44531</v>
      </c>
      <c r="I90" s="475" t="e">
        <f t="shared" si="8"/>
        <v>#N/A</v>
      </c>
      <c r="J90" s="466">
        <f t="shared" si="9"/>
        <v>63.683490896472769</v>
      </c>
    </row>
    <row r="91" spans="1:10">
      <c r="A91" s="109">
        <v>39355</v>
      </c>
      <c r="B91" s="155">
        <f t="shared" si="5"/>
        <v>3</v>
      </c>
      <c r="C91" s="129" t="str">
        <f t="shared" si="6"/>
        <v>Sep2007</v>
      </c>
      <c r="D91" s="129">
        <f t="shared" si="7"/>
        <v>39326</v>
      </c>
      <c r="E91" s="328">
        <v>51.18623175766033</v>
      </c>
      <c r="F91" s="329" t="e">
        <v>#N/A</v>
      </c>
      <c r="H91" s="167">
        <v>44621</v>
      </c>
      <c r="I91" s="475" t="e">
        <f t="shared" si="8"/>
        <v>#N/A</v>
      </c>
      <c r="J91" s="466">
        <f t="shared" si="9"/>
        <v>66.957711269827783</v>
      </c>
    </row>
    <row r="92" spans="1:10">
      <c r="A92" s="109">
        <v>39386</v>
      </c>
      <c r="B92" s="155">
        <f t="shared" si="5"/>
        <v>4</v>
      </c>
      <c r="C92" s="129" t="str">
        <f t="shared" si="6"/>
        <v>dec2007</v>
      </c>
      <c r="D92" s="129">
        <f t="shared" si="7"/>
        <v>39417</v>
      </c>
      <c r="E92" s="328">
        <v>55.793581188433429</v>
      </c>
      <c r="F92" s="329" t="e">
        <v>#N/A</v>
      </c>
      <c r="H92" s="167">
        <v>44713</v>
      </c>
      <c r="I92" s="475" t="e">
        <f t="shared" si="8"/>
        <v>#N/A</v>
      </c>
      <c r="J92" s="466">
        <f t="shared" si="9"/>
        <v>68.08920262967888</v>
      </c>
    </row>
    <row r="93" spans="1:10">
      <c r="A93" s="109">
        <v>39416</v>
      </c>
      <c r="B93" s="155">
        <f t="shared" si="5"/>
        <v>4</v>
      </c>
      <c r="C93" s="129" t="str">
        <f t="shared" si="6"/>
        <v>dec2007</v>
      </c>
      <c r="D93" s="129">
        <f t="shared" si="7"/>
        <v>39417</v>
      </c>
      <c r="E93" s="328">
        <v>52.692332412108748</v>
      </c>
      <c r="F93" s="329" t="e">
        <v>#N/A</v>
      </c>
      <c r="H93" s="167">
        <v>44805</v>
      </c>
      <c r="I93" s="475" t="e">
        <f t="shared" si="8"/>
        <v>#N/A</v>
      </c>
      <c r="J93" s="466">
        <f t="shared" si="9"/>
        <v>64.45158287549431</v>
      </c>
    </row>
    <row r="94" spans="1:10">
      <c r="A94" s="109">
        <v>39447</v>
      </c>
      <c r="B94" s="155">
        <f t="shared" si="5"/>
        <v>4</v>
      </c>
      <c r="C94" s="129" t="str">
        <f t="shared" si="6"/>
        <v>dec2007</v>
      </c>
      <c r="D94" s="129">
        <f t="shared" si="7"/>
        <v>39417</v>
      </c>
      <c r="E94" s="328">
        <v>49.021276595744681</v>
      </c>
      <c r="F94" s="329" t="e">
        <v>#N/A</v>
      </c>
      <c r="H94" s="167">
        <v>44896</v>
      </c>
      <c r="I94" s="475" t="e">
        <f t="shared" si="8"/>
        <v>#N/A</v>
      </c>
      <c r="J94" s="466">
        <f t="shared" si="9"/>
        <v>63.663019868552304</v>
      </c>
    </row>
    <row r="95" spans="1:10">
      <c r="A95" s="109">
        <v>39478</v>
      </c>
      <c r="B95" s="155">
        <f t="shared" si="5"/>
        <v>1</v>
      </c>
      <c r="C95" s="129" t="str">
        <f t="shared" si="6"/>
        <v>Mar2008</v>
      </c>
      <c r="D95" s="129">
        <f t="shared" si="7"/>
        <v>39508</v>
      </c>
      <c r="E95" s="328">
        <v>61.491239742736745</v>
      </c>
      <c r="F95" s="329" t="e">
        <v>#N/A</v>
      </c>
      <c r="H95" s="167">
        <v>44986</v>
      </c>
      <c r="I95" s="475" t="e">
        <f t="shared" si="8"/>
        <v>#N/A</v>
      </c>
      <c r="J95" s="466">
        <f t="shared" si="9"/>
        <v>66.954570237635266</v>
      </c>
    </row>
    <row r="96" spans="1:10">
      <c r="A96" s="109">
        <v>39507</v>
      </c>
      <c r="B96" s="155">
        <f t="shared" si="5"/>
        <v>1</v>
      </c>
      <c r="C96" s="129" t="str">
        <f t="shared" si="6"/>
        <v>Mar2008</v>
      </c>
      <c r="D96" s="129">
        <f t="shared" si="7"/>
        <v>39508</v>
      </c>
      <c r="E96" s="328">
        <v>60.204978038067352</v>
      </c>
      <c r="F96" s="329" t="e">
        <v>#N/A</v>
      </c>
      <c r="H96" s="167">
        <v>45078</v>
      </c>
      <c r="I96" s="475" t="e">
        <f t="shared" si="8"/>
        <v>#N/A</v>
      </c>
      <c r="J96" s="466">
        <f t="shared" si="9"/>
        <v>68.057808461294641</v>
      </c>
    </row>
    <row r="97" spans="1:10">
      <c r="A97" s="109">
        <v>39538</v>
      </c>
      <c r="B97" s="155">
        <f t="shared" si="5"/>
        <v>1</v>
      </c>
      <c r="C97" s="129" t="str">
        <f t="shared" si="6"/>
        <v>Mar2008</v>
      </c>
      <c r="D97" s="129">
        <f t="shared" si="7"/>
        <v>39508</v>
      </c>
      <c r="E97" s="328">
        <v>57.607878000410309</v>
      </c>
      <c r="F97" s="329" t="e">
        <v>#N/A</v>
      </c>
      <c r="H97" s="167">
        <v>45170</v>
      </c>
      <c r="I97" s="475" t="e">
        <f t="shared" si="8"/>
        <v>#N/A</v>
      </c>
      <c r="J97" s="466">
        <f t="shared" si="9"/>
        <v>64.431869439414285</v>
      </c>
    </row>
    <row r="98" spans="1:10">
      <c r="A98" s="109">
        <v>39568</v>
      </c>
      <c r="B98" s="155">
        <f t="shared" si="5"/>
        <v>2</v>
      </c>
      <c r="C98" s="129" t="str">
        <f t="shared" si="6"/>
        <v>June2008</v>
      </c>
      <c r="D98" s="129">
        <f t="shared" si="7"/>
        <v>39600</v>
      </c>
      <c r="E98" s="328">
        <v>57.166381727415718</v>
      </c>
      <c r="F98" s="329" t="e">
        <v>#N/A</v>
      </c>
      <c r="H98" s="167">
        <v>45261</v>
      </c>
      <c r="I98" s="475" t="e">
        <f t="shared" si="8"/>
        <v>#N/A</v>
      </c>
      <c r="J98" s="466">
        <f t="shared" si="9"/>
        <v>63.651213055559502</v>
      </c>
    </row>
    <row r="99" spans="1:10">
      <c r="A99" s="109">
        <v>39599</v>
      </c>
      <c r="B99" s="155">
        <f t="shared" si="5"/>
        <v>2</v>
      </c>
      <c r="C99" s="129" t="str">
        <f t="shared" si="6"/>
        <v>June2008</v>
      </c>
      <c r="D99" s="129">
        <f t="shared" si="7"/>
        <v>39600</v>
      </c>
      <c r="E99" s="328">
        <v>56.463068728742861</v>
      </c>
      <c r="F99" s="329" t="e">
        <v>#N/A</v>
      </c>
      <c r="H99" s="167">
        <v>45352</v>
      </c>
      <c r="I99" s="475" t="e">
        <f t="shared" si="8"/>
        <v>#N/A</v>
      </c>
      <c r="J99" s="466">
        <f t="shared" si="9"/>
        <v>66.939324603556557</v>
      </c>
    </row>
    <row r="100" spans="1:10">
      <c r="A100" s="109">
        <v>39629</v>
      </c>
      <c r="B100" s="155">
        <f t="shared" si="5"/>
        <v>2</v>
      </c>
      <c r="C100" s="129" t="str">
        <f t="shared" si="6"/>
        <v>June2008</v>
      </c>
      <c r="D100" s="129">
        <f t="shared" si="7"/>
        <v>39600</v>
      </c>
      <c r="E100" s="328">
        <v>53.882168485798708</v>
      </c>
      <c r="F100" s="329" t="e">
        <v>#N/A</v>
      </c>
      <c r="H100" s="167">
        <v>45444</v>
      </c>
      <c r="I100" s="475" t="e">
        <f t="shared" si="8"/>
        <v>#N/A</v>
      </c>
      <c r="J100" s="466">
        <f t="shared" si="9"/>
        <v>68.03861764602614</v>
      </c>
    </row>
    <row r="101" spans="1:10">
      <c r="A101" s="109">
        <v>39660</v>
      </c>
      <c r="B101" s="155">
        <f t="shared" si="5"/>
        <v>3</v>
      </c>
      <c r="C101" s="129" t="str">
        <f t="shared" si="6"/>
        <v>Sep2008</v>
      </c>
      <c r="D101" s="129">
        <f t="shared" si="7"/>
        <v>39692</v>
      </c>
      <c r="E101" s="328">
        <v>51.769945197577158</v>
      </c>
      <c r="F101" s="329" t="e">
        <v>#N/A</v>
      </c>
      <c r="H101" s="167">
        <v>45536</v>
      </c>
      <c r="I101" s="475" t="e">
        <f t="shared" si="8"/>
        <v>#N/A</v>
      </c>
      <c r="J101" s="466">
        <f t="shared" si="9"/>
        <v>64.409320526222018</v>
      </c>
    </row>
    <row r="102" spans="1:10">
      <c r="A102" s="109">
        <v>39691</v>
      </c>
      <c r="B102" s="155">
        <f t="shared" si="5"/>
        <v>3</v>
      </c>
      <c r="C102" s="129" t="str">
        <f t="shared" si="6"/>
        <v>Sep2008</v>
      </c>
      <c r="D102" s="129">
        <f t="shared" si="7"/>
        <v>39692</v>
      </c>
      <c r="E102" s="328">
        <v>51.66981419433445</v>
      </c>
      <c r="F102" s="329" t="e">
        <v>#N/A</v>
      </c>
      <c r="H102" s="167">
        <v>45627</v>
      </c>
      <c r="I102" s="475" t="e">
        <f t="shared" si="8"/>
        <v>#N/A</v>
      </c>
      <c r="J102" s="466">
        <f t="shared" si="9"/>
        <v>63.636040923213784</v>
      </c>
    </row>
    <row r="103" spans="1:10">
      <c r="A103" s="109">
        <v>39721</v>
      </c>
      <c r="B103" s="155">
        <f t="shared" si="5"/>
        <v>3</v>
      </c>
      <c r="C103" s="129" t="str">
        <f t="shared" si="6"/>
        <v>Sep2008</v>
      </c>
      <c r="D103" s="129">
        <f t="shared" si="7"/>
        <v>39692</v>
      </c>
      <c r="E103" s="328">
        <v>51.712865952224149</v>
      </c>
      <c r="F103" s="329" t="e">
        <v>#N/A</v>
      </c>
      <c r="H103" s="167">
        <v>45717</v>
      </c>
      <c r="I103" s="475" t="e">
        <f t="shared" si="8"/>
        <v>#N/A</v>
      </c>
      <c r="J103" s="466">
        <f t="shared" si="9"/>
        <v>66.933990185972007</v>
      </c>
    </row>
    <row r="104" spans="1:10" ht="13.5" thickBot="1">
      <c r="A104" s="109">
        <v>39752</v>
      </c>
      <c r="B104" s="155">
        <f t="shared" si="5"/>
        <v>4</v>
      </c>
      <c r="C104" s="129" t="str">
        <f t="shared" si="6"/>
        <v>dec2008</v>
      </c>
      <c r="D104" s="129">
        <f t="shared" si="7"/>
        <v>39783</v>
      </c>
      <c r="E104" s="328">
        <v>50.609871074004658</v>
      </c>
      <c r="F104" s="329" t="e">
        <v>#N/A</v>
      </c>
      <c r="H104" s="173">
        <v>45809</v>
      </c>
      <c r="I104" s="476" t="e">
        <f t="shared" si="8"/>
        <v>#N/A</v>
      </c>
      <c r="J104" s="467">
        <f t="shared" si="9"/>
        <v>68.012418285818754</v>
      </c>
    </row>
    <row r="105" spans="1:10">
      <c r="A105" s="109">
        <v>39782</v>
      </c>
      <c r="B105" s="155">
        <f t="shared" si="5"/>
        <v>4</v>
      </c>
      <c r="C105" s="129" t="str">
        <f t="shared" si="6"/>
        <v>dec2008</v>
      </c>
      <c r="D105" s="129">
        <f t="shared" si="7"/>
        <v>39783</v>
      </c>
      <c r="E105" s="328">
        <v>53.799861800364347</v>
      </c>
      <c r="F105" s="329" t="e">
        <v>#N/A</v>
      </c>
    </row>
    <row r="106" spans="1:10">
      <c r="A106" s="109">
        <v>39813</v>
      </c>
      <c r="B106" s="155">
        <f t="shared" si="5"/>
        <v>4</v>
      </c>
      <c r="C106" s="129" t="str">
        <f t="shared" si="6"/>
        <v>dec2008</v>
      </c>
      <c r="D106" s="129">
        <f t="shared" si="7"/>
        <v>39783</v>
      </c>
      <c r="E106" s="328">
        <v>49.504594037127319</v>
      </c>
      <c r="F106" s="329" t="e">
        <v>#N/A</v>
      </c>
    </row>
    <row r="107" spans="1:10">
      <c r="A107" s="109">
        <v>39844</v>
      </c>
      <c r="B107" s="155">
        <f t="shared" si="5"/>
        <v>1</v>
      </c>
      <c r="C107" s="129" t="str">
        <f t="shared" si="6"/>
        <v>Mar2009</v>
      </c>
      <c r="D107" s="129">
        <f t="shared" si="7"/>
        <v>39873</v>
      </c>
      <c r="E107" s="328">
        <v>57.058580614712994</v>
      </c>
      <c r="F107" s="329" t="e">
        <v>#N/A</v>
      </c>
    </row>
    <row r="108" spans="1:10">
      <c r="A108" s="109">
        <v>39872</v>
      </c>
      <c r="B108" s="155">
        <f t="shared" si="5"/>
        <v>1</v>
      </c>
      <c r="C108" s="129" t="str">
        <f t="shared" si="6"/>
        <v>Mar2009</v>
      </c>
      <c r="D108" s="129">
        <f t="shared" si="7"/>
        <v>39873</v>
      </c>
      <c r="E108" s="328">
        <v>54.371400198609734</v>
      </c>
      <c r="F108" s="329" t="e">
        <v>#N/A</v>
      </c>
    </row>
    <row r="109" spans="1:10">
      <c r="A109" s="109">
        <v>39903</v>
      </c>
      <c r="B109" s="155">
        <f t="shared" si="5"/>
        <v>1</v>
      </c>
      <c r="C109" s="129" t="str">
        <f t="shared" si="6"/>
        <v>Mar2009</v>
      </c>
      <c r="D109" s="129">
        <f t="shared" si="7"/>
        <v>39873</v>
      </c>
      <c r="E109" s="328">
        <v>53.370734746511729</v>
      </c>
      <c r="F109" s="329" t="e">
        <v>#N/A</v>
      </c>
    </row>
    <row r="110" spans="1:10">
      <c r="A110" s="109">
        <v>39933</v>
      </c>
      <c r="B110" s="155">
        <f t="shared" si="5"/>
        <v>2</v>
      </c>
      <c r="C110" s="129" t="str">
        <f t="shared" si="6"/>
        <v>June2009</v>
      </c>
      <c r="D110" s="129">
        <f t="shared" si="7"/>
        <v>39965</v>
      </c>
      <c r="E110" s="328">
        <v>54.649727767695097</v>
      </c>
      <c r="F110" s="329" t="e">
        <v>#N/A</v>
      </c>
    </row>
    <row r="111" spans="1:10">
      <c r="A111" s="109">
        <v>39964</v>
      </c>
      <c r="B111" s="155">
        <f t="shared" si="5"/>
        <v>2</v>
      </c>
      <c r="C111" s="129" t="str">
        <f t="shared" si="6"/>
        <v>June2009</v>
      </c>
      <c r="D111" s="129">
        <f t="shared" si="7"/>
        <v>39965</v>
      </c>
      <c r="E111" s="328">
        <v>55.471214305432014</v>
      </c>
      <c r="F111" s="329" t="e">
        <v>#N/A</v>
      </c>
    </row>
    <row r="112" spans="1:10">
      <c r="A112" s="109">
        <v>39994</v>
      </c>
      <c r="B112" s="155">
        <f t="shared" si="5"/>
        <v>2</v>
      </c>
      <c r="C112" s="129" t="str">
        <f t="shared" si="6"/>
        <v>June2009</v>
      </c>
      <c r="D112" s="129">
        <f t="shared" si="7"/>
        <v>39965</v>
      </c>
      <c r="E112" s="328">
        <v>56.906327108782406</v>
      </c>
      <c r="F112" s="329" t="e">
        <v>#N/A</v>
      </c>
    </row>
    <row r="113" spans="1:6">
      <c r="A113" s="109">
        <v>40025</v>
      </c>
      <c r="B113" s="155">
        <f t="shared" si="5"/>
        <v>3</v>
      </c>
      <c r="C113" s="129" t="str">
        <f t="shared" si="6"/>
        <v>Sep2009</v>
      </c>
      <c r="D113" s="129">
        <f t="shared" si="7"/>
        <v>40057</v>
      </c>
      <c r="E113" s="331">
        <v>52.114381330863239</v>
      </c>
      <c r="F113" s="332" t="e">
        <v>#N/A</v>
      </c>
    </row>
    <row r="114" spans="1:6">
      <c r="A114" s="109">
        <v>40056</v>
      </c>
      <c r="B114" s="155">
        <f t="shared" si="5"/>
        <v>3</v>
      </c>
      <c r="C114" s="129" t="str">
        <f t="shared" si="6"/>
        <v>Sep2009</v>
      </c>
      <c r="D114" s="129">
        <f t="shared" si="7"/>
        <v>40057</v>
      </c>
      <c r="E114" s="331">
        <v>54.599839947834852</v>
      </c>
      <c r="F114" s="332" t="e">
        <v>#N/A</v>
      </c>
    </row>
    <row r="115" spans="1:6">
      <c r="A115" s="109">
        <v>40086</v>
      </c>
      <c r="B115" s="155">
        <f t="shared" si="5"/>
        <v>3</v>
      </c>
      <c r="C115" s="129" t="str">
        <f t="shared" si="6"/>
        <v>Sep2009</v>
      </c>
      <c r="D115" s="129">
        <f t="shared" si="7"/>
        <v>40057</v>
      </c>
      <c r="E115" s="331">
        <v>53.559766679241996</v>
      </c>
      <c r="F115" s="332" t="e">
        <v>#N/A</v>
      </c>
    </row>
    <row r="116" spans="1:6">
      <c r="A116" s="109">
        <v>40117</v>
      </c>
      <c r="B116" s="155">
        <f t="shared" si="5"/>
        <v>4</v>
      </c>
      <c r="C116" s="129" t="str">
        <f t="shared" si="6"/>
        <v>dec2009</v>
      </c>
      <c r="D116" s="129">
        <f t="shared" si="7"/>
        <v>40148</v>
      </c>
      <c r="E116" s="331">
        <v>52.815755075957824</v>
      </c>
      <c r="F116" s="332" t="e">
        <v>#N/A</v>
      </c>
    </row>
    <row r="117" spans="1:6">
      <c r="A117" s="109">
        <v>40147</v>
      </c>
      <c r="B117" s="155">
        <f t="shared" si="5"/>
        <v>4</v>
      </c>
      <c r="C117" s="129" t="str">
        <f t="shared" si="6"/>
        <v>dec2009</v>
      </c>
      <c r="D117" s="129">
        <f t="shared" si="7"/>
        <v>40148</v>
      </c>
      <c r="E117" s="331">
        <v>53.854164781126499</v>
      </c>
      <c r="F117" s="332" t="e">
        <v>#N/A</v>
      </c>
    </row>
    <row r="118" spans="1:6">
      <c r="A118" s="109">
        <v>40178</v>
      </c>
      <c r="B118" s="155">
        <f t="shared" si="5"/>
        <v>4</v>
      </c>
      <c r="C118" s="129" t="str">
        <f t="shared" si="6"/>
        <v>dec2009</v>
      </c>
      <c r="D118" s="129">
        <f t="shared" si="7"/>
        <v>40148</v>
      </c>
      <c r="E118" s="331">
        <v>49.892592036063114</v>
      </c>
      <c r="F118" s="332" t="e">
        <v>#N/A</v>
      </c>
    </row>
    <row r="119" spans="1:6">
      <c r="A119" s="109">
        <v>40209</v>
      </c>
      <c r="B119" s="155">
        <f t="shared" si="5"/>
        <v>1</v>
      </c>
      <c r="C119" s="129" t="str">
        <f t="shared" si="6"/>
        <v>Mar2010</v>
      </c>
      <c r="D119" s="129">
        <f t="shared" si="7"/>
        <v>40238</v>
      </c>
      <c r="E119" s="331">
        <v>58.75842815961159</v>
      </c>
      <c r="F119" s="332" t="e">
        <v>#N/A</v>
      </c>
    </row>
    <row r="120" spans="1:6">
      <c r="A120" s="109">
        <v>40237</v>
      </c>
      <c r="B120" s="155">
        <f t="shared" si="5"/>
        <v>1</v>
      </c>
      <c r="C120" s="129" t="str">
        <f t="shared" si="6"/>
        <v>Mar2010</v>
      </c>
      <c r="D120" s="129">
        <f t="shared" si="7"/>
        <v>40238</v>
      </c>
      <c r="E120" s="331">
        <v>58.618991569906157</v>
      </c>
      <c r="F120" s="332" t="e">
        <v>#N/A</v>
      </c>
    </row>
    <row r="121" spans="1:6">
      <c r="A121" s="109">
        <v>40268</v>
      </c>
      <c r="B121" s="155">
        <f t="shared" si="5"/>
        <v>1</v>
      </c>
      <c r="C121" s="129" t="str">
        <f t="shared" si="6"/>
        <v>Mar2010</v>
      </c>
      <c r="D121" s="129">
        <f t="shared" si="7"/>
        <v>40238</v>
      </c>
      <c r="E121" s="331">
        <v>54.469722013523665</v>
      </c>
      <c r="F121" s="332" t="e">
        <v>#N/A</v>
      </c>
    </row>
    <row r="122" spans="1:6">
      <c r="A122" s="109">
        <v>40298</v>
      </c>
      <c r="B122" s="155">
        <f t="shared" si="5"/>
        <v>2</v>
      </c>
      <c r="C122" s="129" t="str">
        <f t="shared" si="6"/>
        <v>June2010</v>
      </c>
      <c r="D122" s="129">
        <f t="shared" si="7"/>
        <v>40330</v>
      </c>
      <c r="E122" s="331">
        <v>54.95938952723445</v>
      </c>
      <c r="F122" s="332" t="e">
        <v>#N/A</v>
      </c>
    </row>
    <row r="123" spans="1:6">
      <c r="A123" s="109">
        <v>40329</v>
      </c>
      <c r="B123" s="155">
        <f t="shared" si="5"/>
        <v>2</v>
      </c>
      <c r="C123" s="129" t="str">
        <f t="shared" si="6"/>
        <v>June2010</v>
      </c>
      <c r="D123" s="129">
        <f t="shared" si="7"/>
        <v>40330</v>
      </c>
      <c r="E123" s="331">
        <v>53.739820905903152</v>
      </c>
      <c r="F123" s="332" t="e">
        <v>#N/A</v>
      </c>
    </row>
    <row r="124" spans="1:6">
      <c r="A124" s="109">
        <v>40359</v>
      </c>
      <c r="B124" s="155">
        <f t="shared" si="5"/>
        <v>2</v>
      </c>
      <c r="C124" s="129" t="str">
        <f t="shared" si="6"/>
        <v>June2010</v>
      </c>
      <c r="D124" s="129">
        <f t="shared" si="7"/>
        <v>40330</v>
      </c>
      <c r="E124" s="331">
        <v>53.271657905952551</v>
      </c>
      <c r="F124" s="332" t="e">
        <v>#N/A</v>
      </c>
    </row>
    <row r="125" spans="1:6">
      <c r="A125" s="109">
        <v>40390</v>
      </c>
      <c r="B125" s="155">
        <f t="shared" si="5"/>
        <v>3</v>
      </c>
      <c r="C125" s="129" t="str">
        <f t="shared" si="6"/>
        <v>Sep2010</v>
      </c>
      <c r="D125" s="129">
        <f t="shared" si="7"/>
        <v>40422</v>
      </c>
      <c r="E125" s="328">
        <v>52.925834538699341</v>
      </c>
      <c r="F125" s="329" t="e">
        <v>#N/A</v>
      </c>
    </row>
    <row r="126" spans="1:6">
      <c r="A126" s="109">
        <v>40421</v>
      </c>
      <c r="B126" s="155">
        <f t="shared" si="5"/>
        <v>3</v>
      </c>
      <c r="C126" s="129" t="str">
        <f t="shared" si="6"/>
        <v>Sep2010</v>
      </c>
      <c r="D126" s="129">
        <f t="shared" si="7"/>
        <v>40422</v>
      </c>
      <c r="E126" s="328">
        <v>51.25272485349489</v>
      </c>
      <c r="F126" s="329" t="e">
        <v>#N/A</v>
      </c>
    </row>
    <row r="127" spans="1:6">
      <c r="A127" s="109">
        <v>40451</v>
      </c>
      <c r="B127" s="155">
        <f t="shared" si="5"/>
        <v>3</v>
      </c>
      <c r="C127" s="129" t="str">
        <f t="shared" si="6"/>
        <v>Sep2010</v>
      </c>
      <c r="D127" s="129">
        <f t="shared" si="7"/>
        <v>40422</v>
      </c>
      <c r="E127" s="331">
        <v>53.335715774740166</v>
      </c>
      <c r="F127" s="332" t="e">
        <v>#N/A</v>
      </c>
    </row>
    <row r="128" spans="1:6">
      <c r="A128" s="109">
        <v>40482</v>
      </c>
      <c r="B128" s="155">
        <f t="shared" si="5"/>
        <v>4</v>
      </c>
      <c r="C128" s="129" t="str">
        <f t="shared" si="6"/>
        <v>dec2010</v>
      </c>
      <c r="D128" s="129">
        <f t="shared" si="7"/>
        <v>40513</v>
      </c>
      <c r="E128" s="331">
        <v>55.151336914443476</v>
      </c>
      <c r="F128" s="332" t="e">
        <v>#N/A</v>
      </c>
    </row>
    <row r="129" spans="1:6">
      <c r="A129" s="109">
        <v>40512</v>
      </c>
      <c r="B129" s="155">
        <f t="shared" si="5"/>
        <v>4</v>
      </c>
      <c r="C129" s="129" t="str">
        <f t="shared" si="6"/>
        <v>dec2010</v>
      </c>
      <c r="D129" s="129">
        <f t="shared" si="7"/>
        <v>40513</v>
      </c>
      <c r="E129" s="331">
        <v>54.077612298103141</v>
      </c>
      <c r="F129" s="332" t="e">
        <v>#N/A</v>
      </c>
    </row>
    <row r="130" spans="1:6">
      <c r="A130" s="109">
        <v>40543</v>
      </c>
      <c r="B130" s="155">
        <f t="shared" si="5"/>
        <v>4</v>
      </c>
      <c r="C130" s="129" t="str">
        <f t="shared" si="6"/>
        <v>dec2010</v>
      </c>
      <c r="D130" s="129">
        <f t="shared" si="7"/>
        <v>40513</v>
      </c>
      <c r="E130" s="331">
        <v>50.445334045013787</v>
      </c>
      <c r="F130" s="332" t="e">
        <v>#N/A</v>
      </c>
    </row>
    <row r="131" spans="1:6">
      <c r="A131" s="109">
        <v>40574</v>
      </c>
      <c r="B131" s="155">
        <f t="shared" si="5"/>
        <v>1</v>
      </c>
      <c r="C131" s="129" t="str">
        <f t="shared" si="6"/>
        <v>Mar2011</v>
      </c>
      <c r="D131" s="129">
        <f t="shared" si="7"/>
        <v>40603</v>
      </c>
      <c r="E131" s="331">
        <v>59.165243091473329</v>
      </c>
      <c r="F131" s="332" t="e">
        <v>#N/A</v>
      </c>
    </row>
    <row r="132" spans="1:6">
      <c r="A132" s="109">
        <v>40602</v>
      </c>
      <c r="B132" s="155">
        <f t="shared" si="5"/>
        <v>1</v>
      </c>
      <c r="C132" s="129" t="str">
        <f t="shared" si="6"/>
        <v>Mar2011</v>
      </c>
      <c r="D132" s="129">
        <f t="shared" si="7"/>
        <v>40603</v>
      </c>
      <c r="E132" s="331">
        <v>58.38116253060484</v>
      </c>
      <c r="F132" s="332" t="e">
        <v>#N/A</v>
      </c>
    </row>
    <row r="133" spans="1:6">
      <c r="A133" s="109">
        <v>40633</v>
      </c>
      <c r="B133" s="155">
        <f t="shared" ref="B133:B196" si="10">MONTH(MONTH(A133)&amp;0)</f>
        <v>1</v>
      </c>
      <c r="C133" s="129" t="str">
        <f t="shared" ref="C133:C196" si="11">IF(B133=4,"dec",IF(B133=1,"Mar", IF(B133=2,"June",IF(B133=3,"Sep",""))))&amp;YEAR(A133)</f>
        <v>Mar2011</v>
      </c>
      <c r="D133" s="129">
        <f t="shared" ref="D133:D196" si="12">DATEVALUE(C133)</f>
        <v>40603</v>
      </c>
      <c r="E133" s="331">
        <v>55.948850625985074</v>
      </c>
      <c r="F133" s="332" t="e">
        <v>#N/A</v>
      </c>
    </row>
    <row r="134" spans="1:6">
      <c r="A134" s="109">
        <v>40663</v>
      </c>
      <c r="B134" s="155">
        <f t="shared" si="10"/>
        <v>2</v>
      </c>
      <c r="C134" s="129" t="str">
        <f t="shared" si="11"/>
        <v>June2011</v>
      </c>
      <c r="D134" s="129">
        <f t="shared" si="12"/>
        <v>40695</v>
      </c>
      <c r="E134" s="331">
        <v>58.037235879564221</v>
      </c>
      <c r="F134" s="332" t="e">
        <v>#N/A</v>
      </c>
    </row>
    <row r="135" spans="1:6">
      <c r="A135" s="109">
        <v>40694</v>
      </c>
      <c r="B135" s="155">
        <f t="shared" si="10"/>
        <v>2</v>
      </c>
      <c r="C135" s="129" t="str">
        <f t="shared" si="11"/>
        <v>June2011</v>
      </c>
      <c r="D135" s="129">
        <f t="shared" si="12"/>
        <v>40695</v>
      </c>
      <c r="E135" s="331">
        <v>59.054009502569571</v>
      </c>
      <c r="F135" s="332" t="e">
        <v>#N/A</v>
      </c>
    </row>
    <row r="136" spans="1:6">
      <c r="A136" s="109">
        <v>40724</v>
      </c>
      <c r="B136" s="155">
        <f t="shared" si="10"/>
        <v>2</v>
      </c>
      <c r="C136" s="129" t="str">
        <f t="shared" si="11"/>
        <v>June2011</v>
      </c>
      <c r="D136" s="129">
        <f t="shared" si="12"/>
        <v>40695</v>
      </c>
      <c r="E136" s="331">
        <v>55.753510999602241</v>
      </c>
      <c r="F136" s="332" t="e">
        <v>#N/A</v>
      </c>
    </row>
    <row r="137" spans="1:6">
      <c r="A137" s="109">
        <v>40755</v>
      </c>
      <c r="B137" s="155">
        <f t="shared" si="10"/>
        <v>3</v>
      </c>
      <c r="C137" s="129" t="str">
        <f t="shared" si="11"/>
        <v>Sep2011</v>
      </c>
      <c r="D137" s="129">
        <f t="shared" si="12"/>
        <v>40787</v>
      </c>
      <c r="E137" s="331">
        <v>54.967235391816395</v>
      </c>
      <c r="F137" s="332" t="e">
        <v>#N/A</v>
      </c>
    </row>
    <row r="138" spans="1:6">
      <c r="A138" s="109">
        <v>40786</v>
      </c>
      <c r="B138" s="155">
        <f t="shared" si="10"/>
        <v>3</v>
      </c>
      <c r="C138" s="129" t="str">
        <f t="shared" si="11"/>
        <v>Sep2011</v>
      </c>
      <c r="D138" s="129">
        <f t="shared" si="12"/>
        <v>40787</v>
      </c>
      <c r="E138" s="331">
        <v>55.971514653519584</v>
      </c>
      <c r="F138" s="332" t="e">
        <v>#N/A</v>
      </c>
    </row>
    <row r="139" spans="1:6">
      <c r="A139" s="109">
        <v>40816</v>
      </c>
      <c r="B139" s="155">
        <f t="shared" si="10"/>
        <v>3</v>
      </c>
      <c r="C139" s="129" t="str">
        <f t="shared" si="11"/>
        <v>Sep2011</v>
      </c>
      <c r="D139" s="129">
        <f t="shared" si="12"/>
        <v>40787</v>
      </c>
      <c r="E139" s="331">
        <v>55.065384734287569</v>
      </c>
      <c r="F139" s="332" t="e">
        <v>#N/A</v>
      </c>
    </row>
    <row r="140" spans="1:6">
      <c r="A140" s="109">
        <v>40847</v>
      </c>
      <c r="B140" s="155">
        <f t="shared" si="10"/>
        <v>4</v>
      </c>
      <c r="C140" s="129" t="str">
        <f t="shared" si="11"/>
        <v>dec2011</v>
      </c>
      <c r="D140" s="129">
        <f t="shared" si="12"/>
        <v>40878</v>
      </c>
      <c r="E140" s="331">
        <v>56.372387665745428</v>
      </c>
      <c r="F140" s="332" t="e">
        <v>#N/A</v>
      </c>
    </row>
    <row r="141" spans="1:6">
      <c r="A141" s="109">
        <v>40877</v>
      </c>
      <c r="B141" s="155">
        <f t="shared" si="10"/>
        <v>4</v>
      </c>
      <c r="C141" s="129" t="str">
        <f t="shared" si="11"/>
        <v>dec2011</v>
      </c>
      <c r="D141" s="129">
        <f t="shared" si="12"/>
        <v>40878</v>
      </c>
      <c r="E141" s="331">
        <v>54.821335138961558</v>
      </c>
      <c r="F141" s="332" t="e">
        <v>#N/A</v>
      </c>
    </row>
    <row r="142" spans="1:6">
      <c r="A142" s="109">
        <v>40908</v>
      </c>
      <c r="B142" s="155">
        <f t="shared" si="10"/>
        <v>4</v>
      </c>
      <c r="C142" s="129" t="str">
        <f t="shared" si="11"/>
        <v>dec2011</v>
      </c>
      <c r="D142" s="129">
        <f t="shared" si="12"/>
        <v>40878</v>
      </c>
      <c r="E142" s="331">
        <v>53.229065831514347</v>
      </c>
      <c r="F142" s="332" t="e">
        <v>#N/A</v>
      </c>
    </row>
    <row r="143" spans="1:6">
      <c r="A143" s="109">
        <v>40939</v>
      </c>
      <c r="B143" s="155">
        <f t="shared" si="10"/>
        <v>1</v>
      </c>
      <c r="C143" s="129" t="str">
        <f t="shared" si="11"/>
        <v>Mar2012</v>
      </c>
      <c r="D143" s="129">
        <f t="shared" si="12"/>
        <v>40969</v>
      </c>
      <c r="E143" s="331">
        <v>64.613146994656461</v>
      </c>
      <c r="F143" s="332" t="e">
        <v>#N/A</v>
      </c>
    </row>
    <row r="144" spans="1:6">
      <c r="A144" s="109">
        <v>40968</v>
      </c>
      <c r="B144" s="155">
        <f t="shared" si="10"/>
        <v>1</v>
      </c>
      <c r="C144" s="129" t="str">
        <f t="shared" si="11"/>
        <v>Mar2012</v>
      </c>
      <c r="D144" s="129">
        <f t="shared" si="12"/>
        <v>40969</v>
      </c>
      <c r="E144" s="331">
        <v>58.863629409784906</v>
      </c>
      <c r="F144" s="332" t="e">
        <v>#N/A</v>
      </c>
    </row>
    <row r="145" spans="1:10" s="124" customFormat="1">
      <c r="A145" s="109">
        <v>40999</v>
      </c>
      <c r="B145" s="155">
        <f t="shared" si="10"/>
        <v>1</v>
      </c>
      <c r="C145" s="129" t="str">
        <f t="shared" si="11"/>
        <v>Mar2012</v>
      </c>
      <c r="D145" s="129">
        <f t="shared" si="12"/>
        <v>40969</v>
      </c>
      <c r="E145" s="331">
        <v>57.423981120087142</v>
      </c>
      <c r="F145" s="332" t="e">
        <v>#N/A</v>
      </c>
      <c r="G145" s="195"/>
      <c r="H145" s="193"/>
      <c r="I145" s="123"/>
      <c r="J145" s="123"/>
    </row>
    <row r="146" spans="1:10" s="124" customFormat="1">
      <c r="A146" s="109">
        <v>41029</v>
      </c>
      <c r="B146" s="155">
        <f t="shared" si="10"/>
        <v>2</v>
      </c>
      <c r="C146" s="129" t="str">
        <f t="shared" si="11"/>
        <v>June2012</v>
      </c>
      <c r="D146" s="129">
        <f t="shared" si="12"/>
        <v>41061</v>
      </c>
      <c r="E146" s="331">
        <v>64.424232517082416</v>
      </c>
      <c r="F146" s="332" t="e">
        <v>#N/A</v>
      </c>
      <c r="G146" s="195"/>
      <c r="H146" s="193"/>
      <c r="I146" s="123"/>
      <c r="J146" s="123"/>
    </row>
    <row r="147" spans="1:10" s="124" customFormat="1">
      <c r="A147" s="109">
        <v>41060</v>
      </c>
      <c r="B147" s="155">
        <f t="shared" si="10"/>
        <v>2</v>
      </c>
      <c r="C147" s="129" t="str">
        <f t="shared" si="11"/>
        <v>June2012</v>
      </c>
      <c r="D147" s="129">
        <f t="shared" si="12"/>
        <v>41061</v>
      </c>
      <c r="E147" s="331">
        <v>63.221520831310087</v>
      </c>
      <c r="F147" s="332" t="e">
        <v>#N/A</v>
      </c>
      <c r="G147" s="195"/>
      <c r="H147" s="193"/>
      <c r="I147" s="123"/>
      <c r="J147" s="123"/>
    </row>
    <row r="148" spans="1:10" s="124" customFormat="1">
      <c r="A148" s="109">
        <v>41090</v>
      </c>
      <c r="B148" s="155">
        <f t="shared" si="10"/>
        <v>2</v>
      </c>
      <c r="C148" s="129" t="str">
        <f t="shared" si="11"/>
        <v>June2012</v>
      </c>
      <c r="D148" s="129">
        <f t="shared" si="12"/>
        <v>41061</v>
      </c>
      <c r="E148" s="331">
        <v>58.211461157333829</v>
      </c>
      <c r="F148" s="332" t="e">
        <v>#N/A</v>
      </c>
      <c r="G148" s="195"/>
      <c r="H148" s="193"/>
      <c r="I148" s="123"/>
      <c r="J148" s="123"/>
    </row>
    <row r="149" spans="1:10" s="124" customFormat="1">
      <c r="A149" s="109">
        <v>41121</v>
      </c>
      <c r="B149" s="155">
        <f t="shared" si="10"/>
        <v>3</v>
      </c>
      <c r="C149" s="129" t="str">
        <f t="shared" si="11"/>
        <v>Sep2012</v>
      </c>
      <c r="D149" s="129">
        <f t="shared" si="12"/>
        <v>41153</v>
      </c>
      <c r="E149" s="331">
        <v>61.172127610131795</v>
      </c>
      <c r="F149" s="332" t="e">
        <v>#N/A</v>
      </c>
      <c r="G149" s="195"/>
      <c r="H149" s="193"/>
      <c r="I149" s="123"/>
      <c r="J149" s="123"/>
    </row>
    <row r="150" spans="1:10" s="124" customFormat="1">
      <c r="A150" s="109">
        <v>41152</v>
      </c>
      <c r="B150" s="155">
        <f t="shared" si="10"/>
        <v>3</v>
      </c>
      <c r="C150" s="129" t="str">
        <f t="shared" si="11"/>
        <v>Sep2012</v>
      </c>
      <c r="D150" s="129">
        <f t="shared" si="12"/>
        <v>41153</v>
      </c>
      <c r="E150" s="331">
        <v>59.362441097966851</v>
      </c>
      <c r="F150" s="332" t="e">
        <v>#N/A</v>
      </c>
      <c r="G150" s="195"/>
      <c r="H150" s="193"/>
      <c r="I150" s="123"/>
      <c r="J150" s="123"/>
    </row>
    <row r="151" spans="1:10" s="124" customFormat="1">
      <c r="A151" s="109">
        <v>41182</v>
      </c>
      <c r="B151" s="155">
        <f t="shared" si="10"/>
        <v>3</v>
      </c>
      <c r="C151" s="129" t="str">
        <f t="shared" si="11"/>
        <v>Sep2012</v>
      </c>
      <c r="D151" s="129">
        <f t="shared" si="12"/>
        <v>41153</v>
      </c>
      <c r="E151" s="331">
        <v>57.449167725333069</v>
      </c>
      <c r="F151" s="332" t="e">
        <v>#N/A</v>
      </c>
      <c r="G151" s="195"/>
      <c r="H151" s="193"/>
      <c r="I151" s="123"/>
      <c r="J151" s="123"/>
    </row>
    <row r="152" spans="1:10" s="124" customFormat="1">
      <c r="A152" s="109">
        <v>41213</v>
      </c>
      <c r="B152" s="155">
        <f t="shared" si="10"/>
        <v>4</v>
      </c>
      <c r="C152" s="129" t="str">
        <f t="shared" si="11"/>
        <v>dec2012</v>
      </c>
      <c r="D152" s="129">
        <f t="shared" si="12"/>
        <v>41244</v>
      </c>
      <c r="E152" s="331">
        <v>57.025334205852111</v>
      </c>
      <c r="F152" s="332" t="e">
        <v>#N/A</v>
      </c>
      <c r="G152" s="195"/>
      <c r="H152" s="193"/>
      <c r="I152" s="123"/>
      <c r="J152" s="123"/>
    </row>
    <row r="153" spans="1:10" s="124" customFormat="1">
      <c r="A153" s="109">
        <v>41243</v>
      </c>
      <c r="B153" s="155">
        <f t="shared" si="10"/>
        <v>4</v>
      </c>
      <c r="C153" s="129" t="str">
        <f t="shared" si="11"/>
        <v>dec2012</v>
      </c>
      <c r="D153" s="129">
        <f t="shared" si="12"/>
        <v>41244</v>
      </c>
      <c r="E153" s="331">
        <v>54.828815245906583</v>
      </c>
      <c r="F153" s="332" t="e">
        <v>#N/A</v>
      </c>
      <c r="G153" s="195"/>
      <c r="H153" s="193"/>
      <c r="I153" s="123"/>
      <c r="J153" s="123"/>
    </row>
    <row r="154" spans="1:10" s="124" customFormat="1">
      <c r="A154" s="109">
        <v>41274</v>
      </c>
      <c r="B154" s="155">
        <f t="shared" si="10"/>
        <v>4</v>
      </c>
      <c r="C154" s="129" t="str">
        <f t="shared" si="11"/>
        <v>dec2012</v>
      </c>
      <c r="D154" s="129">
        <f t="shared" si="12"/>
        <v>41244</v>
      </c>
      <c r="E154" s="331">
        <v>48.831886493045829</v>
      </c>
      <c r="F154" s="332" t="e">
        <v>#N/A</v>
      </c>
      <c r="G154" s="195"/>
      <c r="H154" s="193"/>
      <c r="I154" s="123"/>
      <c r="J154" s="123"/>
    </row>
    <row r="155" spans="1:10" s="124" customFormat="1">
      <c r="A155" s="109">
        <v>41305</v>
      </c>
      <c r="B155" s="155">
        <f t="shared" si="10"/>
        <v>1</v>
      </c>
      <c r="C155" s="129" t="str">
        <f t="shared" si="11"/>
        <v>Mar2013</v>
      </c>
      <c r="D155" s="129">
        <f t="shared" si="12"/>
        <v>41334</v>
      </c>
      <c r="E155" s="331">
        <v>60.929287751113392</v>
      </c>
      <c r="F155" s="332" t="e">
        <v>#N/A</v>
      </c>
      <c r="G155" s="195"/>
      <c r="H155" s="193"/>
      <c r="I155" s="123"/>
      <c r="J155" s="123"/>
    </row>
    <row r="156" spans="1:10" s="124" customFormat="1">
      <c r="A156" s="109">
        <v>41333</v>
      </c>
      <c r="B156" s="155">
        <f t="shared" si="10"/>
        <v>1</v>
      </c>
      <c r="C156" s="129" t="str">
        <f t="shared" si="11"/>
        <v>Mar2013</v>
      </c>
      <c r="D156" s="129">
        <f t="shared" si="12"/>
        <v>41334</v>
      </c>
      <c r="E156" s="331">
        <v>60.443784385864248</v>
      </c>
      <c r="F156" s="332" t="e">
        <v>#N/A</v>
      </c>
      <c r="G156" s="195"/>
      <c r="H156" s="193"/>
      <c r="I156" s="123"/>
      <c r="J156" s="123"/>
    </row>
    <row r="157" spans="1:10" s="124" customFormat="1">
      <c r="A157" s="109">
        <v>41364</v>
      </c>
      <c r="B157" s="155">
        <f t="shared" si="10"/>
        <v>1</v>
      </c>
      <c r="C157" s="129" t="str">
        <f t="shared" si="11"/>
        <v>Mar2013</v>
      </c>
      <c r="D157" s="129">
        <f t="shared" si="12"/>
        <v>41334</v>
      </c>
      <c r="E157" s="331">
        <v>60.023487568365603</v>
      </c>
      <c r="F157" s="332" t="e">
        <v>#N/A</v>
      </c>
      <c r="G157" s="195"/>
      <c r="H157" s="193"/>
      <c r="I157" s="123"/>
      <c r="J157" s="123"/>
    </row>
    <row r="158" spans="1:10" s="124" customFormat="1">
      <c r="A158" s="109">
        <v>41394</v>
      </c>
      <c r="B158" s="155">
        <f t="shared" si="10"/>
        <v>2</v>
      </c>
      <c r="C158" s="129" t="str">
        <f t="shared" si="11"/>
        <v>June2013</v>
      </c>
      <c r="D158" s="129">
        <f t="shared" si="12"/>
        <v>41426</v>
      </c>
      <c r="E158" s="331">
        <v>58.289200091830374</v>
      </c>
      <c r="F158" s="332" t="e">
        <v>#N/A</v>
      </c>
      <c r="G158" s="195"/>
      <c r="H158" s="193"/>
      <c r="I158" s="123"/>
      <c r="J158" s="123"/>
    </row>
    <row r="159" spans="1:10" s="124" customFormat="1">
      <c r="A159" s="109">
        <v>41425</v>
      </c>
      <c r="B159" s="155">
        <f t="shared" si="10"/>
        <v>2</v>
      </c>
      <c r="C159" s="129" t="str">
        <f t="shared" si="11"/>
        <v>June2013</v>
      </c>
      <c r="D159" s="129">
        <f t="shared" si="12"/>
        <v>41426</v>
      </c>
      <c r="E159" s="331">
        <v>57.284068651860707</v>
      </c>
      <c r="F159" s="332" t="e">
        <v>#N/A</v>
      </c>
      <c r="G159" s="195"/>
      <c r="H159" s="193"/>
      <c r="I159" s="123"/>
      <c r="J159" s="123"/>
    </row>
    <row r="160" spans="1:10" s="124" customFormat="1">
      <c r="A160" s="109">
        <v>41455</v>
      </c>
      <c r="B160" s="155">
        <f t="shared" si="10"/>
        <v>2</v>
      </c>
      <c r="C160" s="129" t="str">
        <f t="shared" si="11"/>
        <v>June2013</v>
      </c>
      <c r="D160" s="129">
        <f t="shared" si="12"/>
        <v>41426</v>
      </c>
      <c r="E160" s="328">
        <v>57.499152454422806</v>
      </c>
      <c r="F160" s="329" t="e">
        <v>#N/A</v>
      </c>
      <c r="G160" s="195"/>
      <c r="H160" s="193"/>
      <c r="I160" s="123"/>
      <c r="J160" s="123"/>
    </row>
    <row r="161" spans="1:10" s="124" customFormat="1">
      <c r="A161" s="109">
        <v>41486</v>
      </c>
      <c r="B161" s="155">
        <f t="shared" si="10"/>
        <v>3</v>
      </c>
      <c r="C161" s="129" t="str">
        <f t="shared" si="11"/>
        <v>Sep2013</v>
      </c>
      <c r="D161" s="129">
        <f t="shared" si="12"/>
        <v>41518</v>
      </c>
      <c r="E161" s="328">
        <v>56.856761533744546</v>
      </c>
      <c r="F161" s="329" t="e">
        <v>#N/A</v>
      </c>
      <c r="G161" s="195"/>
      <c r="H161" s="193"/>
      <c r="I161" s="123"/>
      <c r="J161" s="123"/>
    </row>
    <row r="162" spans="1:10">
      <c r="A162" s="109">
        <v>41517</v>
      </c>
      <c r="B162" s="155">
        <f t="shared" si="10"/>
        <v>3</v>
      </c>
      <c r="C162" s="129" t="str">
        <f t="shared" si="11"/>
        <v>Sep2013</v>
      </c>
      <c r="D162" s="129">
        <f t="shared" si="12"/>
        <v>41518</v>
      </c>
      <c r="E162" s="328">
        <v>54.732884816930934</v>
      </c>
      <c r="F162" s="329" t="e">
        <v>#N/A</v>
      </c>
    </row>
    <row r="163" spans="1:10">
      <c r="A163" s="109">
        <v>41547</v>
      </c>
      <c r="B163" s="155">
        <f t="shared" si="10"/>
        <v>3</v>
      </c>
      <c r="C163" s="129" t="str">
        <f t="shared" si="11"/>
        <v>Sep2013</v>
      </c>
      <c r="D163" s="129">
        <f t="shared" si="12"/>
        <v>41518</v>
      </c>
      <c r="E163" s="328">
        <v>55.808106330691217</v>
      </c>
      <c r="F163" s="329" t="e">
        <v>#N/A</v>
      </c>
    </row>
    <row r="164" spans="1:10">
      <c r="A164" s="109">
        <v>41578</v>
      </c>
      <c r="B164" s="155">
        <f t="shared" si="10"/>
        <v>4</v>
      </c>
      <c r="C164" s="129" t="str">
        <f t="shared" si="11"/>
        <v>dec2013</v>
      </c>
      <c r="D164" s="129">
        <f t="shared" si="12"/>
        <v>41609</v>
      </c>
      <c r="E164" s="328">
        <v>57.07460996922206</v>
      </c>
      <c r="F164" s="329" t="e">
        <v>#N/A</v>
      </c>
    </row>
    <row r="165" spans="1:10">
      <c r="A165" s="109">
        <v>41608</v>
      </c>
      <c r="B165" s="155">
        <f t="shared" si="10"/>
        <v>4</v>
      </c>
      <c r="C165" s="129" t="str">
        <f t="shared" si="11"/>
        <v>dec2013</v>
      </c>
      <c r="D165" s="129">
        <f t="shared" si="12"/>
        <v>41609</v>
      </c>
      <c r="E165" s="328">
        <v>53.431029078878638</v>
      </c>
      <c r="F165" s="329" t="e">
        <v>#N/A</v>
      </c>
    </row>
    <row r="166" spans="1:10">
      <c r="A166" s="109">
        <v>41639</v>
      </c>
      <c r="B166" s="155">
        <f t="shared" si="10"/>
        <v>4</v>
      </c>
      <c r="C166" s="129" t="str">
        <f t="shared" si="11"/>
        <v>dec2013</v>
      </c>
      <c r="D166" s="129">
        <f t="shared" si="12"/>
        <v>41609</v>
      </c>
      <c r="E166" s="328">
        <v>51.256170517642843</v>
      </c>
      <c r="F166" s="329" t="e">
        <v>#N/A</v>
      </c>
    </row>
    <row r="167" spans="1:10">
      <c r="A167" s="109">
        <v>41670</v>
      </c>
      <c r="B167" s="155">
        <f t="shared" si="10"/>
        <v>1</v>
      </c>
      <c r="C167" s="129" t="str">
        <f t="shared" si="11"/>
        <v>Mar2014</v>
      </c>
      <c r="D167" s="129">
        <f t="shared" si="12"/>
        <v>41699</v>
      </c>
      <c r="E167" s="328">
        <v>60.060026908614205</v>
      </c>
      <c r="F167" s="329" t="e">
        <v>#N/A</v>
      </c>
    </row>
    <row r="168" spans="1:10">
      <c r="A168" s="109">
        <v>41698</v>
      </c>
      <c r="B168" s="155">
        <f t="shared" si="10"/>
        <v>1</v>
      </c>
      <c r="C168" s="129" t="str">
        <f t="shared" si="11"/>
        <v>Mar2014</v>
      </c>
      <c r="D168" s="129">
        <f t="shared" si="12"/>
        <v>41699</v>
      </c>
      <c r="E168" s="328">
        <v>57.841046748987722</v>
      </c>
      <c r="F168" s="329" t="e">
        <v>#N/A</v>
      </c>
    </row>
    <row r="169" spans="1:10">
      <c r="A169" s="109">
        <v>41729</v>
      </c>
      <c r="B169" s="155">
        <f t="shared" si="10"/>
        <v>1</v>
      </c>
      <c r="C169" s="129" t="str">
        <f t="shared" si="11"/>
        <v>Mar2014</v>
      </c>
      <c r="D169" s="129">
        <f t="shared" si="12"/>
        <v>41699</v>
      </c>
      <c r="E169" s="328">
        <v>56.139039144768425</v>
      </c>
      <c r="F169" s="329" t="e">
        <v>#N/A</v>
      </c>
    </row>
    <row r="170" spans="1:10">
      <c r="A170" s="109">
        <v>41759</v>
      </c>
      <c r="B170" s="155">
        <f t="shared" si="10"/>
        <v>2</v>
      </c>
      <c r="C170" s="129" t="str">
        <f t="shared" si="11"/>
        <v>June2014</v>
      </c>
      <c r="D170" s="129">
        <f t="shared" si="12"/>
        <v>41791</v>
      </c>
      <c r="E170" s="328">
        <v>59.408127030920234</v>
      </c>
      <c r="F170" s="329" t="e">
        <v>#N/A</v>
      </c>
    </row>
    <row r="171" spans="1:10">
      <c r="A171" s="109">
        <v>41790</v>
      </c>
      <c r="B171" s="155">
        <f t="shared" si="10"/>
        <v>2</v>
      </c>
      <c r="C171" s="129" t="str">
        <f t="shared" si="11"/>
        <v>June2014</v>
      </c>
      <c r="D171" s="129">
        <f t="shared" si="12"/>
        <v>41791</v>
      </c>
      <c r="E171" s="328">
        <v>60.844741575321549</v>
      </c>
      <c r="F171" s="329" t="e">
        <v>#N/A</v>
      </c>
    </row>
    <row r="172" spans="1:10">
      <c r="A172" s="109">
        <v>41820</v>
      </c>
      <c r="B172" s="155">
        <f t="shared" si="10"/>
        <v>2</v>
      </c>
      <c r="C172" s="129" t="str">
        <f t="shared" si="11"/>
        <v>June2014</v>
      </c>
      <c r="D172" s="129">
        <f t="shared" si="12"/>
        <v>41791</v>
      </c>
      <c r="E172" s="328">
        <v>59.382613528623274</v>
      </c>
      <c r="F172" s="329" t="e">
        <v>#N/A</v>
      </c>
    </row>
    <row r="173" spans="1:10">
      <c r="A173" s="109">
        <v>41851</v>
      </c>
      <c r="B173" s="155">
        <f t="shared" si="10"/>
        <v>3</v>
      </c>
      <c r="C173" s="129" t="str">
        <f t="shared" si="11"/>
        <v>Sep2014</v>
      </c>
      <c r="D173" s="129">
        <f t="shared" si="12"/>
        <v>41883</v>
      </c>
      <c r="E173" s="328">
        <v>59.057023913253943</v>
      </c>
      <c r="F173" s="329" t="e">
        <v>#N/A</v>
      </c>
    </row>
    <row r="174" spans="1:10">
      <c r="A174" s="109">
        <v>41882</v>
      </c>
      <c r="B174" s="155">
        <f t="shared" si="10"/>
        <v>3</v>
      </c>
      <c r="C174" s="129" t="str">
        <f t="shared" si="11"/>
        <v>Sep2014</v>
      </c>
      <c r="D174" s="129">
        <f t="shared" si="12"/>
        <v>41883</v>
      </c>
      <c r="E174" s="328">
        <v>59.424794228874696</v>
      </c>
      <c r="F174" s="329" t="e">
        <v>#N/A</v>
      </c>
    </row>
    <row r="175" spans="1:10">
      <c r="A175" s="109">
        <v>41912</v>
      </c>
      <c r="B175" s="155">
        <f t="shared" si="10"/>
        <v>3</v>
      </c>
      <c r="C175" s="129" t="str">
        <f t="shared" si="11"/>
        <v>Sep2014</v>
      </c>
      <c r="D175" s="129">
        <f t="shared" si="12"/>
        <v>41883</v>
      </c>
      <c r="E175" s="328">
        <v>58.373889557775534</v>
      </c>
      <c r="F175" s="329" t="e">
        <v>#N/A</v>
      </c>
    </row>
    <row r="176" spans="1:10">
      <c r="A176" s="109">
        <v>41943</v>
      </c>
      <c r="B176" s="155">
        <f t="shared" si="10"/>
        <v>4</v>
      </c>
      <c r="C176" s="129" t="str">
        <f t="shared" si="11"/>
        <v>dec2014</v>
      </c>
      <c r="D176" s="129">
        <f t="shared" si="12"/>
        <v>41974</v>
      </c>
      <c r="E176" s="328">
        <v>57.026731201164154</v>
      </c>
      <c r="F176" s="329" t="e">
        <v>#N/A</v>
      </c>
    </row>
    <row r="177" spans="1:6">
      <c r="A177" s="109">
        <v>41973</v>
      </c>
      <c r="B177" s="155">
        <f t="shared" si="10"/>
        <v>4</v>
      </c>
      <c r="C177" s="129" t="str">
        <f t="shared" si="11"/>
        <v>dec2014</v>
      </c>
      <c r="D177" s="129">
        <f t="shared" si="12"/>
        <v>41974</v>
      </c>
      <c r="E177" s="328">
        <v>59.968928154692449</v>
      </c>
      <c r="F177" s="329" t="e">
        <v>#N/A</v>
      </c>
    </row>
    <row r="178" spans="1:6">
      <c r="A178" s="109">
        <v>42004</v>
      </c>
      <c r="B178" s="155">
        <f t="shared" si="10"/>
        <v>4</v>
      </c>
      <c r="C178" s="129" t="str">
        <f t="shared" si="11"/>
        <v>dec2014</v>
      </c>
      <c r="D178" s="129">
        <f t="shared" si="12"/>
        <v>41974</v>
      </c>
      <c r="E178" s="328">
        <v>64.904909881914236</v>
      </c>
      <c r="F178" s="329" t="e">
        <v>#N/A</v>
      </c>
    </row>
    <row r="179" spans="1:6">
      <c r="A179" s="109">
        <v>42035</v>
      </c>
      <c r="B179" s="155">
        <f t="shared" si="10"/>
        <v>1</v>
      </c>
      <c r="C179" s="129" t="str">
        <f t="shared" si="11"/>
        <v>Mar2015</v>
      </c>
      <c r="D179" s="129">
        <f t="shared" si="12"/>
        <v>42064</v>
      </c>
      <c r="E179" s="328">
        <v>67.349450822987649</v>
      </c>
      <c r="F179" s="329" t="e">
        <v>#N/A</v>
      </c>
    </row>
    <row r="180" spans="1:6">
      <c r="A180" s="109">
        <v>42063</v>
      </c>
      <c r="B180" s="155">
        <f t="shared" si="10"/>
        <v>1</v>
      </c>
      <c r="C180" s="129" t="str">
        <f t="shared" si="11"/>
        <v>Mar2015</v>
      </c>
      <c r="D180" s="129">
        <f t="shared" si="12"/>
        <v>42064</v>
      </c>
      <c r="E180" s="328">
        <v>67.254962031092134</v>
      </c>
      <c r="F180" s="329" t="e">
        <v>#N/A</v>
      </c>
    </row>
    <row r="181" spans="1:6">
      <c r="A181" s="109">
        <v>42094</v>
      </c>
      <c r="B181" s="155">
        <f t="shared" si="10"/>
        <v>1</v>
      </c>
      <c r="C181" s="129" t="str">
        <f t="shared" si="11"/>
        <v>Mar2015</v>
      </c>
      <c r="D181" s="129">
        <f t="shared" si="12"/>
        <v>42064</v>
      </c>
      <c r="E181" s="328">
        <v>62.485663026030025</v>
      </c>
      <c r="F181" s="329" t="e">
        <v>#N/A</v>
      </c>
    </row>
    <row r="182" spans="1:6">
      <c r="A182" s="109">
        <v>42124</v>
      </c>
      <c r="B182" s="155">
        <f t="shared" si="10"/>
        <v>2</v>
      </c>
      <c r="C182" s="129" t="str">
        <f t="shared" si="11"/>
        <v>June2015</v>
      </c>
      <c r="D182" s="129">
        <f t="shared" si="12"/>
        <v>42156</v>
      </c>
      <c r="E182" s="328">
        <v>64.647709418035063</v>
      </c>
      <c r="F182" s="329" t="e">
        <v>#N/A</v>
      </c>
    </row>
    <row r="183" spans="1:6">
      <c r="A183" s="109">
        <v>42155</v>
      </c>
      <c r="B183" s="155">
        <f t="shared" si="10"/>
        <v>2</v>
      </c>
      <c r="C183" s="129" t="str">
        <f t="shared" si="11"/>
        <v>June2015</v>
      </c>
      <c r="D183" s="129">
        <f t="shared" si="12"/>
        <v>42156</v>
      </c>
      <c r="E183" s="328">
        <v>67.345514424142621</v>
      </c>
      <c r="F183" s="329" t="e">
        <v>#N/A</v>
      </c>
    </row>
    <row r="184" spans="1:6">
      <c r="A184" s="109">
        <v>42185</v>
      </c>
      <c r="B184" s="155">
        <f t="shared" si="10"/>
        <v>2</v>
      </c>
      <c r="C184" s="129" t="str">
        <f t="shared" si="11"/>
        <v>June2015</v>
      </c>
      <c r="D184" s="129">
        <f t="shared" si="12"/>
        <v>42156</v>
      </c>
      <c r="E184" s="328">
        <v>65.831405161567503</v>
      </c>
      <c r="F184" s="329" t="e">
        <v>#N/A</v>
      </c>
    </row>
    <row r="185" spans="1:6">
      <c r="A185" s="109">
        <v>42216</v>
      </c>
      <c r="B185" s="155">
        <f t="shared" si="10"/>
        <v>3</v>
      </c>
      <c r="C185" s="129" t="str">
        <f t="shared" si="11"/>
        <v>Sep2015</v>
      </c>
      <c r="D185" s="129">
        <f t="shared" si="12"/>
        <v>42248</v>
      </c>
      <c r="E185" s="328">
        <v>61.205021401281208</v>
      </c>
      <c r="F185" s="329">
        <v>61.205021401281208</v>
      </c>
    </row>
    <row r="186" spans="1:6">
      <c r="A186" s="109">
        <v>42247</v>
      </c>
      <c r="B186" s="155">
        <f t="shared" si="10"/>
        <v>3</v>
      </c>
      <c r="C186" s="129" t="str">
        <f t="shared" si="11"/>
        <v>Sep2015</v>
      </c>
      <c r="D186" s="129">
        <f t="shared" si="12"/>
        <v>42248</v>
      </c>
      <c r="E186" s="328">
        <v>62.800363326085161</v>
      </c>
      <c r="F186" s="329">
        <v>62.800363326085161</v>
      </c>
    </row>
    <row r="187" spans="1:6">
      <c r="A187" s="109">
        <v>42277</v>
      </c>
      <c r="B187" s="155">
        <f t="shared" si="10"/>
        <v>3</v>
      </c>
      <c r="C187" s="129" t="str">
        <f t="shared" si="11"/>
        <v>Sep2015</v>
      </c>
      <c r="D187" s="129">
        <f t="shared" si="12"/>
        <v>42248</v>
      </c>
      <c r="E187" s="328">
        <v>61.899746084277197</v>
      </c>
      <c r="F187" s="329">
        <v>61.899746084277197</v>
      </c>
    </row>
    <row r="188" spans="1:6">
      <c r="A188" s="109">
        <v>42308</v>
      </c>
      <c r="B188" s="155">
        <f t="shared" si="10"/>
        <v>4</v>
      </c>
      <c r="C188" s="129" t="str">
        <f t="shared" si="11"/>
        <v>dec2015</v>
      </c>
      <c r="D188" s="129">
        <f t="shared" si="12"/>
        <v>42339</v>
      </c>
      <c r="E188" s="328">
        <v>66.996139920404559</v>
      </c>
      <c r="F188" s="329">
        <v>62.594855093383764</v>
      </c>
    </row>
    <row r="189" spans="1:6">
      <c r="A189" s="109">
        <v>42338</v>
      </c>
      <c r="B189" s="155">
        <f t="shared" si="10"/>
        <v>4</v>
      </c>
      <c r="C189" s="129" t="str">
        <f t="shared" si="11"/>
        <v>dec2015</v>
      </c>
      <c r="D189" s="129">
        <f t="shared" si="12"/>
        <v>42339</v>
      </c>
      <c r="E189" s="328">
        <v>64.050792184929733</v>
      </c>
      <c r="F189" s="329">
        <v>64.467397217149994</v>
      </c>
    </row>
    <row r="190" spans="1:6">
      <c r="A190" s="109">
        <v>42369</v>
      </c>
      <c r="B190" s="155">
        <f t="shared" si="10"/>
        <v>4</v>
      </c>
      <c r="C190" s="129" t="str">
        <f t="shared" si="11"/>
        <v>dec2015</v>
      </c>
      <c r="D190" s="129">
        <f t="shared" si="12"/>
        <v>42339</v>
      </c>
      <c r="E190" s="328">
        <v>56.705172278059152</v>
      </c>
      <c r="F190" s="329">
        <v>64.103364907551125</v>
      </c>
    </row>
    <row r="191" spans="1:6">
      <c r="A191" s="109">
        <v>42400</v>
      </c>
      <c r="B191" s="155">
        <f t="shared" si="10"/>
        <v>1</v>
      </c>
      <c r="C191" s="129" t="str">
        <f t="shared" si="11"/>
        <v>Mar2016</v>
      </c>
      <c r="D191" s="129">
        <f t="shared" si="12"/>
        <v>42430</v>
      </c>
      <c r="E191" s="328">
        <v>64.605416506225126</v>
      </c>
      <c r="F191" s="329">
        <v>68.698658984982927</v>
      </c>
    </row>
    <row r="192" spans="1:6">
      <c r="A192" s="109">
        <v>42429</v>
      </c>
      <c r="B192" s="155">
        <f t="shared" si="10"/>
        <v>1</v>
      </c>
      <c r="C192" s="129" t="str">
        <f t="shared" si="11"/>
        <v>Mar2016</v>
      </c>
      <c r="D192" s="129">
        <f t="shared" si="12"/>
        <v>42430</v>
      </c>
      <c r="E192" s="328">
        <v>68.111837123867744</v>
      </c>
      <c r="F192" s="329">
        <v>67.361668287946202</v>
      </c>
    </row>
    <row r="193" spans="1:6">
      <c r="A193" s="109">
        <v>42460</v>
      </c>
      <c r="B193" s="155">
        <f t="shared" si="10"/>
        <v>1</v>
      </c>
      <c r="C193" s="129" t="str">
        <f t="shared" si="11"/>
        <v>Mar2016</v>
      </c>
      <c r="D193" s="129">
        <f t="shared" si="12"/>
        <v>42430</v>
      </c>
      <c r="E193" s="328">
        <v>68.226906559631743</v>
      </c>
      <c r="F193" s="329">
        <v>64.585930885036547</v>
      </c>
    </row>
    <row r="194" spans="1:6">
      <c r="A194" s="109">
        <v>42490</v>
      </c>
      <c r="B194" s="155">
        <f t="shared" si="10"/>
        <v>2</v>
      </c>
      <c r="C194" s="129" t="str">
        <f t="shared" si="11"/>
        <v>June2016</v>
      </c>
      <c r="D194" s="129">
        <f t="shared" si="12"/>
        <v>42522</v>
      </c>
      <c r="E194" s="328" t="e">
        <v>#N/A</v>
      </c>
      <c r="F194" s="329">
        <v>67.205296628504939</v>
      </c>
    </row>
    <row r="195" spans="1:6">
      <c r="A195" s="109">
        <v>42521</v>
      </c>
      <c r="B195" s="155">
        <f t="shared" si="10"/>
        <v>2</v>
      </c>
      <c r="C195" s="129" t="str">
        <f t="shared" si="11"/>
        <v>June2016</v>
      </c>
      <c r="D195" s="129">
        <f t="shared" si="12"/>
        <v>42522</v>
      </c>
      <c r="E195" s="328" t="e">
        <v>#N/A</v>
      </c>
      <c r="F195" s="329">
        <v>68.829638164648813</v>
      </c>
    </row>
    <row r="196" spans="1:6">
      <c r="A196" s="109">
        <v>42551</v>
      </c>
      <c r="B196" s="155">
        <f t="shared" si="10"/>
        <v>2</v>
      </c>
      <c r="C196" s="129" t="str">
        <f t="shared" si="11"/>
        <v>June2016</v>
      </c>
      <c r="D196" s="129">
        <f t="shared" si="12"/>
        <v>42522</v>
      </c>
      <c r="E196" s="328" t="e">
        <v>#N/A</v>
      </c>
      <c r="F196" s="329">
        <v>67.881465793744837</v>
      </c>
    </row>
    <row r="197" spans="1:6">
      <c r="A197" s="109">
        <v>42582</v>
      </c>
      <c r="B197" s="155">
        <f t="shared" ref="B197:B260" si="13">MONTH(MONTH(A197)&amp;0)</f>
        <v>3</v>
      </c>
      <c r="C197" s="129" t="str">
        <f t="shared" ref="C197:C260" si="14">IF(B197=4,"dec",IF(B197=1,"Mar", IF(B197=2,"June",IF(B197=3,"Sep",""))))&amp;YEAR(A197)</f>
        <v>Sep2016</v>
      </c>
      <c r="D197" s="129">
        <f t="shared" ref="D197:D260" si="15">DATEVALUE(C197)</f>
        <v>42614</v>
      </c>
      <c r="E197" s="328" t="e">
        <v>#N/A</v>
      </c>
      <c r="F197" s="329">
        <v>65.416839064756886</v>
      </c>
    </row>
    <row r="198" spans="1:6">
      <c r="A198" s="109">
        <v>42613</v>
      </c>
      <c r="B198" s="155">
        <f t="shared" si="13"/>
        <v>3</v>
      </c>
      <c r="C198" s="129" t="str">
        <f t="shared" si="14"/>
        <v>Sep2016</v>
      </c>
      <c r="D198" s="129">
        <f t="shared" si="15"/>
        <v>42614</v>
      </c>
      <c r="E198" s="328" t="e">
        <v>#N/A</v>
      </c>
      <c r="F198" s="329">
        <v>65.134323589488645</v>
      </c>
    </row>
    <row r="199" spans="1:6">
      <c r="A199" s="109">
        <v>42643</v>
      </c>
      <c r="B199" s="155">
        <f t="shared" si="13"/>
        <v>3</v>
      </c>
      <c r="C199" s="129" t="str">
        <f t="shared" si="14"/>
        <v>Sep2016</v>
      </c>
      <c r="D199" s="129">
        <f t="shared" si="15"/>
        <v>42614</v>
      </c>
      <c r="E199" s="328" t="e">
        <v>#N/A</v>
      </c>
      <c r="F199" s="329">
        <v>63.738589079969358</v>
      </c>
    </row>
    <row r="200" spans="1:6">
      <c r="A200" s="109">
        <v>42674</v>
      </c>
      <c r="B200" s="155">
        <f t="shared" si="13"/>
        <v>4</v>
      </c>
      <c r="C200" s="129" t="str">
        <f t="shared" si="14"/>
        <v>dec2016</v>
      </c>
      <c r="D200" s="129">
        <f t="shared" si="15"/>
        <v>42705</v>
      </c>
      <c r="E200" s="328" t="e">
        <v>#N/A</v>
      </c>
      <c r="F200" s="329">
        <v>62.331251504155098</v>
      </c>
    </row>
    <row r="201" spans="1:6">
      <c r="A201" s="109">
        <v>42704</v>
      </c>
      <c r="B201" s="155">
        <f t="shared" si="13"/>
        <v>4</v>
      </c>
      <c r="C201" s="129" t="str">
        <f t="shared" si="14"/>
        <v>dec2016</v>
      </c>
      <c r="D201" s="129">
        <f t="shared" si="15"/>
        <v>42705</v>
      </c>
      <c r="E201" s="328" t="e">
        <v>#N/A</v>
      </c>
      <c r="F201" s="329">
        <v>64.58902875254131</v>
      </c>
    </row>
    <row r="202" spans="1:6">
      <c r="A202" s="109">
        <v>42735</v>
      </c>
      <c r="B202" s="155">
        <f t="shared" si="13"/>
        <v>4</v>
      </c>
      <c r="C202" s="129" t="str">
        <f t="shared" si="14"/>
        <v>dec2016</v>
      </c>
      <c r="D202" s="129">
        <f t="shared" si="15"/>
        <v>42705</v>
      </c>
      <c r="E202" s="328" t="e">
        <v>#N/A</v>
      </c>
      <c r="F202" s="329">
        <v>64.07385784198388</v>
      </c>
    </row>
    <row r="203" spans="1:6">
      <c r="A203" s="109">
        <v>42766</v>
      </c>
      <c r="B203" s="155">
        <f t="shared" si="13"/>
        <v>1</v>
      </c>
      <c r="C203" s="129" t="str">
        <f t="shared" si="14"/>
        <v>Mar2017</v>
      </c>
      <c r="D203" s="129">
        <f t="shared" si="15"/>
        <v>42795</v>
      </c>
      <c r="E203" s="328" t="e">
        <v>#N/A</v>
      </c>
      <c r="F203" s="329">
        <v>68.463604936268936</v>
      </c>
    </row>
    <row r="204" spans="1:6">
      <c r="A204" s="109">
        <v>42794</v>
      </c>
      <c r="B204" s="155">
        <f t="shared" si="13"/>
        <v>1</v>
      </c>
      <c r="C204" s="129" t="str">
        <f t="shared" si="14"/>
        <v>Mar2017</v>
      </c>
      <c r="D204" s="129">
        <f t="shared" si="15"/>
        <v>42795</v>
      </c>
      <c r="E204" s="328" t="e">
        <v>#N/A</v>
      </c>
      <c r="F204" s="329">
        <v>67.899893433848547</v>
      </c>
    </row>
    <row r="205" spans="1:6">
      <c r="A205" s="109">
        <v>42825</v>
      </c>
      <c r="B205" s="155">
        <f t="shared" si="13"/>
        <v>1</v>
      </c>
      <c r="C205" s="129" t="str">
        <f t="shared" si="14"/>
        <v>Mar2017</v>
      </c>
      <c r="D205" s="129">
        <f t="shared" si="15"/>
        <v>42795</v>
      </c>
      <c r="E205" s="328" t="e">
        <v>#N/A</v>
      </c>
      <c r="F205" s="329">
        <v>64.779217783747981</v>
      </c>
    </row>
    <row r="206" spans="1:6">
      <c r="A206" s="109">
        <v>42855</v>
      </c>
      <c r="B206" s="155">
        <f t="shared" si="13"/>
        <v>2</v>
      </c>
      <c r="C206" s="129" t="str">
        <f t="shared" si="14"/>
        <v>June2017</v>
      </c>
      <c r="D206" s="129">
        <f t="shared" si="15"/>
        <v>42887</v>
      </c>
      <c r="E206" s="328" t="e">
        <v>#N/A</v>
      </c>
      <c r="F206" s="329">
        <v>67.369584632130511</v>
      </c>
    </row>
    <row r="207" spans="1:6">
      <c r="A207" s="109">
        <v>42886</v>
      </c>
      <c r="B207" s="155">
        <f t="shared" si="13"/>
        <v>2</v>
      </c>
      <c r="C207" s="129" t="str">
        <f t="shared" si="14"/>
        <v>June2017</v>
      </c>
      <c r="D207" s="129">
        <f t="shared" si="15"/>
        <v>42887</v>
      </c>
      <c r="E207" s="328" t="e">
        <v>#N/A</v>
      </c>
      <c r="F207" s="329">
        <v>69.135743102067863</v>
      </c>
    </row>
    <row r="208" spans="1:6">
      <c r="A208" s="109">
        <v>42916</v>
      </c>
      <c r="B208" s="155">
        <f t="shared" si="13"/>
        <v>2</v>
      </c>
      <c r="C208" s="129" t="str">
        <f t="shared" si="14"/>
        <v>June2017</v>
      </c>
      <c r="D208" s="129">
        <f t="shared" si="15"/>
        <v>42887</v>
      </c>
      <c r="E208" s="328" t="e">
        <v>#N/A</v>
      </c>
      <c r="F208" s="329">
        <v>68.117870169677161</v>
      </c>
    </row>
    <row r="209" spans="1:6">
      <c r="A209" s="109">
        <v>42947</v>
      </c>
      <c r="B209" s="155">
        <f t="shared" si="13"/>
        <v>3</v>
      </c>
      <c r="C209" s="129" t="str">
        <f t="shared" si="14"/>
        <v>Sep2017</v>
      </c>
      <c r="D209" s="129">
        <f t="shared" si="15"/>
        <v>42979</v>
      </c>
      <c r="E209" s="328" t="e">
        <v>#N/A</v>
      </c>
      <c r="F209" s="329">
        <v>64.731520706783925</v>
      </c>
    </row>
    <row r="210" spans="1:6">
      <c r="A210" s="109">
        <v>42978</v>
      </c>
      <c r="B210" s="155">
        <f t="shared" si="13"/>
        <v>3</v>
      </c>
      <c r="C210" s="129" t="str">
        <f t="shared" si="14"/>
        <v>Sep2017</v>
      </c>
      <c r="D210" s="129">
        <f t="shared" si="15"/>
        <v>42979</v>
      </c>
      <c r="E210" s="328" t="e">
        <v>#N/A</v>
      </c>
      <c r="F210" s="329">
        <v>65.297834507237695</v>
      </c>
    </row>
    <row r="211" spans="1:6">
      <c r="A211" s="109">
        <v>43008</v>
      </c>
      <c r="B211" s="155">
        <f t="shared" si="13"/>
        <v>3</v>
      </c>
      <c r="C211" s="129" t="str">
        <f t="shared" si="14"/>
        <v>Sep2017</v>
      </c>
      <c r="D211" s="129">
        <f t="shared" si="15"/>
        <v>42979</v>
      </c>
      <c r="E211" s="328" t="e">
        <v>#N/A</v>
      </c>
      <c r="F211" s="329">
        <v>63.355674385018851</v>
      </c>
    </row>
    <row r="212" spans="1:6">
      <c r="A212" s="109">
        <v>43039</v>
      </c>
      <c r="B212" s="155">
        <f t="shared" si="13"/>
        <v>4</v>
      </c>
      <c r="C212" s="129" t="str">
        <f t="shared" si="14"/>
        <v>dec2017</v>
      </c>
      <c r="D212" s="129">
        <f t="shared" si="15"/>
        <v>43070</v>
      </c>
      <c r="E212" s="328" t="e">
        <v>#N/A</v>
      </c>
      <c r="F212" s="329">
        <v>62.561223013663579</v>
      </c>
    </row>
    <row r="213" spans="1:6">
      <c r="A213" s="109">
        <v>43069</v>
      </c>
      <c r="B213" s="155">
        <f t="shared" si="13"/>
        <v>4</v>
      </c>
      <c r="C213" s="129" t="str">
        <f t="shared" si="14"/>
        <v>dec2017</v>
      </c>
      <c r="D213" s="129">
        <f t="shared" si="15"/>
        <v>43070</v>
      </c>
      <c r="E213" s="328" t="e">
        <v>#N/A</v>
      </c>
      <c r="F213" s="329">
        <v>64.691952148626015</v>
      </c>
    </row>
    <row r="214" spans="1:6">
      <c r="A214" s="109">
        <v>43100</v>
      </c>
      <c r="B214" s="155">
        <f t="shared" si="13"/>
        <v>4</v>
      </c>
      <c r="C214" s="129" t="str">
        <f t="shared" si="14"/>
        <v>dec2017</v>
      </c>
      <c r="D214" s="129">
        <f t="shared" si="15"/>
        <v>43070</v>
      </c>
      <c r="E214" s="328" t="e">
        <v>#N/A</v>
      </c>
      <c r="F214" s="329">
        <v>64.103660055356812</v>
      </c>
    </row>
    <row r="215" spans="1:6">
      <c r="A215" s="109">
        <v>43131</v>
      </c>
      <c r="B215" s="155">
        <f t="shared" si="13"/>
        <v>1</v>
      </c>
      <c r="C215" s="129" t="str">
        <f t="shared" si="14"/>
        <v>Mar2018</v>
      </c>
      <c r="D215" s="129">
        <f t="shared" si="15"/>
        <v>43160</v>
      </c>
      <c r="E215" s="328" t="e">
        <v>#N/A</v>
      </c>
      <c r="F215" s="329">
        <v>68.623919459773759</v>
      </c>
    </row>
    <row r="216" spans="1:6">
      <c r="A216" s="109">
        <v>43159</v>
      </c>
      <c r="B216" s="155">
        <f t="shared" si="13"/>
        <v>1</v>
      </c>
      <c r="C216" s="129" t="str">
        <f t="shared" si="14"/>
        <v>Mar2018</v>
      </c>
      <c r="D216" s="129">
        <f t="shared" si="15"/>
        <v>43160</v>
      </c>
      <c r="E216" s="328" t="e">
        <v>#N/A</v>
      </c>
      <c r="F216" s="329">
        <v>67.675539988083557</v>
      </c>
    </row>
    <row r="217" spans="1:6">
      <c r="A217" s="109">
        <v>43190</v>
      </c>
      <c r="B217" s="155">
        <f t="shared" si="13"/>
        <v>1</v>
      </c>
      <c r="C217" s="129" t="str">
        <f t="shared" si="14"/>
        <v>Mar2018</v>
      </c>
      <c r="D217" s="129">
        <f t="shared" si="15"/>
        <v>43160</v>
      </c>
      <c r="E217" s="328" t="e">
        <v>#N/A</v>
      </c>
      <c r="F217" s="329">
        <v>64.677269347417337</v>
      </c>
    </row>
    <row r="218" spans="1:6">
      <c r="A218" s="109">
        <v>43220</v>
      </c>
      <c r="B218" s="155">
        <f t="shared" si="13"/>
        <v>2</v>
      </c>
      <c r="C218" s="129" t="str">
        <f t="shared" si="14"/>
        <v>June2018</v>
      </c>
      <c r="D218" s="129">
        <f t="shared" si="15"/>
        <v>43252</v>
      </c>
      <c r="E218" s="328" t="e">
        <v>#N/A</v>
      </c>
      <c r="F218" s="329">
        <v>67.319229449345215</v>
      </c>
    </row>
    <row r="219" spans="1:6">
      <c r="A219" s="109">
        <v>43251</v>
      </c>
      <c r="B219" s="155">
        <f t="shared" si="13"/>
        <v>2</v>
      </c>
      <c r="C219" s="129" t="str">
        <f t="shared" si="14"/>
        <v>June2018</v>
      </c>
      <c r="D219" s="129">
        <f t="shared" si="15"/>
        <v>43252</v>
      </c>
      <c r="E219" s="328" t="e">
        <v>#N/A</v>
      </c>
      <c r="F219" s="329">
        <v>69.105601283082095</v>
      </c>
    </row>
    <row r="220" spans="1:6" ht="13.5" thickBot="1">
      <c r="A220" s="109">
        <v>43281</v>
      </c>
      <c r="B220" s="156">
        <f t="shared" si="13"/>
        <v>2</v>
      </c>
      <c r="C220" s="130" t="str">
        <f t="shared" si="14"/>
        <v>June2018</v>
      </c>
      <c r="D220" s="130">
        <f t="shared" si="15"/>
        <v>43252</v>
      </c>
      <c r="E220" s="328" t="e">
        <v>#N/A</v>
      </c>
      <c r="F220" s="329">
        <v>68.136291939410938</v>
      </c>
    </row>
    <row r="221" spans="1:6" ht="13.5" thickBot="1">
      <c r="A221" s="109">
        <v>43312</v>
      </c>
      <c r="B221" s="156">
        <f t="shared" si="13"/>
        <v>3</v>
      </c>
      <c r="C221" s="130" t="str">
        <f t="shared" si="14"/>
        <v>Sep2018</v>
      </c>
      <c r="D221" s="130">
        <f t="shared" si="15"/>
        <v>43344</v>
      </c>
      <c r="E221" s="328" t="e">
        <v>#N/A</v>
      </c>
      <c r="F221" s="329">
        <v>65.034139994010076</v>
      </c>
    </row>
    <row r="222" spans="1:6" ht="13.5" thickBot="1">
      <c r="A222" s="109">
        <v>43343</v>
      </c>
      <c r="B222" s="156">
        <f t="shared" si="13"/>
        <v>3</v>
      </c>
      <c r="C222" s="130" t="str">
        <f t="shared" si="14"/>
        <v>Sep2018</v>
      </c>
      <c r="D222" s="130">
        <f t="shared" si="15"/>
        <v>43344</v>
      </c>
      <c r="E222" s="328" t="e">
        <v>#N/A</v>
      </c>
      <c r="F222" s="329">
        <v>65.171792772962021</v>
      </c>
    </row>
    <row r="223" spans="1:6" ht="13.5" thickBot="1">
      <c r="A223" s="109">
        <v>43373</v>
      </c>
      <c r="B223" s="156">
        <f t="shared" si="13"/>
        <v>3</v>
      </c>
      <c r="C223" s="130" t="str">
        <f t="shared" si="14"/>
        <v>Sep2018</v>
      </c>
      <c r="D223" s="130">
        <f t="shared" si="15"/>
        <v>43344</v>
      </c>
      <c r="E223" s="328" t="e">
        <v>#N/A</v>
      </c>
      <c r="F223" s="329">
        <v>63.504048339376105</v>
      </c>
    </row>
    <row r="224" spans="1:6" ht="13.5" thickBot="1">
      <c r="A224" s="109">
        <v>43404</v>
      </c>
      <c r="B224" s="156">
        <f t="shared" si="13"/>
        <v>4</v>
      </c>
      <c r="C224" s="130" t="str">
        <f t="shared" si="14"/>
        <v>dec2018</v>
      </c>
      <c r="D224" s="130">
        <f t="shared" si="15"/>
        <v>43435</v>
      </c>
      <c r="E224" s="328" t="e">
        <v>#N/A</v>
      </c>
      <c r="F224" s="329">
        <v>62.404507915618652</v>
      </c>
    </row>
    <row r="225" spans="1:6" ht="13.5" thickBot="1">
      <c r="A225" s="109">
        <v>43434</v>
      </c>
      <c r="B225" s="156">
        <f t="shared" si="13"/>
        <v>4</v>
      </c>
      <c r="C225" s="130" t="str">
        <f t="shared" si="14"/>
        <v>dec2018</v>
      </c>
      <c r="D225" s="130">
        <f t="shared" si="15"/>
        <v>43435</v>
      </c>
      <c r="E225" s="328" t="e">
        <v>#N/A</v>
      </c>
      <c r="F225" s="329">
        <v>64.609282197510879</v>
      </c>
    </row>
    <row r="226" spans="1:6" ht="13.5" thickBot="1">
      <c r="A226" s="109">
        <v>43465</v>
      </c>
      <c r="B226" s="156">
        <f t="shared" si="13"/>
        <v>4</v>
      </c>
      <c r="C226" s="130" t="str">
        <f t="shared" si="14"/>
        <v>dec2018</v>
      </c>
      <c r="D226" s="130">
        <f t="shared" si="15"/>
        <v>43435</v>
      </c>
      <c r="E226" s="328" t="e">
        <v>#N/A</v>
      </c>
      <c r="F226" s="329">
        <v>64.083915485908008</v>
      </c>
    </row>
    <row r="227" spans="1:6" ht="13.5" thickBot="1">
      <c r="A227" s="109">
        <v>43496</v>
      </c>
      <c r="B227" s="156">
        <f t="shared" si="13"/>
        <v>1</v>
      </c>
      <c r="C227" s="130" t="str">
        <f t="shared" si="14"/>
        <v>Mar2019</v>
      </c>
      <c r="D227" s="130">
        <f t="shared" si="15"/>
        <v>43525</v>
      </c>
      <c r="E227" s="328" t="e">
        <v>#N/A</v>
      </c>
      <c r="F227" s="329">
        <v>68.534293418245454</v>
      </c>
    </row>
    <row r="228" spans="1:6" ht="13.5" thickBot="1">
      <c r="A228" s="109">
        <v>43524</v>
      </c>
      <c r="B228" s="156">
        <f t="shared" si="13"/>
        <v>1</v>
      </c>
      <c r="C228" s="130" t="str">
        <f t="shared" si="14"/>
        <v>Mar2019</v>
      </c>
      <c r="D228" s="130">
        <f t="shared" si="15"/>
        <v>43525</v>
      </c>
      <c r="E228" s="328" t="e">
        <v>#N/A</v>
      </c>
      <c r="F228" s="329">
        <v>67.76300158546438</v>
      </c>
    </row>
    <row r="229" spans="1:6" ht="13.5" thickBot="1">
      <c r="A229" s="109">
        <v>43555</v>
      </c>
      <c r="B229" s="156">
        <f t="shared" si="13"/>
        <v>1</v>
      </c>
      <c r="C229" s="130" t="str">
        <f t="shared" si="14"/>
        <v>Mar2019</v>
      </c>
      <c r="D229" s="130">
        <f t="shared" si="15"/>
        <v>43525</v>
      </c>
      <c r="E229" s="328" t="e">
        <v>#N/A</v>
      </c>
      <c r="F229" s="329">
        <v>64.715424389384324</v>
      </c>
    </row>
    <row r="230" spans="1:6" ht="13.5" thickBot="1">
      <c r="A230" s="109">
        <v>43585</v>
      </c>
      <c r="B230" s="156">
        <f t="shared" si="13"/>
        <v>2</v>
      </c>
      <c r="C230" s="130" t="str">
        <f t="shared" si="14"/>
        <v>June2019</v>
      </c>
      <c r="D230" s="130">
        <f t="shared" si="15"/>
        <v>43617</v>
      </c>
      <c r="E230" s="328" t="e">
        <v>#N/A</v>
      </c>
      <c r="F230" s="329">
        <v>67.312701780675724</v>
      </c>
    </row>
    <row r="231" spans="1:6" ht="13.5" thickBot="1">
      <c r="A231" s="109">
        <v>43616</v>
      </c>
      <c r="B231" s="156">
        <f t="shared" si="13"/>
        <v>2</v>
      </c>
      <c r="C231" s="130" t="str">
        <f t="shared" si="14"/>
        <v>June2019</v>
      </c>
      <c r="D231" s="130">
        <f t="shared" si="15"/>
        <v>43617</v>
      </c>
      <c r="E231" s="328" t="e">
        <v>#N/A</v>
      </c>
      <c r="F231" s="329">
        <v>69.071696982988371</v>
      </c>
    </row>
    <row r="232" spans="1:6" ht="13.5" thickBot="1">
      <c r="A232" s="109">
        <v>43646</v>
      </c>
      <c r="B232" s="156">
        <f t="shared" si="13"/>
        <v>2</v>
      </c>
      <c r="C232" s="130" t="str">
        <f t="shared" si="14"/>
        <v>June2019</v>
      </c>
      <c r="D232" s="130">
        <f t="shared" si="15"/>
        <v>43617</v>
      </c>
      <c r="E232" s="328" t="e">
        <v>#N/A</v>
      </c>
      <c r="F232" s="329">
        <v>68.066764524329329</v>
      </c>
    </row>
    <row r="233" spans="1:6" ht="13.5" thickBot="1">
      <c r="A233" s="109">
        <v>43677</v>
      </c>
      <c r="B233" s="156">
        <f t="shared" si="13"/>
        <v>3</v>
      </c>
      <c r="C233" s="130" t="str">
        <f t="shared" si="14"/>
        <v>Sep2019</v>
      </c>
      <c r="D233" s="130">
        <f t="shared" si="15"/>
        <v>43709</v>
      </c>
      <c r="E233" s="328" t="e">
        <v>#N/A</v>
      </c>
      <c r="F233" s="329">
        <v>64.857299292521418</v>
      </c>
    </row>
    <row r="234" spans="1:6" ht="13.5" thickBot="1">
      <c r="A234" s="109">
        <v>43708</v>
      </c>
      <c r="B234" s="156">
        <f t="shared" si="13"/>
        <v>3</v>
      </c>
      <c r="C234" s="130" t="str">
        <f t="shared" si="14"/>
        <v>Sep2019</v>
      </c>
      <c r="D234" s="130">
        <f t="shared" si="15"/>
        <v>43709</v>
      </c>
      <c r="E234" s="328" t="e">
        <v>#N/A</v>
      </c>
      <c r="F234" s="329">
        <v>65.220991225329229</v>
      </c>
    </row>
    <row r="235" spans="1:6" ht="13.5" thickBot="1">
      <c r="A235" s="109">
        <v>43738</v>
      </c>
      <c r="B235" s="156">
        <f t="shared" si="13"/>
        <v>3</v>
      </c>
      <c r="C235" s="130" t="str">
        <f t="shared" si="14"/>
        <v>Sep2019</v>
      </c>
      <c r="D235" s="130">
        <f t="shared" si="15"/>
        <v>43709</v>
      </c>
      <c r="E235" s="328" t="e">
        <v>#N/A</v>
      </c>
      <c r="F235" s="329">
        <v>63.416826903584131</v>
      </c>
    </row>
    <row r="236" spans="1:6" ht="13.5" thickBot="1">
      <c r="A236" s="109">
        <v>43769</v>
      </c>
      <c r="B236" s="156">
        <f t="shared" si="13"/>
        <v>4</v>
      </c>
      <c r="C236" s="130" t="str">
        <f t="shared" si="14"/>
        <v>dec2019</v>
      </c>
      <c r="D236" s="130">
        <f t="shared" si="15"/>
        <v>43800</v>
      </c>
      <c r="E236" s="328" t="e">
        <v>#N/A</v>
      </c>
      <c r="F236" s="329">
        <v>62.473268310923217</v>
      </c>
    </row>
    <row r="237" spans="1:6" ht="13.5" thickBot="1">
      <c r="A237" s="109">
        <v>43799</v>
      </c>
      <c r="B237" s="156">
        <f t="shared" si="13"/>
        <v>4</v>
      </c>
      <c r="C237" s="130" t="str">
        <f t="shared" si="14"/>
        <v>dec2019</v>
      </c>
      <c r="D237" s="130">
        <f t="shared" si="15"/>
        <v>43800</v>
      </c>
      <c r="E237" s="328" t="e">
        <v>#N/A</v>
      </c>
      <c r="F237" s="329">
        <v>64.624131729945532</v>
      </c>
    </row>
    <row r="238" spans="1:6" ht="13.5" thickBot="1">
      <c r="A238" s="109">
        <v>43830</v>
      </c>
      <c r="B238" s="156">
        <f t="shared" si="13"/>
        <v>4</v>
      </c>
      <c r="C238" s="130" t="str">
        <f t="shared" si="14"/>
        <v>dec2019</v>
      </c>
      <c r="D238" s="130">
        <f t="shared" si="15"/>
        <v>43800</v>
      </c>
      <c r="E238" s="328" t="e">
        <v>#N/A</v>
      </c>
      <c r="F238" s="329">
        <v>64.068871901156371</v>
      </c>
    </row>
    <row r="239" spans="1:6" ht="13.5" thickBot="1">
      <c r="A239" s="109">
        <v>43861</v>
      </c>
      <c r="B239" s="156">
        <f t="shared" si="13"/>
        <v>1</v>
      </c>
      <c r="C239" s="130" t="str">
        <f t="shared" si="14"/>
        <v>Mar2020</v>
      </c>
      <c r="D239" s="130">
        <f t="shared" si="15"/>
        <v>43891</v>
      </c>
      <c r="E239" s="328" t="e">
        <v>#N/A</v>
      </c>
      <c r="F239" s="329">
        <v>68.549102409406359</v>
      </c>
    </row>
    <row r="240" spans="1:6" ht="13.5" thickBot="1">
      <c r="A240" s="109">
        <v>43890</v>
      </c>
      <c r="B240" s="156">
        <f t="shared" si="13"/>
        <v>1</v>
      </c>
      <c r="C240" s="130" t="str">
        <f t="shared" si="14"/>
        <v>Mar2020</v>
      </c>
      <c r="D240" s="130">
        <f t="shared" si="15"/>
        <v>43891</v>
      </c>
      <c r="E240" s="328" t="e">
        <v>#N/A</v>
      </c>
      <c r="F240" s="329">
        <v>67.698976847147506</v>
      </c>
    </row>
    <row r="241" spans="1:6" ht="13.5" thickBot="1">
      <c r="A241" s="109">
        <v>43921</v>
      </c>
      <c r="B241" s="156">
        <f t="shared" si="13"/>
        <v>1</v>
      </c>
      <c r="C241" s="130" t="str">
        <f t="shared" si="14"/>
        <v>Mar2020</v>
      </c>
      <c r="D241" s="130">
        <f t="shared" si="15"/>
        <v>43891</v>
      </c>
      <c r="E241" s="328" t="e">
        <v>#N/A</v>
      </c>
      <c r="F241" s="329">
        <v>64.679092581787614</v>
      </c>
    </row>
    <row r="242" spans="1:6" ht="13.5" thickBot="1">
      <c r="A242" s="109">
        <v>43951</v>
      </c>
      <c r="B242" s="156">
        <f t="shared" si="13"/>
        <v>2</v>
      </c>
      <c r="C242" s="130" t="str">
        <f t="shared" si="14"/>
        <v>June2020</v>
      </c>
      <c r="D242" s="130">
        <f t="shared" si="15"/>
        <v>43983</v>
      </c>
      <c r="E242" s="328" t="e">
        <v>#N/A</v>
      </c>
      <c r="F242" s="329">
        <v>67.300709406823188</v>
      </c>
    </row>
    <row r="243" spans="1:6" ht="13.5" thickBot="1">
      <c r="A243" s="109">
        <v>43982</v>
      </c>
      <c r="B243" s="156">
        <f t="shared" si="13"/>
        <v>2</v>
      </c>
      <c r="C243" s="130" t="str">
        <f t="shared" si="14"/>
        <v>June2020</v>
      </c>
      <c r="D243" s="130">
        <f t="shared" si="15"/>
        <v>43983</v>
      </c>
      <c r="E243" s="328" t="e">
        <v>#N/A</v>
      </c>
      <c r="F243" s="329">
        <v>69.056256383488972</v>
      </c>
    </row>
    <row r="244" spans="1:6" ht="13.5" thickBot="1">
      <c r="A244" s="109">
        <v>44012</v>
      </c>
      <c r="B244" s="156">
        <f t="shared" si="13"/>
        <v>2</v>
      </c>
      <c r="C244" s="130" t="str">
        <f t="shared" si="14"/>
        <v>June2020</v>
      </c>
      <c r="D244" s="130">
        <f t="shared" si="15"/>
        <v>43983</v>
      </c>
      <c r="E244" s="328" t="e">
        <v>#N/A</v>
      </c>
      <c r="F244" s="329">
        <v>68.069545988460362</v>
      </c>
    </row>
    <row r="245" spans="1:6" ht="13.5" thickBot="1">
      <c r="A245" s="109">
        <v>44043</v>
      </c>
      <c r="B245" s="156">
        <f t="shared" si="13"/>
        <v>3</v>
      </c>
      <c r="C245" s="130" t="str">
        <f t="shared" si="14"/>
        <v>Sep2020</v>
      </c>
      <c r="D245" s="130">
        <f t="shared" si="15"/>
        <v>44075</v>
      </c>
      <c r="E245" s="328" t="e">
        <v>#N/A</v>
      </c>
      <c r="F245" s="329">
        <v>64.910844835714556</v>
      </c>
    </row>
    <row r="246" spans="1:6" ht="13.5" thickBot="1">
      <c r="A246" s="109">
        <v>44074</v>
      </c>
      <c r="B246" s="156">
        <f t="shared" si="13"/>
        <v>3</v>
      </c>
      <c r="C246" s="130" t="str">
        <f t="shared" si="14"/>
        <v>Sep2020</v>
      </c>
      <c r="D246" s="130">
        <f t="shared" si="15"/>
        <v>44075</v>
      </c>
      <c r="E246" s="328" t="e">
        <v>#N/A</v>
      </c>
      <c r="F246" s="329">
        <v>65.159261543467835</v>
      </c>
    </row>
    <row r="247" spans="1:6" ht="13.5" thickBot="1">
      <c r="A247" s="109">
        <v>44104</v>
      </c>
      <c r="B247" s="156">
        <f t="shared" si="13"/>
        <v>3</v>
      </c>
      <c r="C247" s="130" t="str">
        <f t="shared" si="14"/>
        <v>Sep2020</v>
      </c>
      <c r="D247" s="130">
        <f t="shared" si="15"/>
        <v>44075</v>
      </c>
      <c r="E247" s="328" t="e">
        <v>#N/A</v>
      </c>
      <c r="F247" s="329">
        <v>63.415360398210815</v>
      </c>
    </row>
    <row r="248" spans="1:6" ht="13.5" thickBot="1">
      <c r="A248" s="109">
        <v>44135</v>
      </c>
      <c r="B248" s="156">
        <f t="shared" si="13"/>
        <v>4</v>
      </c>
      <c r="C248" s="130" t="str">
        <f t="shared" si="14"/>
        <v>dec2020</v>
      </c>
      <c r="D248" s="130">
        <f t="shared" si="15"/>
        <v>44166</v>
      </c>
      <c r="E248" s="328" t="e">
        <v>#N/A</v>
      </c>
      <c r="F248" s="329">
        <v>62.401737458330452</v>
      </c>
    </row>
    <row r="249" spans="1:6" ht="13.5" thickBot="1">
      <c r="A249" s="109">
        <v>44165</v>
      </c>
      <c r="B249" s="156">
        <f t="shared" si="13"/>
        <v>4</v>
      </c>
      <c r="C249" s="130" t="str">
        <f t="shared" si="14"/>
        <v>dec2020</v>
      </c>
      <c r="D249" s="130">
        <f t="shared" si="15"/>
        <v>44166</v>
      </c>
      <c r="E249" s="328" t="e">
        <v>#N/A</v>
      </c>
      <c r="F249" s="329">
        <v>64.588546219363877</v>
      </c>
    </row>
    <row r="250" spans="1:6" ht="13.5" thickBot="1">
      <c r="A250" s="109">
        <v>44196</v>
      </c>
      <c r="B250" s="156">
        <f t="shared" si="13"/>
        <v>4</v>
      </c>
      <c r="C250" s="130" t="str">
        <f t="shared" si="14"/>
        <v>dec2020</v>
      </c>
      <c r="D250" s="130">
        <f t="shared" si="15"/>
        <v>44166</v>
      </c>
      <c r="E250" s="328" t="e">
        <v>#N/A</v>
      </c>
      <c r="F250" s="329">
        <v>64.076564568056341</v>
      </c>
    </row>
    <row r="251" spans="1:6" ht="13.5" thickBot="1">
      <c r="A251" s="109">
        <v>44227</v>
      </c>
      <c r="B251" s="156">
        <f t="shared" si="13"/>
        <v>1</v>
      </c>
      <c r="C251" s="130" t="str">
        <f t="shared" si="14"/>
        <v>Mar2021</v>
      </c>
      <c r="D251" s="130">
        <f t="shared" si="15"/>
        <v>44256</v>
      </c>
      <c r="E251" s="328" t="e">
        <v>#N/A</v>
      </c>
      <c r="F251" s="329">
        <v>68.531220449300974</v>
      </c>
    </row>
    <row r="252" spans="1:6" ht="13.5" thickBot="1">
      <c r="A252" s="109">
        <v>44255</v>
      </c>
      <c r="B252" s="156">
        <f t="shared" si="13"/>
        <v>1</v>
      </c>
      <c r="C252" s="130" t="str">
        <f t="shared" si="14"/>
        <v>Mar2021</v>
      </c>
      <c r="D252" s="130">
        <f t="shared" si="15"/>
        <v>44256</v>
      </c>
      <c r="E252" s="328" t="e">
        <v>#N/A</v>
      </c>
      <c r="F252" s="329">
        <v>67.722296542979535</v>
      </c>
    </row>
    <row r="253" spans="1:6" ht="13.5" thickBot="1">
      <c r="A253" s="109">
        <v>44286</v>
      </c>
      <c r="B253" s="156">
        <f t="shared" si="13"/>
        <v>1</v>
      </c>
      <c r="C253" s="130" t="str">
        <f t="shared" si="14"/>
        <v>Mar2021</v>
      </c>
      <c r="D253" s="130">
        <f t="shared" si="15"/>
        <v>44256</v>
      </c>
      <c r="E253" s="328" t="e">
        <v>#N/A</v>
      </c>
      <c r="F253" s="329">
        <v>64.689813446794389</v>
      </c>
    </row>
    <row r="254" spans="1:6" ht="13.5" thickBot="1">
      <c r="A254" s="109">
        <v>44316</v>
      </c>
      <c r="B254" s="156">
        <f t="shared" si="13"/>
        <v>2</v>
      </c>
      <c r="C254" s="130" t="str">
        <f t="shared" si="14"/>
        <v>June2021</v>
      </c>
      <c r="D254" s="130">
        <f t="shared" si="15"/>
        <v>44348</v>
      </c>
      <c r="E254" s="328" t="e">
        <v>#N/A</v>
      </c>
      <c r="F254" s="329">
        <v>67.282292473119654</v>
      </c>
    </row>
    <row r="255" spans="1:6" ht="13.5" thickBot="1">
      <c r="A255" s="109">
        <v>44347</v>
      </c>
      <c r="B255" s="156">
        <f t="shared" si="13"/>
        <v>2</v>
      </c>
      <c r="C255" s="130" t="str">
        <f t="shared" si="14"/>
        <v>June2021</v>
      </c>
      <c r="D255" s="130">
        <f t="shared" si="15"/>
        <v>44348</v>
      </c>
      <c r="E255" s="328" t="e">
        <v>#N/A</v>
      </c>
      <c r="F255" s="329">
        <v>69.013876913655295</v>
      </c>
    </row>
    <row r="256" spans="1:6" ht="13.5" thickBot="1">
      <c r="A256" s="109">
        <v>44377</v>
      </c>
      <c r="B256" s="156">
        <f t="shared" si="13"/>
        <v>2</v>
      </c>
      <c r="C256" s="130" t="str">
        <f t="shared" si="14"/>
        <v>June2021</v>
      </c>
      <c r="D256" s="130">
        <f t="shared" si="15"/>
        <v>44348</v>
      </c>
      <c r="E256" s="328" t="e">
        <v>#N/A</v>
      </c>
      <c r="F256" s="329">
        <v>68.01783058703613</v>
      </c>
    </row>
    <row r="257" spans="1:6" ht="13.5" thickBot="1">
      <c r="A257" s="109">
        <v>44408</v>
      </c>
      <c r="B257" s="156">
        <f t="shared" si="13"/>
        <v>3</v>
      </c>
      <c r="C257" s="130" t="str">
        <f t="shared" si="14"/>
        <v>Sep2021</v>
      </c>
      <c r="D257" s="130">
        <f t="shared" si="15"/>
        <v>44440</v>
      </c>
      <c r="E257" s="328" t="e">
        <v>#N/A</v>
      </c>
      <c r="F257" s="329">
        <v>64.853953797129066</v>
      </c>
    </row>
    <row r="258" spans="1:6" ht="13.5" thickBot="1">
      <c r="A258" s="109">
        <v>44439</v>
      </c>
      <c r="B258" s="156">
        <f t="shared" si="13"/>
        <v>3</v>
      </c>
      <c r="C258" s="130" t="str">
        <f t="shared" si="14"/>
        <v>Sep2021</v>
      </c>
      <c r="D258" s="130">
        <f t="shared" si="15"/>
        <v>44440</v>
      </c>
      <c r="E258" s="328" t="e">
        <v>#N/A</v>
      </c>
      <c r="F258" s="329">
        <v>65.168760404794043</v>
      </c>
    </row>
    <row r="259" spans="1:6" ht="13.5" thickBot="1">
      <c r="A259" s="109">
        <v>44469</v>
      </c>
      <c r="B259" s="156">
        <f t="shared" si="13"/>
        <v>3</v>
      </c>
      <c r="C259" s="130" t="str">
        <f t="shared" si="14"/>
        <v>Sep2021</v>
      </c>
      <c r="D259" s="130">
        <f t="shared" si="15"/>
        <v>44440</v>
      </c>
      <c r="E259" s="328" t="e">
        <v>#N/A</v>
      </c>
      <c r="F259" s="329">
        <v>63.390935641403196</v>
      </c>
    </row>
    <row r="260" spans="1:6" ht="13.5" thickBot="1">
      <c r="A260" s="109">
        <v>44500</v>
      </c>
      <c r="B260" s="156">
        <f t="shared" si="13"/>
        <v>4</v>
      </c>
      <c r="C260" s="130" t="str">
        <f t="shared" si="14"/>
        <v>dec2021</v>
      </c>
      <c r="D260" s="130">
        <f t="shared" si="15"/>
        <v>44531</v>
      </c>
      <c r="E260" s="328" t="e">
        <v>#N/A</v>
      </c>
      <c r="F260" s="329">
        <v>62.418593912041338</v>
      </c>
    </row>
    <row r="261" spans="1:6" ht="13.5" thickBot="1">
      <c r="A261" s="109">
        <v>44530</v>
      </c>
      <c r="B261" s="156">
        <f t="shared" ref="B261:B304" si="16">MONTH(MONTH(A261)&amp;0)</f>
        <v>4</v>
      </c>
      <c r="C261" s="130" t="str">
        <f t="shared" ref="C261:C304" si="17">IF(B261=4,"dec",IF(B261=1,"Mar", IF(B261=2,"June",IF(B261=3,"Sep",""))))&amp;YEAR(A261)</f>
        <v>dec2021</v>
      </c>
      <c r="D261" s="130">
        <f t="shared" ref="D261:D304" si="18">DATEVALUE(C261)</f>
        <v>44531</v>
      </c>
      <c r="E261" s="328" t="e">
        <v>#N/A</v>
      </c>
      <c r="F261" s="329">
        <v>64.576904678976234</v>
      </c>
    </row>
    <row r="262" spans="1:6" ht="13.5" thickBot="1">
      <c r="A262" s="109">
        <v>44561</v>
      </c>
      <c r="B262" s="156">
        <f t="shared" si="16"/>
        <v>4</v>
      </c>
      <c r="C262" s="130" t="str">
        <f t="shared" si="17"/>
        <v>dec2021</v>
      </c>
      <c r="D262" s="130">
        <f t="shared" si="18"/>
        <v>44531</v>
      </c>
      <c r="E262" s="328" t="e">
        <v>#N/A</v>
      </c>
      <c r="F262" s="329">
        <v>64.054974098400749</v>
      </c>
    </row>
    <row r="263" spans="1:6" ht="13.5" thickBot="1">
      <c r="A263" s="109">
        <v>44592</v>
      </c>
      <c r="B263" s="156">
        <f t="shared" si="16"/>
        <v>1</v>
      </c>
      <c r="C263" s="130" t="str">
        <f t="shared" si="17"/>
        <v>Mar2022</v>
      </c>
      <c r="D263" s="130">
        <f t="shared" si="18"/>
        <v>44621</v>
      </c>
      <c r="E263" s="328" t="e">
        <v>#N/A</v>
      </c>
      <c r="F263" s="329">
        <v>68.515320681936984</v>
      </c>
    </row>
    <row r="264" spans="1:6" ht="13.5" thickBot="1">
      <c r="A264" s="109">
        <v>44620</v>
      </c>
      <c r="B264" s="156">
        <f t="shared" si="16"/>
        <v>1</v>
      </c>
      <c r="C264" s="130" t="str">
        <f t="shared" si="17"/>
        <v>Mar2022</v>
      </c>
      <c r="D264" s="130">
        <f t="shared" si="18"/>
        <v>44621</v>
      </c>
      <c r="E264" s="328" t="e">
        <v>#N/A</v>
      </c>
      <c r="F264" s="329">
        <v>67.689768435556459</v>
      </c>
    </row>
    <row r="265" spans="1:6" ht="13.5" thickBot="1">
      <c r="A265" s="109">
        <v>44651</v>
      </c>
      <c r="B265" s="156">
        <f t="shared" si="16"/>
        <v>1</v>
      </c>
      <c r="C265" s="130" t="str">
        <f t="shared" si="17"/>
        <v>Mar2022</v>
      </c>
      <c r="D265" s="130">
        <f t="shared" si="18"/>
        <v>44621</v>
      </c>
      <c r="E265" s="328" t="e">
        <v>#N/A</v>
      </c>
      <c r="F265" s="329">
        <v>64.668044691989877</v>
      </c>
    </row>
    <row r="266" spans="1:6" ht="13.5" thickBot="1">
      <c r="A266" s="109">
        <v>44681</v>
      </c>
      <c r="B266" s="156">
        <f t="shared" si="16"/>
        <v>2</v>
      </c>
      <c r="C266" s="130" t="str">
        <f t="shared" si="17"/>
        <v>June2022</v>
      </c>
      <c r="D266" s="130">
        <f t="shared" si="18"/>
        <v>44713</v>
      </c>
      <c r="E266" s="328" t="e">
        <v>#N/A</v>
      </c>
      <c r="F266" s="329">
        <v>67.270076788699882</v>
      </c>
    </row>
    <row r="267" spans="1:6" ht="13.5" thickBot="1">
      <c r="A267" s="109">
        <v>44712</v>
      </c>
      <c r="B267" s="156">
        <f t="shared" si="16"/>
        <v>2</v>
      </c>
      <c r="C267" s="130" t="str">
        <f t="shared" si="17"/>
        <v>June2022</v>
      </c>
      <c r="D267" s="130">
        <f t="shared" si="18"/>
        <v>44713</v>
      </c>
      <c r="E267" s="328" t="e">
        <v>#N/A</v>
      </c>
      <c r="F267" s="329">
        <v>68.99455708363314</v>
      </c>
    </row>
    <row r="268" spans="1:6" ht="13.5" thickBot="1">
      <c r="A268" s="109">
        <v>44742</v>
      </c>
      <c r="B268" s="156">
        <f t="shared" si="16"/>
        <v>2</v>
      </c>
      <c r="C268" s="130" t="str">
        <f t="shared" si="17"/>
        <v>June2022</v>
      </c>
      <c r="D268" s="130">
        <f t="shared" si="18"/>
        <v>44713</v>
      </c>
      <c r="E268" s="328" t="e">
        <v>#N/A</v>
      </c>
      <c r="F268" s="329">
        <v>68.002974016703604</v>
      </c>
    </row>
    <row r="269" spans="1:6" ht="13.5" thickBot="1">
      <c r="A269" s="109">
        <v>44773</v>
      </c>
      <c r="B269" s="156">
        <f t="shared" si="16"/>
        <v>3</v>
      </c>
      <c r="C269" s="130" t="str">
        <f t="shared" si="17"/>
        <v>Sep2022</v>
      </c>
      <c r="D269" s="130">
        <f t="shared" si="18"/>
        <v>44805</v>
      </c>
      <c r="E269" s="328" t="e">
        <v>#N/A</v>
      </c>
      <c r="F269" s="329">
        <v>64.852082156177616</v>
      </c>
    </row>
    <row r="270" spans="1:6" ht="13.5" thickBot="1">
      <c r="A270" s="109">
        <v>44804</v>
      </c>
      <c r="B270" s="156">
        <f t="shared" si="16"/>
        <v>3</v>
      </c>
      <c r="C270" s="130" t="str">
        <f t="shared" si="17"/>
        <v>Sep2022</v>
      </c>
      <c r="D270" s="130">
        <f t="shared" si="18"/>
        <v>44805</v>
      </c>
      <c r="E270" s="328" t="e">
        <v>#N/A</v>
      </c>
      <c r="F270" s="329">
        <v>65.135110246713694</v>
      </c>
    </row>
    <row r="271" spans="1:6" ht="13.5" thickBot="1">
      <c r="A271" s="109">
        <v>44834</v>
      </c>
      <c r="B271" s="156">
        <f t="shared" si="16"/>
        <v>3</v>
      </c>
      <c r="C271" s="130" t="str">
        <f t="shared" si="17"/>
        <v>Sep2022</v>
      </c>
      <c r="D271" s="130">
        <f t="shared" si="18"/>
        <v>44805</v>
      </c>
      <c r="E271" s="328" t="e">
        <v>#N/A</v>
      </c>
      <c r="F271" s="329">
        <v>63.367556223591599</v>
      </c>
    </row>
    <row r="272" spans="1:6" ht="13.5" thickBot="1">
      <c r="A272" s="109">
        <v>44865</v>
      </c>
      <c r="B272" s="156">
        <f t="shared" si="16"/>
        <v>4</v>
      </c>
      <c r="C272" s="130" t="str">
        <f t="shared" si="17"/>
        <v>dec2022</v>
      </c>
      <c r="D272" s="130">
        <f t="shared" si="18"/>
        <v>44896</v>
      </c>
      <c r="E272" s="328" t="e">
        <v>#N/A</v>
      </c>
      <c r="F272" s="329">
        <v>62.379852787720239</v>
      </c>
    </row>
    <row r="273" spans="1:6" ht="13.5" thickBot="1">
      <c r="A273" s="109">
        <v>44895</v>
      </c>
      <c r="B273" s="156">
        <f t="shared" si="16"/>
        <v>4</v>
      </c>
      <c r="C273" s="130" t="str">
        <f t="shared" si="17"/>
        <v>dec2022</v>
      </c>
      <c r="D273" s="130">
        <f t="shared" si="18"/>
        <v>44896</v>
      </c>
      <c r="E273" s="328" t="e">
        <v>#N/A</v>
      </c>
      <c r="F273" s="329">
        <v>64.552908989889673</v>
      </c>
    </row>
    <row r="274" spans="1:6" ht="13.5" thickBot="1">
      <c r="A274" s="109">
        <v>44926</v>
      </c>
      <c r="B274" s="156">
        <f t="shared" si="16"/>
        <v>4</v>
      </c>
      <c r="C274" s="130" t="str">
        <f t="shared" si="17"/>
        <v>dec2022</v>
      </c>
      <c r="D274" s="130">
        <f t="shared" si="18"/>
        <v>44896</v>
      </c>
      <c r="E274" s="328" t="e">
        <v>#N/A</v>
      </c>
      <c r="F274" s="329">
        <v>64.056297828046979</v>
      </c>
    </row>
    <row r="275" spans="1:6" ht="13.5" thickBot="1">
      <c r="A275" s="109">
        <v>44957</v>
      </c>
      <c r="B275" s="156">
        <f t="shared" si="16"/>
        <v>1</v>
      </c>
      <c r="C275" s="130" t="str">
        <f t="shared" si="17"/>
        <v>Mar2023</v>
      </c>
      <c r="D275" s="130">
        <f t="shared" si="18"/>
        <v>44986</v>
      </c>
      <c r="E275" s="328" t="e">
        <v>#N/A</v>
      </c>
      <c r="F275" s="329">
        <v>68.505106095228044</v>
      </c>
    </row>
    <row r="276" spans="1:6" ht="13.5" thickBot="1">
      <c r="A276" s="109">
        <v>44985</v>
      </c>
      <c r="B276" s="156">
        <f t="shared" si="16"/>
        <v>1</v>
      </c>
      <c r="C276" s="130" t="str">
        <f t="shared" si="17"/>
        <v>Mar2023</v>
      </c>
      <c r="D276" s="130">
        <f t="shared" si="18"/>
        <v>44986</v>
      </c>
      <c r="E276" s="328" t="e">
        <v>#N/A</v>
      </c>
      <c r="F276" s="329">
        <v>67.69198654672654</v>
      </c>
    </row>
    <row r="277" spans="1:6" ht="13.5" thickBot="1">
      <c r="A277" s="109">
        <v>45016</v>
      </c>
      <c r="B277" s="156">
        <f t="shared" si="16"/>
        <v>1</v>
      </c>
      <c r="C277" s="130" t="str">
        <f t="shared" si="17"/>
        <v>Mar2023</v>
      </c>
      <c r="D277" s="130">
        <f t="shared" si="18"/>
        <v>44986</v>
      </c>
      <c r="E277" s="328" t="e">
        <v>#N/A</v>
      </c>
      <c r="F277" s="329">
        <v>64.666618070951216</v>
      </c>
    </row>
    <row r="278" spans="1:6" ht="13.5" thickBot="1">
      <c r="A278" s="109">
        <v>45046</v>
      </c>
      <c r="B278" s="156">
        <f t="shared" si="16"/>
        <v>2</v>
      </c>
      <c r="C278" s="130" t="str">
        <f t="shared" si="17"/>
        <v>June2023</v>
      </c>
      <c r="D278" s="130">
        <f t="shared" si="18"/>
        <v>45078</v>
      </c>
      <c r="E278" s="328" t="e">
        <v>#N/A</v>
      </c>
      <c r="F278" s="329">
        <v>67.252030844481467</v>
      </c>
    </row>
    <row r="279" spans="1:6" ht="13.5" thickBot="1">
      <c r="A279" s="109">
        <v>45077</v>
      </c>
      <c r="B279" s="156">
        <f t="shared" si="16"/>
        <v>2</v>
      </c>
      <c r="C279" s="130" t="str">
        <f t="shared" si="17"/>
        <v>June2023</v>
      </c>
      <c r="D279" s="130">
        <f t="shared" si="18"/>
        <v>45078</v>
      </c>
      <c r="E279" s="328" t="e">
        <v>#N/A</v>
      </c>
      <c r="F279" s="329">
        <v>68.957758514377161</v>
      </c>
    </row>
    <row r="280" spans="1:6" ht="13.5" thickBot="1">
      <c r="A280" s="109">
        <v>45107</v>
      </c>
      <c r="B280" s="156">
        <f t="shared" si="16"/>
        <v>2</v>
      </c>
      <c r="C280" s="130" t="str">
        <f t="shared" si="17"/>
        <v>June2023</v>
      </c>
      <c r="D280" s="130">
        <f t="shared" si="18"/>
        <v>45078</v>
      </c>
      <c r="E280" s="328" t="e">
        <v>#N/A</v>
      </c>
      <c r="F280" s="329">
        <v>67.963636025025266</v>
      </c>
    </row>
    <row r="281" spans="1:6" ht="13.5" thickBot="1">
      <c r="A281" s="109">
        <v>45138</v>
      </c>
      <c r="B281" s="156">
        <f t="shared" si="16"/>
        <v>3</v>
      </c>
      <c r="C281" s="130" t="str">
        <f t="shared" si="17"/>
        <v>Sep2023</v>
      </c>
      <c r="D281" s="130">
        <f t="shared" si="18"/>
        <v>45170</v>
      </c>
      <c r="E281" s="328" t="e">
        <v>#N/A</v>
      </c>
      <c r="F281" s="329">
        <v>64.820776224870229</v>
      </c>
    </row>
    <row r="282" spans="1:6" ht="13.5" thickBot="1">
      <c r="A282" s="109">
        <v>45169</v>
      </c>
      <c r="B282" s="156">
        <f t="shared" si="16"/>
        <v>3</v>
      </c>
      <c r="C282" s="130" t="str">
        <f t="shared" si="17"/>
        <v>Sep2023</v>
      </c>
      <c r="D282" s="130">
        <f t="shared" si="18"/>
        <v>45170</v>
      </c>
      <c r="E282" s="328" t="e">
        <v>#N/A</v>
      </c>
      <c r="F282" s="329">
        <v>65.125888703465534</v>
      </c>
    </row>
    <row r="283" spans="1:6" ht="13.5" thickBot="1">
      <c r="A283" s="109">
        <v>45199</v>
      </c>
      <c r="B283" s="156">
        <f t="shared" si="16"/>
        <v>3</v>
      </c>
      <c r="C283" s="130" t="str">
        <f t="shared" si="17"/>
        <v>Sep2023</v>
      </c>
      <c r="D283" s="130">
        <f t="shared" si="18"/>
        <v>45170</v>
      </c>
      <c r="E283" s="328" t="e">
        <v>#N/A</v>
      </c>
      <c r="F283" s="329">
        <v>63.348943389907106</v>
      </c>
    </row>
    <row r="284" spans="1:6" ht="13.5" thickBot="1">
      <c r="A284" s="109">
        <v>45230</v>
      </c>
      <c r="B284" s="156">
        <f t="shared" si="16"/>
        <v>4</v>
      </c>
      <c r="C284" s="130" t="str">
        <f t="shared" si="17"/>
        <v>dec2023</v>
      </c>
      <c r="D284" s="130">
        <f t="shared" si="18"/>
        <v>45261</v>
      </c>
      <c r="E284" s="328" t="e">
        <v>#N/A</v>
      </c>
      <c r="F284" s="329">
        <v>62.375381851114156</v>
      </c>
    </row>
    <row r="285" spans="1:6" ht="13.5" thickBot="1">
      <c r="A285" s="109">
        <v>45260</v>
      </c>
      <c r="B285" s="156">
        <f t="shared" si="16"/>
        <v>4</v>
      </c>
      <c r="C285" s="130" t="str">
        <f t="shared" si="17"/>
        <v>dec2023</v>
      </c>
      <c r="D285" s="130">
        <f t="shared" si="18"/>
        <v>45261</v>
      </c>
      <c r="E285" s="328" t="e">
        <v>#N/A</v>
      </c>
      <c r="F285" s="329">
        <v>64.535761636233943</v>
      </c>
    </row>
    <row r="286" spans="1:6" ht="13.5" thickBot="1">
      <c r="A286" s="109">
        <v>45291</v>
      </c>
      <c r="B286" s="156">
        <f t="shared" si="16"/>
        <v>4</v>
      </c>
      <c r="C286" s="130" t="str">
        <f t="shared" si="17"/>
        <v>dec2023</v>
      </c>
      <c r="D286" s="130">
        <f t="shared" si="18"/>
        <v>45261</v>
      </c>
      <c r="E286" s="328" t="e">
        <v>#N/A</v>
      </c>
      <c r="F286" s="329">
        <v>64.042495679330401</v>
      </c>
    </row>
    <row r="287" spans="1:6" ht="13.5" thickBot="1">
      <c r="A287" s="109">
        <v>45322</v>
      </c>
      <c r="B287" s="156">
        <f t="shared" si="16"/>
        <v>1</v>
      </c>
      <c r="C287" s="130" t="str">
        <f t="shared" si="17"/>
        <v>Mar2024</v>
      </c>
      <c r="D287" s="130">
        <f t="shared" si="18"/>
        <v>45352</v>
      </c>
      <c r="E287" s="328" t="e">
        <v>#N/A</v>
      </c>
      <c r="F287" s="329">
        <v>68.48936224040105</v>
      </c>
    </row>
    <row r="288" spans="1:6" ht="13.5" thickBot="1">
      <c r="A288" s="109">
        <v>45351</v>
      </c>
      <c r="B288" s="156">
        <f t="shared" si="16"/>
        <v>1</v>
      </c>
      <c r="C288" s="130" t="str">
        <f t="shared" si="17"/>
        <v>Mar2024</v>
      </c>
      <c r="D288" s="130">
        <f t="shared" si="18"/>
        <v>45352</v>
      </c>
      <c r="E288" s="328" t="e">
        <v>#N/A</v>
      </c>
      <c r="F288" s="329">
        <v>67.673804869173651</v>
      </c>
    </row>
    <row r="289" spans="1:6" ht="13.5" thickBot="1">
      <c r="A289" s="109">
        <v>45382</v>
      </c>
      <c r="B289" s="156">
        <f t="shared" si="16"/>
        <v>1</v>
      </c>
      <c r="C289" s="130" t="str">
        <f t="shared" si="17"/>
        <v>Mar2024</v>
      </c>
      <c r="D289" s="130">
        <f t="shared" si="18"/>
        <v>45352</v>
      </c>
      <c r="E289" s="328" t="e">
        <v>#N/A</v>
      </c>
      <c r="F289" s="329">
        <v>64.654806701094955</v>
      </c>
    </row>
    <row r="290" spans="1:6" ht="13.5" thickBot="1">
      <c r="A290" s="109">
        <v>45412</v>
      </c>
      <c r="B290" s="156">
        <f t="shared" si="16"/>
        <v>2</v>
      </c>
      <c r="C290" s="130" t="str">
        <f t="shared" si="17"/>
        <v>June2024</v>
      </c>
      <c r="D290" s="130">
        <f t="shared" si="18"/>
        <v>45444</v>
      </c>
      <c r="E290" s="328" t="e">
        <v>#N/A</v>
      </c>
      <c r="F290" s="329">
        <v>67.241037391812</v>
      </c>
    </row>
    <row r="291" spans="1:6" ht="13.5" thickBot="1">
      <c r="A291" s="109">
        <v>45443</v>
      </c>
      <c r="B291" s="156">
        <f t="shared" si="16"/>
        <v>2</v>
      </c>
      <c r="C291" s="130" t="str">
        <f t="shared" si="17"/>
        <v>June2024</v>
      </c>
      <c r="D291" s="130">
        <f t="shared" si="18"/>
        <v>45444</v>
      </c>
      <c r="E291" s="328" t="e">
        <v>#N/A</v>
      </c>
      <c r="F291" s="329">
        <v>68.934550599629091</v>
      </c>
    </row>
    <row r="292" spans="1:6" ht="13.5" thickBot="1">
      <c r="A292" s="109">
        <v>45473</v>
      </c>
      <c r="B292" s="156">
        <f t="shared" si="16"/>
        <v>2</v>
      </c>
      <c r="C292" s="130" t="str">
        <f t="shared" si="17"/>
        <v>June2024</v>
      </c>
      <c r="D292" s="130">
        <f t="shared" si="18"/>
        <v>45444</v>
      </c>
      <c r="E292" s="328" t="e">
        <v>#N/A</v>
      </c>
      <c r="F292" s="329">
        <v>67.940264946637342</v>
      </c>
    </row>
    <row r="293" spans="1:6" ht="13.5" thickBot="1">
      <c r="A293" s="109">
        <v>45504</v>
      </c>
      <c r="B293" s="156">
        <f t="shared" si="16"/>
        <v>3</v>
      </c>
      <c r="C293" s="130" t="str">
        <f t="shared" si="17"/>
        <v>Sep2024</v>
      </c>
      <c r="D293" s="130">
        <f t="shared" si="18"/>
        <v>45536</v>
      </c>
      <c r="E293" s="328" t="e">
        <v>#N/A</v>
      </c>
      <c r="F293" s="329">
        <v>64.803958182585276</v>
      </c>
    </row>
    <row r="294" spans="1:6" ht="13.5" thickBot="1">
      <c r="A294" s="109">
        <v>45535</v>
      </c>
      <c r="B294" s="156">
        <f t="shared" si="16"/>
        <v>3</v>
      </c>
      <c r="C294" s="130" t="str">
        <f t="shared" si="17"/>
        <v>Sep2024</v>
      </c>
      <c r="D294" s="130">
        <f t="shared" si="18"/>
        <v>45536</v>
      </c>
      <c r="E294" s="328" t="e">
        <v>#N/A</v>
      </c>
      <c r="F294" s="329">
        <v>65.100401870284344</v>
      </c>
    </row>
    <row r="295" spans="1:6" ht="13.5" thickBot="1">
      <c r="A295" s="109">
        <v>45565</v>
      </c>
      <c r="B295" s="156">
        <f t="shared" si="16"/>
        <v>3</v>
      </c>
      <c r="C295" s="130" t="str">
        <f t="shared" si="17"/>
        <v>Sep2024</v>
      </c>
      <c r="D295" s="130">
        <f t="shared" si="18"/>
        <v>45536</v>
      </c>
      <c r="E295" s="328" t="e">
        <v>#N/A</v>
      </c>
      <c r="F295" s="329">
        <v>63.323601525796434</v>
      </c>
    </row>
    <row r="296" spans="1:6" ht="13.5" thickBot="1">
      <c r="A296" s="109">
        <v>45596</v>
      </c>
      <c r="B296" s="156">
        <f t="shared" si="16"/>
        <v>4</v>
      </c>
      <c r="C296" s="130" t="str">
        <f t="shared" si="17"/>
        <v>dec2024</v>
      </c>
      <c r="D296" s="130">
        <f t="shared" si="18"/>
        <v>45627</v>
      </c>
      <c r="E296" s="328" t="e">
        <v>#N/A</v>
      </c>
      <c r="F296" s="329">
        <v>62.350020014915401</v>
      </c>
    </row>
    <row r="297" spans="1:6" ht="13.5" thickBot="1">
      <c r="A297" s="109">
        <v>45626</v>
      </c>
      <c r="B297" s="156">
        <f t="shared" si="16"/>
        <v>4</v>
      </c>
      <c r="C297" s="130" t="str">
        <f t="shared" si="17"/>
        <v>dec2024</v>
      </c>
      <c r="D297" s="130">
        <f t="shared" si="18"/>
        <v>45627</v>
      </c>
      <c r="E297" s="328" t="e">
        <v>#N/A</v>
      </c>
      <c r="F297" s="329">
        <v>64.516513023630125</v>
      </c>
    </row>
    <row r="298" spans="1:6" ht="13.5" thickBot="1">
      <c r="A298" s="109">
        <v>45657</v>
      </c>
      <c r="B298" s="156">
        <f t="shared" si="16"/>
        <v>4</v>
      </c>
      <c r="C298" s="130" t="str">
        <f t="shared" si="17"/>
        <v>dec2024</v>
      </c>
      <c r="D298" s="130">
        <f t="shared" si="18"/>
        <v>45627</v>
      </c>
      <c r="E298" s="328" t="e">
        <v>#N/A</v>
      </c>
      <c r="F298" s="329">
        <v>64.041589731095812</v>
      </c>
    </row>
    <row r="299" spans="1:6" ht="13.5" thickBot="1">
      <c r="A299" s="109">
        <v>45688</v>
      </c>
      <c r="B299" s="156">
        <f t="shared" si="16"/>
        <v>1</v>
      </c>
      <c r="C299" s="130" t="str">
        <f t="shared" si="17"/>
        <v>Mar2025</v>
      </c>
      <c r="D299" s="130">
        <f t="shared" si="18"/>
        <v>45717</v>
      </c>
      <c r="E299" s="328" t="e">
        <v>#N/A</v>
      </c>
      <c r="F299" s="329">
        <v>68.480824919318891</v>
      </c>
    </row>
    <row r="300" spans="1:6" ht="13.5" thickBot="1">
      <c r="A300" s="109">
        <v>45716</v>
      </c>
      <c r="B300" s="156">
        <f t="shared" si="16"/>
        <v>1</v>
      </c>
      <c r="C300" s="130" t="str">
        <f t="shared" si="17"/>
        <v>Mar2025</v>
      </c>
      <c r="D300" s="130">
        <f t="shared" si="18"/>
        <v>45717</v>
      </c>
      <c r="E300" s="328" t="e">
        <v>#N/A</v>
      </c>
      <c r="F300" s="329">
        <v>67.670474769910257</v>
      </c>
    </row>
    <row r="301" spans="1:6" ht="13.5" thickBot="1">
      <c r="A301" s="109">
        <v>45747</v>
      </c>
      <c r="B301" s="156">
        <f t="shared" si="16"/>
        <v>1</v>
      </c>
      <c r="C301" s="130" t="str">
        <f t="shared" si="17"/>
        <v>Mar2025</v>
      </c>
      <c r="D301" s="130">
        <f t="shared" si="18"/>
        <v>45717</v>
      </c>
      <c r="E301" s="328" t="e">
        <v>#N/A</v>
      </c>
      <c r="F301" s="329">
        <v>64.650670868686873</v>
      </c>
    </row>
    <row r="302" spans="1:6" ht="13.5" thickBot="1">
      <c r="A302" s="109">
        <v>45777</v>
      </c>
      <c r="B302" s="156">
        <f t="shared" si="16"/>
        <v>2</v>
      </c>
      <c r="C302" s="130" t="str">
        <f t="shared" si="17"/>
        <v>June2025</v>
      </c>
      <c r="D302" s="130">
        <f t="shared" si="18"/>
        <v>45809</v>
      </c>
      <c r="E302" s="328" t="e">
        <v>#N/A</v>
      </c>
      <c r="F302" s="329">
        <v>67.22608087087589</v>
      </c>
    </row>
    <row r="303" spans="1:6" ht="13.5" thickBot="1">
      <c r="A303" s="109">
        <v>45808</v>
      </c>
      <c r="B303" s="156">
        <f t="shared" si="16"/>
        <v>2</v>
      </c>
      <c r="C303" s="130" t="str">
        <f t="shared" si="17"/>
        <v>June2025</v>
      </c>
      <c r="D303" s="130">
        <f t="shared" si="18"/>
        <v>45809</v>
      </c>
      <c r="E303" s="328" t="e">
        <v>#N/A</v>
      </c>
      <c r="F303" s="329">
        <v>68.902829832375502</v>
      </c>
    </row>
    <row r="304" spans="1:6" ht="13.5" thickBot="1">
      <c r="A304" s="128">
        <v>45838</v>
      </c>
      <c r="B304" s="156">
        <f t="shared" si="16"/>
        <v>2</v>
      </c>
      <c r="C304" s="130" t="str">
        <f t="shared" si="17"/>
        <v>June2025</v>
      </c>
      <c r="D304" s="130">
        <f t="shared" si="18"/>
        <v>45809</v>
      </c>
      <c r="E304" s="333" t="e">
        <v>#N/A</v>
      </c>
      <c r="F304" s="334">
        <v>67.908344154204869</v>
      </c>
    </row>
  </sheetData>
  <conditionalFormatting sqref="E1:J1048576">
    <cfRule type="containsErrors" dxfId="0" priority="1">
      <formula>ISERROR(E1)</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orientation="landscape" r:id="rId1"/>
  <headerFooter>
    <oddFooter>&amp;L&amp;F&amp;CPage &amp;P of &amp;N&amp;R&amp;D</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D1"/>
  <sheetViews>
    <sheetView workbookViewId="0"/>
  </sheetViews>
  <sheetFormatPr defaultRowHeight="12.75"/>
  <cols>
    <col min="1" max="16384" width="9.140625" style="87"/>
  </cols>
  <sheetData>
    <row r="1" spans="1:4" ht="18.75">
      <c r="A1" s="96" t="s">
        <v>206</v>
      </c>
      <c r="D1" s="182" t="s">
        <v>214</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70" fitToHeight="0" orientation="landscape" r:id="rId1"/>
  <headerFooter>
    <oddFooter>&amp;L&amp;F&amp;CPage &amp;P of &amp;N&amp;R&amp;D</oddFooter>
  </headerFooter>
  <drawing r:id="rId2"/>
</worksheet>
</file>

<file path=xl/worksheets/sheet37.xml><?xml version="1.0" encoding="utf-8"?>
<worksheet xmlns="http://schemas.openxmlformats.org/spreadsheetml/2006/main" xmlns:r="http://schemas.openxmlformats.org/officeDocument/2006/relationships">
  <sheetPr>
    <pageSetUpPr fitToPage="1"/>
  </sheetPr>
  <dimension ref="A1:L65"/>
  <sheetViews>
    <sheetView workbookViewId="0">
      <selection activeCell="P34" sqref="P34"/>
    </sheetView>
  </sheetViews>
  <sheetFormatPr defaultRowHeight="12.75"/>
  <cols>
    <col min="1" max="1" width="9.140625" style="124"/>
    <col min="2" max="2" width="18.7109375" style="124" customWidth="1"/>
    <col min="3" max="3" width="19.140625" style="124" customWidth="1"/>
    <col min="4" max="4" width="17.5703125" style="87" customWidth="1"/>
    <col min="5" max="5" width="17.7109375" style="87" customWidth="1"/>
    <col min="6" max="6" width="23.5703125" style="87" customWidth="1"/>
    <col min="7" max="16384" width="9.140625" style="87"/>
  </cols>
  <sheetData>
    <row r="1" spans="1:12">
      <c r="A1" s="96" t="s">
        <v>206</v>
      </c>
    </row>
    <row r="2" spans="1:12" ht="13.5" thickBot="1">
      <c r="A2" s="96"/>
    </row>
    <row r="3" spans="1:12">
      <c r="A3" s="599"/>
      <c r="B3" s="642" t="s">
        <v>107</v>
      </c>
      <c r="C3" s="643"/>
      <c r="D3" s="644" t="s">
        <v>108</v>
      </c>
      <c r="E3" s="644"/>
      <c r="F3" s="645"/>
    </row>
    <row r="4" spans="1:12" ht="13.5" thickBot="1">
      <c r="A4" s="646" t="s">
        <v>210</v>
      </c>
      <c r="B4" s="337" t="s">
        <v>104</v>
      </c>
      <c r="C4" s="647" t="s">
        <v>105</v>
      </c>
      <c r="D4" s="648" t="s">
        <v>104</v>
      </c>
      <c r="E4" s="648" t="s">
        <v>105</v>
      </c>
      <c r="F4" s="646" t="s">
        <v>106</v>
      </c>
    </row>
    <row r="5" spans="1:12">
      <c r="A5" s="649">
        <v>40330</v>
      </c>
      <c r="B5" s="335">
        <v>3</v>
      </c>
      <c r="C5" s="138"/>
      <c r="D5" s="124"/>
      <c r="E5" s="124"/>
      <c r="F5" s="650"/>
      <c r="J5" s="651"/>
      <c r="K5" s="652"/>
      <c r="L5" s="652"/>
    </row>
    <row r="6" spans="1:12">
      <c r="A6" s="649">
        <v>40451</v>
      </c>
      <c r="B6" s="653">
        <v>75</v>
      </c>
      <c r="C6" s="462"/>
      <c r="D6" s="313">
        <f>SUM(B$6:B6)</f>
        <v>75</v>
      </c>
      <c r="E6" s="313"/>
      <c r="F6" s="654"/>
      <c r="J6" s="651"/>
      <c r="K6" s="652"/>
      <c r="L6" s="652"/>
    </row>
    <row r="7" spans="1:12">
      <c r="A7" s="655">
        <v>40543</v>
      </c>
      <c r="B7" s="653">
        <v>82</v>
      </c>
      <c r="C7" s="462"/>
      <c r="D7" s="313">
        <f>SUM(B$6:B7)</f>
        <v>157</v>
      </c>
      <c r="E7" s="313"/>
      <c r="F7" s="654"/>
      <c r="J7" s="651"/>
      <c r="K7" s="652"/>
      <c r="L7" s="652"/>
    </row>
    <row r="8" spans="1:12">
      <c r="A8" s="649">
        <v>40633</v>
      </c>
      <c r="B8" s="653">
        <v>128</v>
      </c>
      <c r="C8" s="462"/>
      <c r="D8" s="313">
        <f>SUM(B$6:B8)</f>
        <v>285</v>
      </c>
      <c r="E8" s="313"/>
      <c r="F8" s="654"/>
      <c r="J8" s="651"/>
      <c r="K8" s="652"/>
      <c r="L8" s="652"/>
    </row>
    <row r="9" spans="1:12">
      <c r="A9" s="655">
        <v>40724</v>
      </c>
      <c r="B9" s="653">
        <v>229</v>
      </c>
      <c r="C9" s="462">
        <v>1</v>
      </c>
      <c r="D9" s="313">
        <f>SUM(B$6:B9)</f>
        <v>514</v>
      </c>
      <c r="E9" s="313">
        <f>SUM(C$6:C9)</f>
        <v>1</v>
      </c>
      <c r="F9" s="654"/>
      <c r="J9" s="651"/>
      <c r="K9" s="652"/>
      <c r="L9" s="652"/>
    </row>
    <row r="10" spans="1:12">
      <c r="A10" s="649">
        <v>40816</v>
      </c>
      <c r="B10" s="653">
        <v>268</v>
      </c>
      <c r="C10" s="462">
        <v>0</v>
      </c>
      <c r="D10" s="313">
        <f>SUM(B$6:B10)</f>
        <v>782</v>
      </c>
      <c r="E10" s="313">
        <f>SUM(C$6:C10)</f>
        <v>1</v>
      </c>
      <c r="F10" s="654"/>
      <c r="J10" s="651"/>
      <c r="K10" s="652"/>
      <c r="L10" s="652"/>
    </row>
    <row r="11" spans="1:12">
      <c r="A11" s="655">
        <v>40908</v>
      </c>
      <c r="B11" s="653">
        <v>287</v>
      </c>
      <c r="C11" s="462">
        <v>0</v>
      </c>
      <c r="D11" s="313">
        <f>SUM(B$6:B11)</f>
        <v>1069</v>
      </c>
      <c r="E11" s="656">
        <f>SUM(C$6:C11)</f>
        <v>1</v>
      </c>
      <c r="F11" s="654"/>
      <c r="J11" s="651"/>
      <c r="K11" s="652"/>
      <c r="L11" s="652"/>
    </row>
    <row r="12" spans="1:12">
      <c r="A12" s="649">
        <v>40999</v>
      </c>
      <c r="B12" s="653">
        <v>269</v>
      </c>
      <c r="C12" s="462">
        <v>2</v>
      </c>
      <c r="D12" s="313">
        <f>SUM(B$6:B12)</f>
        <v>1338</v>
      </c>
      <c r="E12" s="656">
        <f>SUM(C$6:C12)</f>
        <v>3</v>
      </c>
      <c r="F12" s="654"/>
      <c r="J12" s="651"/>
      <c r="K12" s="652"/>
      <c r="L12" s="652"/>
    </row>
    <row r="13" spans="1:12">
      <c r="A13" s="655">
        <v>41090</v>
      </c>
      <c r="B13" s="653">
        <v>290</v>
      </c>
      <c r="C13" s="462">
        <v>5</v>
      </c>
      <c r="D13" s="313">
        <f>SUM(B$6:B13)</f>
        <v>1628</v>
      </c>
      <c r="E13" s="656">
        <f>SUM(C$6:C13)</f>
        <v>8</v>
      </c>
      <c r="F13" s="654"/>
      <c r="J13" s="651"/>
      <c r="K13" s="652"/>
      <c r="L13" s="652"/>
    </row>
    <row r="14" spans="1:12">
      <c r="A14" s="649">
        <v>41182</v>
      </c>
      <c r="B14" s="653">
        <v>359</v>
      </c>
      <c r="C14" s="462">
        <v>3</v>
      </c>
      <c r="D14" s="313">
        <f>SUM(B$6:B14)</f>
        <v>1987</v>
      </c>
      <c r="E14" s="656">
        <f>SUM(C$6:C14)</f>
        <v>11</v>
      </c>
      <c r="F14" s="654"/>
      <c r="J14" s="651"/>
      <c r="K14" s="652"/>
      <c r="L14" s="652"/>
    </row>
    <row r="15" spans="1:12">
      <c r="A15" s="655">
        <v>41274</v>
      </c>
      <c r="B15" s="653">
        <v>392</v>
      </c>
      <c r="C15" s="462">
        <v>2</v>
      </c>
      <c r="D15" s="313">
        <f>SUM(B$6:B15)</f>
        <v>2379</v>
      </c>
      <c r="E15" s="656">
        <f>SUM(C$6:C15)</f>
        <v>13</v>
      </c>
      <c r="F15" s="654"/>
      <c r="J15" s="651"/>
      <c r="K15" s="652"/>
      <c r="L15" s="652"/>
    </row>
    <row r="16" spans="1:12">
      <c r="A16" s="649">
        <v>41364</v>
      </c>
      <c r="B16" s="653">
        <v>284</v>
      </c>
      <c r="C16" s="462">
        <v>3</v>
      </c>
      <c r="D16" s="313">
        <f>SUM(B$6:B16)</f>
        <v>2663</v>
      </c>
      <c r="E16" s="656">
        <f>SUM(C$6:C16)</f>
        <v>16</v>
      </c>
      <c r="F16" s="654">
        <v>1</v>
      </c>
      <c r="J16" s="651"/>
      <c r="K16" s="652"/>
      <c r="L16" s="652"/>
    </row>
    <row r="17" spans="1:12">
      <c r="A17" s="655">
        <v>41455</v>
      </c>
      <c r="B17" s="653">
        <v>352</v>
      </c>
      <c r="C17" s="462">
        <v>6</v>
      </c>
      <c r="D17" s="313">
        <f>SUM(B$6:B17)</f>
        <v>3015</v>
      </c>
      <c r="E17" s="656">
        <f>SUM(C$6:C17)</f>
        <v>22</v>
      </c>
      <c r="F17" s="654">
        <v>2</v>
      </c>
      <c r="J17" s="651"/>
      <c r="K17" s="652"/>
      <c r="L17" s="652"/>
    </row>
    <row r="18" spans="1:12">
      <c r="A18" s="649">
        <v>41547</v>
      </c>
      <c r="B18" s="653">
        <v>364</v>
      </c>
      <c r="C18" s="462">
        <v>4</v>
      </c>
      <c r="D18" s="313">
        <f>SUM(B$6:B18)</f>
        <v>3379</v>
      </c>
      <c r="E18" s="656">
        <f>SUM(C$6:C18)</f>
        <v>26</v>
      </c>
      <c r="F18" s="654">
        <v>2</v>
      </c>
      <c r="J18" s="651"/>
      <c r="K18" s="652"/>
      <c r="L18" s="652"/>
    </row>
    <row r="19" spans="1:12">
      <c r="A19" s="655">
        <v>41639</v>
      </c>
      <c r="B19" s="653">
        <v>335</v>
      </c>
      <c r="C19" s="462">
        <v>3</v>
      </c>
      <c r="D19" s="313">
        <f>SUM(B$6:B19)</f>
        <v>3714</v>
      </c>
      <c r="E19" s="656">
        <f>SUM(C$6:C19)</f>
        <v>29</v>
      </c>
      <c r="F19" s="654">
        <v>3</v>
      </c>
      <c r="J19" s="651"/>
      <c r="K19" s="652"/>
      <c r="L19" s="652"/>
    </row>
    <row r="20" spans="1:12">
      <c r="A20" s="649">
        <v>41729</v>
      </c>
      <c r="B20" s="653">
        <v>285</v>
      </c>
      <c r="C20" s="462">
        <v>3</v>
      </c>
      <c r="D20" s="313">
        <f>SUM(B$6:B20)</f>
        <v>3999</v>
      </c>
      <c r="E20" s="656">
        <f>SUM(C$6:C20)</f>
        <v>32</v>
      </c>
      <c r="F20" s="654">
        <v>3</v>
      </c>
      <c r="J20" s="651"/>
      <c r="K20" s="652"/>
      <c r="L20" s="652"/>
    </row>
    <row r="21" spans="1:12">
      <c r="A21" s="655">
        <v>41820</v>
      </c>
      <c r="B21" s="653">
        <v>335</v>
      </c>
      <c r="C21" s="462">
        <v>7</v>
      </c>
      <c r="D21" s="313">
        <f>SUM(B$6:B21)</f>
        <v>4334</v>
      </c>
      <c r="E21" s="656">
        <f>SUM(C$6:C21)</f>
        <v>39</v>
      </c>
      <c r="F21" s="654">
        <v>5</v>
      </c>
      <c r="J21" s="651"/>
      <c r="K21" s="652"/>
      <c r="L21" s="652"/>
    </row>
    <row r="22" spans="1:12">
      <c r="A22" s="649">
        <v>41912</v>
      </c>
      <c r="B22" s="653">
        <v>349</v>
      </c>
      <c r="C22" s="462">
        <v>11</v>
      </c>
      <c r="D22" s="313">
        <f>SUM(B$6:B22)</f>
        <v>4683</v>
      </c>
      <c r="E22" s="656">
        <f>SUM(C$6:C22)</f>
        <v>50</v>
      </c>
      <c r="F22" s="654">
        <v>5</v>
      </c>
      <c r="J22" s="651"/>
      <c r="K22" s="652"/>
      <c r="L22" s="652"/>
    </row>
    <row r="23" spans="1:12">
      <c r="A23" s="655">
        <v>42004</v>
      </c>
      <c r="B23" s="653">
        <v>310</v>
      </c>
      <c r="C23" s="462">
        <v>12</v>
      </c>
      <c r="D23" s="313">
        <f>SUM(B$6:B23)</f>
        <v>4993</v>
      </c>
      <c r="E23" s="656">
        <f>SUM(C$6:C23)</f>
        <v>62</v>
      </c>
      <c r="F23" s="654">
        <v>5</v>
      </c>
      <c r="J23" s="651"/>
      <c r="K23" s="652"/>
      <c r="L23" s="652"/>
    </row>
    <row r="24" spans="1:12">
      <c r="A24" s="649">
        <v>42094</v>
      </c>
      <c r="B24" s="653">
        <v>251</v>
      </c>
      <c r="C24" s="462">
        <v>12</v>
      </c>
      <c r="D24" s="313">
        <f>SUM(B$6:B24)</f>
        <v>5244</v>
      </c>
      <c r="E24" s="656">
        <f>SUM(C$6:C24)</f>
        <v>74</v>
      </c>
      <c r="F24" s="654">
        <v>6</v>
      </c>
      <c r="J24" s="651"/>
      <c r="K24" s="652"/>
      <c r="L24" s="652"/>
    </row>
    <row r="25" spans="1:12">
      <c r="A25" s="655">
        <v>42185</v>
      </c>
      <c r="B25" s="653">
        <v>359</v>
      </c>
      <c r="C25" s="462">
        <v>13</v>
      </c>
      <c r="D25" s="313">
        <f>SUM(B$6:B25)</f>
        <v>5603</v>
      </c>
      <c r="E25" s="656">
        <f>SUM(C$6:C25)</f>
        <v>87</v>
      </c>
      <c r="F25" s="654">
        <v>7</v>
      </c>
      <c r="J25" s="651"/>
      <c r="K25" s="652"/>
      <c r="L25" s="652"/>
    </row>
    <row r="26" spans="1:12">
      <c r="A26" s="649">
        <v>42277</v>
      </c>
      <c r="B26" s="653">
        <v>361</v>
      </c>
      <c r="C26" s="462">
        <v>12</v>
      </c>
      <c r="D26" s="313">
        <f>SUM(B$6:B26)</f>
        <v>5964</v>
      </c>
      <c r="E26" s="656">
        <f>SUM(C$6:C26)</f>
        <v>99</v>
      </c>
      <c r="F26" s="654">
        <v>9</v>
      </c>
      <c r="J26" s="651"/>
      <c r="K26" s="652"/>
      <c r="L26" s="652"/>
    </row>
    <row r="27" spans="1:12">
      <c r="A27" s="655">
        <v>42369</v>
      </c>
      <c r="B27" s="653">
        <v>328</v>
      </c>
      <c r="C27" s="462">
        <v>17</v>
      </c>
      <c r="D27" s="313">
        <f>SUM(B$6:B27)</f>
        <v>6292</v>
      </c>
      <c r="E27" s="656">
        <f>SUM(C$6:C27)</f>
        <v>116</v>
      </c>
      <c r="F27" s="654">
        <v>11</v>
      </c>
      <c r="J27" s="651"/>
      <c r="K27" s="652"/>
      <c r="L27" s="652"/>
    </row>
    <row r="28" spans="1:12">
      <c r="A28" s="649">
        <v>42460</v>
      </c>
      <c r="B28" s="653">
        <f t="shared" ref="B28:B65" si="0">B27</f>
        <v>328</v>
      </c>
      <c r="C28" s="462">
        <f>SUM(B$5:B23)/200</f>
        <v>24.98</v>
      </c>
      <c r="D28" s="313">
        <f>SUM(B$6:B28)</f>
        <v>6620</v>
      </c>
      <c r="E28" s="656">
        <f>SUM(C$6:C28)</f>
        <v>140.97999999999999</v>
      </c>
      <c r="F28" s="654">
        <v>13</v>
      </c>
    </row>
    <row r="29" spans="1:12">
      <c r="A29" s="655">
        <v>42551</v>
      </c>
      <c r="B29" s="653">
        <f t="shared" si="0"/>
        <v>328</v>
      </c>
      <c r="C29" s="462">
        <f>SUM(B$5:B24)/200</f>
        <v>26.234999999999999</v>
      </c>
      <c r="D29" s="313">
        <f>SUM(B$6:B29)</f>
        <v>6948</v>
      </c>
      <c r="E29" s="656">
        <f>SUM(C$6:C29)</f>
        <v>167.21499999999997</v>
      </c>
      <c r="F29" s="654">
        <v>16</v>
      </c>
    </row>
    <row r="30" spans="1:12">
      <c r="A30" s="649">
        <v>42643</v>
      </c>
      <c r="B30" s="653">
        <f t="shared" si="0"/>
        <v>328</v>
      </c>
      <c r="C30" s="462">
        <f>SUM(B$5:B25)/200</f>
        <v>28.03</v>
      </c>
      <c r="D30" s="313">
        <f>SUM(B$6:B30)</f>
        <v>7276</v>
      </c>
      <c r="E30" s="656">
        <f>SUM(C$6:C30)</f>
        <v>195.24499999999998</v>
      </c>
      <c r="F30" s="654">
        <v>18</v>
      </c>
    </row>
    <row r="31" spans="1:12">
      <c r="A31" s="655">
        <v>42735</v>
      </c>
      <c r="B31" s="653">
        <f t="shared" si="0"/>
        <v>328</v>
      </c>
      <c r="C31" s="462">
        <f>SUM(B$5:B26)/200</f>
        <v>29.835000000000001</v>
      </c>
      <c r="D31" s="313">
        <f>SUM(B$6:B31)</f>
        <v>7604</v>
      </c>
      <c r="E31" s="656">
        <f>SUM(C$6:C31)</f>
        <v>225.07999999999998</v>
      </c>
      <c r="F31" s="654">
        <v>21</v>
      </c>
    </row>
    <row r="32" spans="1:12">
      <c r="A32" s="649">
        <v>42825</v>
      </c>
      <c r="B32" s="653">
        <f t="shared" si="0"/>
        <v>328</v>
      </c>
      <c r="C32" s="462">
        <f>SUM(B$5:B27)/200</f>
        <v>31.475000000000001</v>
      </c>
      <c r="D32" s="313">
        <f>SUM(B$6:B32)</f>
        <v>7932</v>
      </c>
      <c r="E32" s="656">
        <f>SUM(C$6:C32)</f>
        <v>256.55500000000001</v>
      </c>
      <c r="F32" s="654">
        <v>25</v>
      </c>
    </row>
    <row r="33" spans="1:6">
      <c r="A33" s="655">
        <v>42916</v>
      </c>
      <c r="B33" s="653">
        <f t="shared" si="0"/>
        <v>328</v>
      </c>
      <c r="C33" s="462">
        <f>SUM(B$5:B28)/200</f>
        <v>33.115000000000002</v>
      </c>
      <c r="D33" s="313">
        <f>SUM(B$6:B33)</f>
        <v>8260</v>
      </c>
      <c r="E33" s="656">
        <f>SUM(C$6:C33)</f>
        <v>289.67</v>
      </c>
      <c r="F33" s="654">
        <v>30</v>
      </c>
    </row>
    <row r="34" spans="1:6">
      <c r="A34" s="649">
        <v>43008</v>
      </c>
      <c r="B34" s="653">
        <f t="shared" si="0"/>
        <v>328</v>
      </c>
      <c r="C34" s="462">
        <f>SUM(B$5:B29)/200</f>
        <v>34.755000000000003</v>
      </c>
      <c r="D34" s="313">
        <f>SUM(B$6:B34)</f>
        <v>8588</v>
      </c>
      <c r="E34" s="656">
        <f>SUM(C$6:C34)</f>
        <v>324.42500000000001</v>
      </c>
      <c r="F34" s="654">
        <v>34</v>
      </c>
    </row>
    <row r="35" spans="1:6">
      <c r="A35" s="655">
        <v>43100</v>
      </c>
      <c r="B35" s="653">
        <f t="shared" si="0"/>
        <v>328</v>
      </c>
      <c r="C35" s="462">
        <f>SUM(B$5:B30)/200</f>
        <v>36.395000000000003</v>
      </c>
      <c r="D35" s="313">
        <f>SUM(B$6:B35)</f>
        <v>8916</v>
      </c>
      <c r="E35" s="656">
        <f>SUM(C$6:C35)</f>
        <v>360.82</v>
      </c>
      <c r="F35" s="654">
        <v>39</v>
      </c>
    </row>
    <row r="36" spans="1:6">
      <c r="A36" s="649">
        <v>43190</v>
      </c>
      <c r="B36" s="653">
        <f t="shared" si="0"/>
        <v>328</v>
      </c>
      <c r="C36" s="462">
        <f>SUM(B$5:B31)/200</f>
        <v>38.034999999999997</v>
      </c>
      <c r="D36" s="313">
        <f>SUM(B$6:B36)</f>
        <v>9244</v>
      </c>
      <c r="E36" s="656">
        <f>SUM(C$6:C36)</f>
        <v>398.85500000000002</v>
      </c>
      <c r="F36" s="654">
        <v>45</v>
      </c>
    </row>
    <row r="37" spans="1:6">
      <c r="A37" s="655">
        <v>43281</v>
      </c>
      <c r="B37" s="653">
        <f t="shared" si="0"/>
        <v>328</v>
      </c>
      <c r="C37" s="462">
        <f>SUM(B$5:B32)/200</f>
        <v>39.674999999999997</v>
      </c>
      <c r="D37" s="313">
        <f>SUM(B$6:B37)</f>
        <v>9572</v>
      </c>
      <c r="E37" s="656">
        <f>SUM(C$6:C37)</f>
        <v>438.53000000000003</v>
      </c>
      <c r="F37" s="654">
        <v>50</v>
      </c>
    </row>
    <row r="38" spans="1:6">
      <c r="A38" s="649">
        <v>43373</v>
      </c>
      <c r="B38" s="653">
        <f t="shared" si="0"/>
        <v>328</v>
      </c>
      <c r="C38" s="462">
        <f>SUM(B$5:B33)/200</f>
        <v>41.314999999999998</v>
      </c>
      <c r="D38" s="313">
        <f>SUM(B$6:B38)</f>
        <v>9900</v>
      </c>
      <c r="E38" s="656">
        <f>SUM(C$6:C38)</f>
        <v>479.84500000000003</v>
      </c>
      <c r="F38" s="654">
        <v>55</v>
      </c>
    </row>
    <row r="39" spans="1:6">
      <c r="A39" s="655">
        <v>43465</v>
      </c>
      <c r="B39" s="653">
        <f t="shared" si="0"/>
        <v>328</v>
      </c>
      <c r="C39" s="462">
        <f>SUM(B$5:B34)/200</f>
        <v>42.954999999999998</v>
      </c>
      <c r="D39" s="313">
        <f>SUM(B$6:B39)</f>
        <v>10228</v>
      </c>
      <c r="E39" s="656">
        <f>SUM(C$6:C39)</f>
        <v>522.80000000000007</v>
      </c>
      <c r="F39" s="654">
        <v>60</v>
      </c>
    </row>
    <row r="40" spans="1:6">
      <c r="A40" s="649">
        <v>43555</v>
      </c>
      <c r="B40" s="653">
        <f t="shared" si="0"/>
        <v>328</v>
      </c>
      <c r="C40" s="462">
        <f>SUM(B$5:B35)/200</f>
        <v>44.594999999999999</v>
      </c>
      <c r="D40" s="313">
        <f>SUM(B$6:B40)</f>
        <v>10556</v>
      </c>
      <c r="E40" s="656">
        <f>SUM(C$6:C40)</f>
        <v>567.3950000000001</v>
      </c>
      <c r="F40" s="654">
        <v>65</v>
      </c>
    </row>
    <row r="41" spans="1:6">
      <c r="A41" s="655">
        <v>43646</v>
      </c>
      <c r="B41" s="653">
        <f t="shared" si="0"/>
        <v>328</v>
      </c>
      <c r="C41" s="462">
        <f>SUM(B$5:B36)/200</f>
        <v>46.234999999999999</v>
      </c>
      <c r="D41" s="313">
        <f>SUM(B$6:B41)</f>
        <v>10884</v>
      </c>
      <c r="E41" s="656">
        <f>SUM(C$6:C41)</f>
        <v>613.63000000000011</v>
      </c>
      <c r="F41" s="654">
        <v>70</v>
      </c>
    </row>
    <row r="42" spans="1:6">
      <c r="A42" s="649">
        <v>43738</v>
      </c>
      <c r="B42" s="653">
        <f t="shared" si="0"/>
        <v>328</v>
      </c>
      <c r="C42" s="462">
        <f>SUM(B$5:B37)/200</f>
        <v>47.875</v>
      </c>
      <c r="D42" s="313">
        <f>SUM(B$6:B42)</f>
        <v>11212</v>
      </c>
      <c r="E42" s="656">
        <f>SUM(C$6:C42)</f>
        <v>661.50500000000011</v>
      </c>
      <c r="F42" s="654">
        <v>75</v>
      </c>
    </row>
    <row r="43" spans="1:6">
      <c r="A43" s="655">
        <v>43830</v>
      </c>
      <c r="B43" s="653">
        <f t="shared" si="0"/>
        <v>328</v>
      </c>
      <c r="C43" s="462">
        <f>SUM(B$5:B38)/200</f>
        <v>49.515000000000001</v>
      </c>
      <c r="D43" s="313">
        <f>SUM(B$6:B43)</f>
        <v>11540</v>
      </c>
      <c r="E43" s="656">
        <f>SUM(C$6:C43)</f>
        <v>711.0200000000001</v>
      </c>
      <c r="F43" s="654">
        <v>81</v>
      </c>
    </row>
    <row r="44" spans="1:6">
      <c r="A44" s="649">
        <v>43921</v>
      </c>
      <c r="B44" s="653">
        <f t="shared" si="0"/>
        <v>328</v>
      </c>
      <c r="C44" s="462">
        <f>SUM(B$5:B39)/200</f>
        <v>51.155000000000001</v>
      </c>
      <c r="D44" s="313">
        <f>SUM(B$6:B44)</f>
        <v>11868</v>
      </c>
      <c r="E44" s="656">
        <f>SUM(C$6:C44)</f>
        <v>762.17500000000007</v>
      </c>
      <c r="F44" s="654">
        <v>86</v>
      </c>
    </row>
    <row r="45" spans="1:6">
      <c r="A45" s="655">
        <v>44012</v>
      </c>
      <c r="B45" s="653">
        <f t="shared" si="0"/>
        <v>328</v>
      </c>
      <c r="C45" s="462">
        <f>SUM(B$5:B40)/200</f>
        <v>52.795000000000002</v>
      </c>
      <c r="D45" s="313">
        <f>SUM(B$6:B45)</f>
        <v>12196</v>
      </c>
      <c r="E45" s="656">
        <f>SUM(C$6:C45)</f>
        <v>814.97</v>
      </c>
      <c r="F45" s="654">
        <v>92</v>
      </c>
    </row>
    <row r="46" spans="1:6">
      <c r="A46" s="649">
        <v>44104</v>
      </c>
      <c r="B46" s="653">
        <f t="shared" si="0"/>
        <v>328</v>
      </c>
      <c r="C46" s="462">
        <f>SUM(B$5:B41)/200</f>
        <v>54.435000000000002</v>
      </c>
      <c r="D46" s="313">
        <f>SUM(B$6:B46)</f>
        <v>12524</v>
      </c>
      <c r="E46" s="656">
        <f>SUM(C$6:C46)</f>
        <v>869.40499999999997</v>
      </c>
      <c r="F46" s="654">
        <v>98</v>
      </c>
    </row>
    <row r="47" spans="1:6">
      <c r="A47" s="655">
        <v>44196</v>
      </c>
      <c r="B47" s="653">
        <f t="shared" si="0"/>
        <v>328</v>
      </c>
      <c r="C47" s="462">
        <f>SUM(B$5:B42)/200</f>
        <v>56.075000000000003</v>
      </c>
      <c r="D47" s="313">
        <f>SUM(B$6:B47)</f>
        <v>12852</v>
      </c>
      <c r="E47" s="656">
        <f>SUM(C$6:C47)</f>
        <v>925.48</v>
      </c>
      <c r="F47" s="654">
        <v>104</v>
      </c>
    </row>
    <row r="48" spans="1:6">
      <c r="A48" s="649">
        <v>44286</v>
      </c>
      <c r="B48" s="653">
        <f t="shared" si="0"/>
        <v>328</v>
      </c>
      <c r="C48" s="462">
        <f>SUM(B$5:B43)/200</f>
        <v>57.715000000000003</v>
      </c>
      <c r="D48" s="313">
        <f>SUM(B$6:B48)</f>
        <v>13180</v>
      </c>
      <c r="E48" s="656">
        <f>SUM(C$6:C48)</f>
        <v>983.19500000000005</v>
      </c>
      <c r="F48" s="654">
        <v>111</v>
      </c>
    </row>
    <row r="49" spans="1:6">
      <c r="A49" s="655">
        <v>44377</v>
      </c>
      <c r="B49" s="653">
        <f t="shared" si="0"/>
        <v>328</v>
      </c>
      <c r="C49" s="462">
        <f>SUM(B$5:B44)/200</f>
        <v>59.354999999999997</v>
      </c>
      <c r="D49" s="313">
        <f>SUM(B$6:B49)</f>
        <v>13508</v>
      </c>
      <c r="E49" s="656">
        <f>SUM(C$6:C49)</f>
        <v>1042.55</v>
      </c>
      <c r="F49" s="654">
        <v>117</v>
      </c>
    </row>
    <row r="50" spans="1:6">
      <c r="A50" s="649">
        <v>44469</v>
      </c>
      <c r="B50" s="653">
        <f t="shared" si="0"/>
        <v>328</v>
      </c>
      <c r="C50" s="462">
        <f>SUM(B$5:B45)/200</f>
        <v>60.994999999999997</v>
      </c>
      <c r="D50" s="313">
        <f>SUM(B$6:B50)</f>
        <v>13836</v>
      </c>
      <c r="E50" s="656">
        <f>SUM(C$6:C50)</f>
        <v>1103.5449999999998</v>
      </c>
      <c r="F50" s="654">
        <v>124</v>
      </c>
    </row>
    <row r="51" spans="1:6">
      <c r="A51" s="655">
        <v>44561</v>
      </c>
      <c r="B51" s="653">
        <f t="shared" si="0"/>
        <v>328</v>
      </c>
      <c r="C51" s="462">
        <f>SUM(B$5:B46)/200</f>
        <v>62.634999999999998</v>
      </c>
      <c r="D51" s="313">
        <f>SUM(B$6:B51)</f>
        <v>14164</v>
      </c>
      <c r="E51" s="656">
        <f>SUM(C$6:C51)</f>
        <v>1166.1799999999998</v>
      </c>
      <c r="F51" s="654">
        <v>131</v>
      </c>
    </row>
    <row r="52" spans="1:6">
      <c r="A52" s="649">
        <v>44651</v>
      </c>
      <c r="B52" s="653">
        <f t="shared" si="0"/>
        <v>328</v>
      </c>
      <c r="C52" s="462">
        <f>SUM(B$5:B47)/200</f>
        <v>64.275000000000006</v>
      </c>
      <c r="D52" s="313">
        <f>SUM(B$6:B52)</f>
        <v>14492</v>
      </c>
      <c r="E52" s="656">
        <f>SUM(C$6:C52)</f>
        <v>1230.4549999999999</v>
      </c>
      <c r="F52" s="654">
        <v>138</v>
      </c>
    </row>
    <row r="53" spans="1:6">
      <c r="A53" s="655">
        <v>44742</v>
      </c>
      <c r="B53" s="653">
        <f t="shared" si="0"/>
        <v>328</v>
      </c>
      <c r="C53" s="462">
        <f>SUM(B$5:B48)/200</f>
        <v>65.915000000000006</v>
      </c>
      <c r="D53" s="313">
        <f>SUM(B$6:B53)</f>
        <v>14820</v>
      </c>
      <c r="E53" s="656">
        <f>SUM(C$6:C53)</f>
        <v>1296.3699999999999</v>
      </c>
      <c r="F53" s="654">
        <v>145</v>
      </c>
    </row>
    <row r="54" spans="1:6">
      <c r="A54" s="649">
        <v>44834</v>
      </c>
      <c r="B54" s="653">
        <f t="shared" si="0"/>
        <v>328</v>
      </c>
      <c r="C54" s="462">
        <f>SUM(B$5:B49)/200</f>
        <v>67.555000000000007</v>
      </c>
      <c r="D54" s="313">
        <f>SUM(B$6:B54)</f>
        <v>15148</v>
      </c>
      <c r="E54" s="656">
        <f>SUM(C$6:C54)</f>
        <v>1363.925</v>
      </c>
      <c r="F54" s="654">
        <v>152</v>
      </c>
    </row>
    <row r="55" spans="1:6">
      <c r="A55" s="655">
        <v>44926</v>
      </c>
      <c r="B55" s="653">
        <f t="shared" si="0"/>
        <v>328</v>
      </c>
      <c r="C55" s="462">
        <f>SUM(B$5:B50)/200</f>
        <v>69.194999999999993</v>
      </c>
      <c r="D55" s="313">
        <f>SUM(B$6:B55)</f>
        <v>15476</v>
      </c>
      <c r="E55" s="656">
        <f>SUM(C$6:C55)</f>
        <v>1433.12</v>
      </c>
      <c r="F55" s="654">
        <v>160</v>
      </c>
    </row>
    <row r="56" spans="1:6">
      <c r="A56" s="649">
        <v>45016</v>
      </c>
      <c r="B56" s="653">
        <f t="shared" si="0"/>
        <v>328</v>
      </c>
      <c r="C56" s="462">
        <f>SUM(B$5:B51)/200</f>
        <v>70.834999999999994</v>
      </c>
      <c r="D56" s="313">
        <f>SUM(B$6:B56)</f>
        <v>15804</v>
      </c>
      <c r="E56" s="656">
        <f>SUM(C$6:C56)</f>
        <v>1503.9549999999999</v>
      </c>
      <c r="F56" s="654">
        <v>167</v>
      </c>
    </row>
    <row r="57" spans="1:6">
      <c r="A57" s="655">
        <v>45107</v>
      </c>
      <c r="B57" s="653">
        <f t="shared" si="0"/>
        <v>328</v>
      </c>
      <c r="C57" s="462">
        <f>SUM(B$5:B52)/200</f>
        <v>72.474999999999994</v>
      </c>
      <c r="D57" s="313">
        <f>SUM(B$6:B57)</f>
        <v>16132</v>
      </c>
      <c r="E57" s="656">
        <f>SUM(C$6:C57)</f>
        <v>1576.4299999999998</v>
      </c>
      <c r="F57" s="654">
        <v>175</v>
      </c>
    </row>
    <row r="58" spans="1:6">
      <c r="A58" s="649">
        <v>45199</v>
      </c>
      <c r="B58" s="653">
        <f t="shared" si="0"/>
        <v>328</v>
      </c>
      <c r="C58" s="462">
        <f>SUM(B$5:B53)/200</f>
        <v>74.114999999999995</v>
      </c>
      <c r="D58" s="313">
        <f>SUM(B$6:B58)</f>
        <v>16460</v>
      </c>
      <c r="E58" s="656">
        <f>SUM(C$6:C58)</f>
        <v>1650.5449999999998</v>
      </c>
      <c r="F58" s="654">
        <v>183</v>
      </c>
    </row>
    <row r="59" spans="1:6">
      <c r="A59" s="655">
        <v>45291</v>
      </c>
      <c r="B59" s="653">
        <f t="shared" si="0"/>
        <v>328</v>
      </c>
      <c r="C59" s="462">
        <f>SUM(B$5:B54)/200</f>
        <v>75.754999999999995</v>
      </c>
      <c r="D59" s="313">
        <f>SUM(B$6:B59)</f>
        <v>16788</v>
      </c>
      <c r="E59" s="656">
        <f>SUM(C$6:C59)</f>
        <v>1726.2999999999997</v>
      </c>
      <c r="F59" s="654">
        <v>191</v>
      </c>
    </row>
    <row r="60" spans="1:6">
      <c r="A60" s="649">
        <v>45382</v>
      </c>
      <c r="B60" s="653">
        <f t="shared" si="0"/>
        <v>328</v>
      </c>
      <c r="C60" s="462">
        <f>SUM(B$5:B55)/200</f>
        <v>77.394999999999996</v>
      </c>
      <c r="D60" s="313">
        <f>SUM(B$6:B60)</f>
        <v>17116</v>
      </c>
      <c r="E60" s="656">
        <f>SUM(C$6:C60)</f>
        <v>1803.6949999999997</v>
      </c>
      <c r="F60" s="654">
        <v>199</v>
      </c>
    </row>
    <row r="61" spans="1:6">
      <c r="A61" s="655">
        <v>45473</v>
      </c>
      <c r="B61" s="653">
        <f t="shared" si="0"/>
        <v>328</v>
      </c>
      <c r="C61" s="462">
        <f>SUM(B$5:B56)/200</f>
        <v>79.034999999999997</v>
      </c>
      <c r="D61" s="313">
        <f>SUM(B$6:B61)</f>
        <v>17444</v>
      </c>
      <c r="E61" s="656">
        <f>SUM(C$6:C61)</f>
        <v>1882.7299999999998</v>
      </c>
      <c r="F61" s="654">
        <v>208</v>
      </c>
    </row>
    <row r="62" spans="1:6">
      <c r="A62" s="649">
        <v>45565</v>
      </c>
      <c r="B62" s="653">
        <f t="shared" si="0"/>
        <v>328</v>
      </c>
      <c r="C62" s="462">
        <f>SUM(B$5:B57)/200</f>
        <v>80.674999999999997</v>
      </c>
      <c r="D62" s="313">
        <f>SUM(B$6:B62)</f>
        <v>17772</v>
      </c>
      <c r="E62" s="656">
        <f>SUM(C$6:C62)</f>
        <v>1963.4049999999997</v>
      </c>
      <c r="F62" s="654">
        <v>216</v>
      </c>
    </row>
    <row r="63" spans="1:6">
      <c r="A63" s="655">
        <v>45657</v>
      </c>
      <c r="B63" s="653">
        <f t="shared" si="0"/>
        <v>328</v>
      </c>
      <c r="C63" s="462">
        <f>SUM(B$5:B58)/200</f>
        <v>82.314999999999998</v>
      </c>
      <c r="D63" s="313">
        <f>SUM(B$6:B63)</f>
        <v>18100</v>
      </c>
      <c r="E63" s="656">
        <f>SUM(C$6:C63)</f>
        <v>2045.7199999999998</v>
      </c>
      <c r="F63" s="654">
        <v>225</v>
      </c>
    </row>
    <row r="64" spans="1:6">
      <c r="A64" s="649">
        <v>45747</v>
      </c>
      <c r="B64" s="653">
        <f t="shared" si="0"/>
        <v>328</v>
      </c>
      <c r="C64" s="462">
        <f>SUM(B$5:B59)/200</f>
        <v>83.954999999999998</v>
      </c>
      <c r="D64" s="313">
        <f>SUM(B$6:B64)</f>
        <v>18428</v>
      </c>
      <c r="E64" s="656">
        <f>SUM(C$6:C64)</f>
        <v>2129.6749999999997</v>
      </c>
      <c r="F64" s="654">
        <v>234</v>
      </c>
    </row>
    <row r="65" spans="1:6" ht="13.5" thickBot="1">
      <c r="A65" s="657">
        <v>45838</v>
      </c>
      <c r="B65" s="658">
        <f t="shared" si="0"/>
        <v>328</v>
      </c>
      <c r="C65" s="659">
        <f>SUM(B$5:B60)/200</f>
        <v>85.594999999999999</v>
      </c>
      <c r="D65" s="660">
        <f>SUM(B$6:B65)</f>
        <v>18756</v>
      </c>
      <c r="E65" s="661">
        <f>SUM(C$6:C65)</f>
        <v>2215.2699999999995</v>
      </c>
      <c r="F65" s="662">
        <v>243</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fitToHeight="0" orientation="landscape" r:id="rId1"/>
  <headerFooter>
    <oddFooter>&amp;L&amp;F&amp;CPage &amp;P of &amp;N&amp;R&amp;D</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D1"/>
  <sheetViews>
    <sheetView workbookViewId="0"/>
  </sheetViews>
  <sheetFormatPr defaultRowHeight="12.75"/>
  <cols>
    <col min="1" max="16384" width="9.140625" style="87"/>
  </cols>
  <sheetData>
    <row r="1" spans="1:4" ht="18.75">
      <c r="A1" s="96" t="s">
        <v>206</v>
      </c>
      <c r="D1" s="182" t="s">
        <v>215</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86" fitToHeight="0" orientation="landscape" r:id="rId1"/>
  <headerFooter>
    <oddFooter>&amp;L&amp;F&amp;CPage &amp;P of &amp;N&amp;R&amp;D</oddFooter>
  </headerFooter>
  <drawing r:id="rId2"/>
</worksheet>
</file>

<file path=xl/worksheets/sheet39.xml><?xml version="1.0" encoding="utf-8"?>
<worksheet xmlns="http://schemas.openxmlformats.org/spreadsheetml/2006/main" xmlns:r="http://schemas.openxmlformats.org/officeDocument/2006/relationships">
  <sheetPr>
    <pageSetUpPr fitToPage="1"/>
  </sheetPr>
  <dimension ref="A1:D2"/>
  <sheetViews>
    <sheetView showGridLines="0" topLeftCell="A125" zoomScale="85" zoomScaleNormal="85" workbookViewId="0">
      <selection activeCell="AA169" sqref="AA169"/>
    </sheetView>
  </sheetViews>
  <sheetFormatPr defaultRowHeight="12.75"/>
  <cols>
    <col min="1" max="16384" width="9.140625" style="479"/>
  </cols>
  <sheetData>
    <row r="1" spans="1:4">
      <c r="A1" s="478"/>
    </row>
    <row r="2" spans="1:4" ht="26.25">
      <c r="A2" s="478" t="s">
        <v>206</v>
      </c>
      <c r="D2" s="480" t="s">
        <v>224</v>
      </c>
    </row>
  </sheetData>
  <hyperlinks>
    <hyperlink ref="A2" location="'Table of contents'!A1" display="Back to contents page"/>
  </hyperlinks>
  <pageMargins left="0.39370078740157483" right="0.39370078740157483" top="0.39370078740157483" bottom="0.59055118110236227" header="0.31496062992125984" footer="0.31496062992125984"/>
  <pageSetup paperSize="9" scale="46" fitToHeight="0" orientation="landscape" r:id="rId1"/>
  <headerFooter>
    <oddFooter>&amp;L&amp;F&amp;CPage &amp;P of &amp;N&amp;R&amp;D</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T21"/>
  <sheetViews>
    <sheetView workbookViewId="0">
      <selection activeCell="B6" sqref="B6"/>
    </sheetView>
  </sheetViews>
  <sheetFormatPr defaultRowHeight="12.75"/>
  <cols>
    <col min="1" max="1" width="29.7109375" style="87" customWidth="1"/>
    <col min="2" max="2" width="19.7109375" style="87" customWidth="1"/>
    <col min="3" max="3" width="16.5703125" style="87" customWidth="1"/>
    <col min="4" max="4" width="20.140625" style="87" customWidth="1"/>
    <col min="5" max="5" width="18.85546875" style="87" customWidth="1"/>
    <col min="6" max="6" width="12.85546875" style="87" customWidth="1"/>
    <col min="7" max="20" width="9.140625" style="87"/>
  </cols>
  <sheetData>
    <row r="1" spans="1:6">
      <c r="A1" s="96" t="s">
        <v>206</v>
      </c>
    </row>
    <row r="4" spans="1:6" ht="18.75">
      <c r="A4" s="33"/>
      <c r="B4" s="668" t="s">
        <v>82</v>
      </c>
      <c r="C4" s="669"/>
      <c r="D4" s="670" t="s">
        <v>85</v>
      </c>
      <c r="E4" s="671"/>
      <c r="F4" s="672"/>
    </row>
    <row r="5" spans="1:6" ht="32.1" customHeight="1">
      <c r="A5" s="341" t="s">
        <v>94</v>
      </c>
      <c r="B5" s="27" t="s">
        <v>95</v>
      </c>
      <c r="C5" s="4" t="s">
        <v>230</v>
      </c>
      <c r="D5" s="27" t="s">
        <v>95</v>
      </c>
      <c r="E5" s="4" t="s">
        <v>231</v>
      </c>
      <c r="F5" s="4" t="s">
        <v>232</v>
      </c>
    </row>
    <row r="6" spans="1:6" ht="20.100000000000001" customHeight="1">
      <c r="A6" s="69" t="s">
        <v>96</v>
      </c>
      <c r="B6" s="29">
        <f>ROUND(PoliceProceedings!D63,-2)</f>
        <v>29800</v>
      </c>
      <c r="C6" s="20">
        <f>PoliceProceedings!D66</f>
        <v>2.9308202154101126E-2</v>
      </c>
      <c r="D6" s="25">
        <f>ROUND(SUM(PoliceProceedings!D60:D63),-2)</f>
        <v>118200</v>
      </c>
      <c r="E6" s="20">
        <f>(SUM(PoliceProceedings!D60:D63)-SUM(PoliceProceedings!D56:D59))/SUM(PoliceProceedings!D56:D59)</f>
        <v>1.3896538575604797E-3</v>
      </c>
      <c r="F6" s="72">
        <f>SUM(PoliceProceedings!D60:D63)/SUM(PoliceProceedings!D37:D40)-1</f>
        <v>-0.35440009177669851</v>
      </c>
    </row>
    <row r="7" spans="1:6" ht="20.100000000000001" customHeight="1">
      <c r="A7" s="5" t="s">
        <v>257</v>
      </c>
      <c r="B7" s="29">
        <f>B8-B6</f>
        <v>13300</v>
      </c>
      <c r="C7" s="20">
        <f>PoliceProceedings!E66</f>
        <v>-7.6343861116921152E-2</v>
      </c>
      <c r="D7" s="565">
        <f>D8-D6</f>
        <v>54500</v>
      </c>
      <c r="E7" s="20">
        <f>(SUM(PoliceProceedings!E60:E63)-SUM(PoliceProceedings!E56:E59))/SUM(PoliceProceedings!E56:E59)</f>
        <v>-8.433876462000571E-2</v>
      </c>
      <c r="F7" s="566">
        <f>SUM(PoliceProceedings!E60:E63)/SUM(PoliceProceedings!E37:E40)-1</f>
        <v>-0.24472649761931131</v>
      </c>
    </row>
    <row r="8" spans="1:6" ht="20.100000000000001" customHeight="1">
      <c r="A8" s="11" t="s">
        <v>63</v>
      </c>
      <c r="B8" s="44">
        <f>ROUND(PoliceProceedings!C63,-2)</f>
        <v>43100</v>
      </c>
      <c r="C8" s="15">
        <f>PoliceProceedings!C66</f>
        <v>-5.6798503844288639E-3</v>
      </c>
      <c r="D8" s="26">
        <f>ROUND(SUM(PoliceProceedings!C60:C63),-2)</f>
        <v>172700</v>
      </c>
      <c r="E8" s="35">
        <f>(SUM(PoliceProceedings!C60:C63)-SUM(PoliceProceedings!C56:C59))/SUM(PoliceProceedings!C56:C59)</f>
        <v>-2.737489302283681E-2</v>
      </c>
      <c r="F8" s="73">
        <f>SUM(PoliceProceedings!C60:C63)/SUM(PoliceProceedings!C37:C40)-1</f>
        <v>-0.32336340241518835</v>
      </c>
    </row>
    <row r="16" spans="1:6">
      <c r="C16" s="90"/>
    </row>
    <row r="17" spans="3:3">
      <c r="C17" s="90"/>
    </row>
    <row r="18" spans="3:3">
      <c r="C18" s="90"/>
    </row>
    <row r="19" spans="3:3">
      <c r="C19" s="90"/>
    </row>
    <row r="20" spans="3:3">
      <c r="C20" s="90"/>
    </row>
    <row r="21" spans="3:3">
      <c r="C21" s="90"/>
    </row>
  </sheetData>
  <mergeCells count="2">
    <mergeCell ref="B4:C4"/>
    <mergeCell ref="D4:F4"/>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66" orientation="portrait" r:id="rId1"/>
  <headerFooter>
    <oddFooter>&amp;L&amp;F&amp;CPage &amp;P of &amp;N&amp;R&amp;D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
  <sheetViews>
    <sheetView workbookViewId="0"/>
  </sheetViews>
  <sheetFormatPr defaultRowHeight="12.75"/>
  <cols>
    <col min="1" max="1" width="9.5703125" style="87" customWidth="1"/>
    <col min="2" max="16384" width="9.140625" style="87"/>
  </cols>
  <sheetData>
    <row r="1" spans="1:1">
      <c r="A1" s="96" t="s">
        <v>206</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91" orientation="landscape" r:id="rId1"/>
  <headerFooter>
    <oddFooter>&amp;L&amp;F&amp;CPage &amp;P of &amp;N&amp;R&amp;D</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H51"/>
  <sheetViews>
    <sheetView topLeftCell="A16" workbookViewId="0">
      <selection activeCell="C51" sqref="C51:F51"/>
    </sheetView>
  </sheetViews>
  <sheetFormatPr defaultRowHeight="12.75"/>
  <cols>
    <col min="1" max="7" width="15.28515625" style="87" customWidth="1"/>
    <col min="8" max="16384" width="9.140625" style="87"/>
  </cols>
  <sheetData>
    <row r="1" spans="1:8">
      <c r="A1" s="96" t="s">
        <v>206</v>
      </c>
    </row>
    <row r="2" spans="1:8">
      <c r="A2" s="96"/>
    </row>
    <row r="3" spans="1:8" ht="13.5" customHeight="1" thickBot="1">
      <c r="A3" s="137" t="s">
        <v>99</v>
      </c>
    </row>
    <row r="4" spans="1:8" s="484" customFormat="1" ht="39" thickBot="1">
      <c r="B4" s="257" t="s">
        <v>8</v>
      </c>
      <c r="C4" s="582" t="s">
        <v>8</v>
      </c>
      <c r="D4" s="582" t="s">
        <v>85</v>
      </c>
      <c r="E4" s="582" t="s">
        <v>267</v>
      </c>
      <c r="F4" s="583" t="s">
        <v>233</v>
      </c>
    </row>
    <row r="5" spans="1:8">
      <c r="B5" s="584" t="s">
        <v>151</v>
      </c>
      <c r="C5" s="580">
        <v>43740</v>
      </c>
      <c r="D5" s="581"/>
      <c r="E5" s="585"/>
      <c r="F5" s="586"/>
      <c r="H5" s="589"/>
    </row>
    <row r="6" spans="1:8">
      <c r="B6" s="485" t="s">
        <v>152</v>
      </c>
      <c r="C6" s="578">
        <v>48289</v>
      </c>
      <c r="D6" s="515"/>
      <c r="E6" s="124"/>
      <c r="F6" s="138"/>
      <c r="H6" s="589"/>
    </row>
    <row r="7" spans="1:8">
      <c r="B7" s="485" t="s">
        <v>153</v>
      </c>
      <c r="C7" s="578">
        <v>47405</v>
      </c>
      <c r="D7" s="515"/>
      <c r="E7" s="124"/>
      <c r="F7" s="138"/>
      <c r="H7" s="589"/>
    </row>
    <row r="8" spans="1:8">
      <c r="B8" s="485" t="s">
        <v>154</v>
      </c>
      <c r="C8" s="578">
        <v>44669</v>
      </c>
      <c r="D8" s="515">
        <f t="shared" ref="D8:D11" si="0">SUM(C5:C8)</f>
        <v>184103</v>
      </c>
      <c r="E8" s="124"/>
      <c r="F8" s="138"/>
      <c r="H8" s="589"/>
    </row>
    <row r="9" spans="1:8">
      <c r="B9" s="485" t="s">
        <v>131</v>
      </c>
      <c r="C9" s="578">
        <v>45853</v>
      </c>
      <c r="D9" s="515">
        <f t="shared" si="0"/>
        <v>186216</v>
      </c>
      <c r="E9" s="139">
        <f>C9/C$5-1</f>
        <v>4.8308184727937853E-2</v>
      </c>
      <c r="F9" s="140"/>
      <c r="H9" s="589"/>
    </row>
    <row r="10" spans="1:8">
      <c r="B10" s="485" t="s">
        <v>132</v>
      </c>
      <c r="C10" s="578">
        <v>49716</v>
      </c>
      <c r="D10" s="515">
        <f t="shared" si="0"/>
        <v>187643</v>
      </c>
      <c r="E10" s="139">
        <f>C10/C$6-1</f>
        <v>2.9551243554432727E-2</v>
      </c>
      <c r="F10" s="140"/>
      <c r="H10" s="589"/>
    </row>
    <row r="11" spans="1:8">
      <c r="B11" s="485" t="s">
        <v>133</v>
      </c>
      <c r="C11" s="578">
        <v>50111</v>
      </c>
      <c r="D11" s="515">
        <f t="shared" si="0"/>
        <v>190349</v>
      </c>
      <c r="E11" s="139">
        <f>C11/C$7-1</f>
        <v>5.7082586225081666E-2</v>
      </c>
      <c r="F11" s="140"/>
      <c r="H11" s="589"/>
    </row>
    <row r="12" spans="1:8">
      <c r="B12" s="485" t="s">
        <v>134</v>
      </c>
      <c r="C12" s="578">
        <v>45022</v>
      </c>
      <c r="D12" s="515">
        <f>SUM(C9:C12)</f>
        <v>190702</v>
      </c>
      <c r="E12" s="139">
        <f>C12/C$8-1</f>
        <v>7.9025722536882892E-3</v>
      </c>
      <c r="F12" s="140"/>
      <c r="H12" s="589"/>
    </row>
    <row r="13" spans="1:8">
      <c r="B13" s="485" t="s">
        <v>135</v>
      </c>
      <c r="C13" s="578">
        <v>45646</v>
      </c>
      <c r="D13" s="515">
        <f t="shared" ref="D13:D37" si="1">SUM(C10:C13)</f>
        <v>190495</v>
      </c>
      <c r="E13" s="139">
        <f>C13/C$5-1</f>
        <v>4.357567443987187E-2</v>
      </c>
      <c r="F13" s="141">
        <f t="shared" ref="F13:F36" si="2">D13/D$12-1</f>
        <v>-1.0854631833960848E-3</v>
      </c>
      <c r="H13" s="589"/>
    </row>
    <row r="14" spans="1:8">
      <c r="B14" s="485" t="s">
        <v>136</v>
      </c>
      <c r="C14" s="578">
        <v>44832</v>
      </c>
      <c r="D14" s="515">
        <f t="shared" si="1"/>
        <v>185611</v>
      </c>
      <c r="E14" s="139">
        <f>C14/C$6-1</f>
        <v>-7.1589803060738477E-2</v>
      </c>
      <c r="F14" s="141">
        <f>D14/D$12-1</f>
        <v>-2.6696101771350067E-2</v>
      </c>
      <c r="H14" s="589"/>
    </row>
    <row r="15" spans="1:8">
      <c r="B15" s="485" t="s">
        <v>137</v>
      </c>
      <c r="C15" s="578">
        <v>44782</v>
      </c>
      <c r="D15" s="515">
        <f t="shared" si="1"/>
        <v>180282</v>
      </c>
      <c r="E15" s="139">
        <f>C15/C$7-1</f>
        <v>-5.5331716063706349E-2</v>
      </c>
      <c r="F15" s="141">
        <f>D15/D$12-1</f>
        <v>-5.4640224014430916E-2</v>
      </c>
      <c r="H15" s="589"/>
    </row>
    <row r="16" spans="1:8">
      <c r="B16" s="485" t="s">
        <v>138</v>
      </c>
      <c r="C16" s="578">
        <v>40018</v>
      </c>
      <c r="D16" s="515">
        <f t="shared" si="1"/>
        <v>175278</v>
      </c>
      <c r="E16" s="139">
        <f>C16/C$8-1</f>
        <v>-0.10412142649264589</v>
      </c>
      <c r="F16" s="141">
        <f t="shared" si="2"/>
        <v>-8.088011662174488E-2</v>
      </c>
      <c r="H16" s="589"/>
    </row>
    <row r="17" spans="2:8">
      <c r="B17" s="485" t="s">
        <v>139</v>
      </c>
      <c r="C17" s="578">
        <v>37971</v>
      </c>
      <c r="D17" s="515">
        <f t="shared" si="1"/>
        <v>167603</v>
      </c>
      <c r="E17" s="139">
        <f>C17/C$5-1</f>
        <v>-0.13189300411522631</v>
      </c>
      <c r="F17" s="141">
        <f t="shared" si="2"/>
        <v>-0.12112615494331469</v>
      </c>
      <c r="H17" s="589"/>
    </row>
    <row r="18" spans="2:8">
      <c r="B18" s="485" t="s">
        <v>140</v>
      </c>
      <c r="C18" s="578">
        <v>39353</v>
      </c>
      <c r="D18" s="515">
        <f t="shared" si="1"/>
        <v>162124</v>
      </c>
      <c r="E18" s="139">
        <f>C18/C$6-1</f>
        <v>-0.1850524964277579</v>
      </c>
      <c r="F18" s="141">
        <f t="shared" si="2"/>
        <v>-0.14985684471059557</v>
      </c>
      <c r="H18" s="589"/>
    </row>
    <row r="19" spans="2:8">
      <c r="B19" s="485" t="s">
        <v>141</v>
      </c>
      <c r="C19" s="578">
        <v>40311</v>
      </c>
      <c r="D19" s="515">
        <f t="shared" si="1"/>
        <v>157653</v>
      </c>
      <c r="E19" s="139">
        <f>C19/C$7-1</f>
        <v>-0.14964666174454166</v>
      </c>
      <c r="F19" s="141">
        <f t="shared" si="2"/>
        <v>-0.17330180071525203</v>
      </c>
      <c r="H19" s="589"/>
    </row>
    <row r="20" spans="2:8">
      <c r="B20" s="485" t="s">
        <v>142</v>
      </c>
      <c r="C20" s="578">
        <v>35288</v>
      </c>
      <c r="D20" s="515">
        <f t="shared" si="1"/>
        <v>152923</v>
      </c>
      <c r="E20" s="139">
        <f>C20/C$8-1</f>
        <v>-0.21001141731402095</v>
      </c>
      <c r="F20" s="141">
        <f t="shared" si="2"/>
        <v>-0.19810489664502728</v>
      </c>
      <c r="H20" s="589"/>
    </row>
    <row r="21" spans="2:8" ht="13.5" customHeight="1">
      <c r="B21" s="485" t="s">
        <v>143</v>
      </c>
      <c r="C21" s="578">
        <v>35059</v>
      </c>
      <c r="D21" s="515">
        <f t="shared" si="1"/>
        <v>150011</v>
      </c>
      <c r="E21" s="139">
        <f>C21/C$5-1</f>
        <v>-0.19846822130772745</v>
      </c>
      <c r="F21" s="141">
        <f t="shared" si="2"/>
        <v>-0.21337479418149785</v>
      </c>
      <c r="H21" s="589"/>
    </row>
    <row r="22" spans="2:8">
      <c r="B22" s="485" t="s">
        <v>144</v>
      </c>
      <c r="C22" s="578">
        <v>35549</v>
      </c>
      <c r="D22" s="515">
        <f t="shared" si="1"/>
        <v>146207</v>
      </c>
      <c r="E22" s="139">
        <f>C22/C$6-1</f>
        <v>-0.26382820103957427</v>
      </c>
      <c r="F22" s="141">
        <f t="shared" si="2"/>
        <v>-0.23332214659521133</v>
      </c>
      <c r="H22" s="589"/>
    </row>
    <row r="23" spans="2:8">
      <c r="B23" s="485" t="s">
        <v>145</v>
      </c>
      <c r="C23" s="578">
        <v>36712</v>
      </c>
      <c r="D23" s="515">
        <f t="shared" si="1"/>
        <v>142608</v>
      </c>
      <c r="E23" s="139">
        <f>C23/C$7-1</f>
        <v>-0.22556692332032491</v>
      </c>
      <c r="F23" s="141">
        <f t="shared" si="2"/>
        <v>-0.25219452339251813</v>
      </c>
      <c r="H23" s="589"/>
    </row>
    <row r="24" spans="2:8">
      <c r="B24" s="485" t="s">
        <v>146</v>
      </c>
      <c r="C24" s="578">
        <v>32819</v>
      </c>
      <c r="D24" s="515">
        <f t="shared" si="1"/>
        <v>140139</v>
      </c>
      <c r="E24" s="139">
        <f>C24/C$8-1</f>
        <v>-0.26528464930936446</v>
      </c>
      <c r="F24" s="141">
        <f t="shared" si="2"/>
        <v>-0.26514142484085113</v>
      </c>
      <c r="H24" s="589"/>
    </row>
    <row r="25" spans="2:8">
      <c r="B25" s="485" t="s">
        <v>147</v>
      </c>
      <c r="C25" s="578">
        <v>31687</v>
      </c>
      <c r="D25" s="515">
        <f t="shared" si="1"/>
        <v>136767</v>
      </c>
      <c r="E25" s="139">
        <f>C25/C$5-1</f>
        <v>-0.27556012802926388</v>
      </c>
      <c r="F25" s="141">
        <f t="shared" si="2"/>
        <v>-0.28282346278486858</v>
      </c>
      <c r="H25" s="589"/>
    </row>
    <row r="26" spans="2:8">
      <c r="B26" s="485" t="s">
        <v>148</v>
      </c>
      <c r="C26" s="578">
        <v>33209</v>
      </c>
      <c r="D26" s="515">
        <f t="shared" si="1"/>
        <v>134427</v>
      </c>
      <c r="E26" s="139">
        <f>C26/C$6-1</f>
        <v>-0.31228644204684297</v>
      </c>
      <c r="F26" s="141">
        <f t="shared" si="2"/>
        <v>-0.29509391616238945</v>
      </c>
      <c r="H26" s="589"/>
    </row>
    <row r="27" spans="2:8">
      <c r="B27" s="485" t="s">
        <v>149</v>
      </c>
      <c r="C27" s="578">
        <v>33650</v>
      </c>
      <c r="D27" s="515">
        <f t="shared" si="1"/>
        <v>131365</v>
      </c>
      <c r="E27" s="139">
        <f>C27/C$7-1</f>
        <v>-0.29015926590022145</v>
      </c>
      <c r="F27" s="141">
        <f>D27/D$12-1</f>
        <v>-0.31115038122306005</v>
      </c>
      <c r="H27" s="589"/>
    </row>
    <row r="28" spans="2:8">
      <c r="B28" s="485" t="s">
        <v>150</v>
      </c>
      <c r="C28" s="578">
        <v>31183</v>
      </c>
      <c r="D28" s="515">
        <f t="shared" si="1"/>
        <v>129729</v>
      </c>
      <c r="E28" s="139">
        <f>C28/C$8-1</f>
        <v>-0.3019096017372227</v>
      </c>
      <c r="F28" s="141">
        <f t="shared" si="2"/>
        <v>-0.31972921102033536</v>
      </c>
      <c r="H28" s="589"/>
    </row>
    <row r="29" spans="2:8">
      <c r="B29" s="485" t="s">
        <v>123</v>
      </c>
      <c r="C29" s="578">
        <v>29319</v>
      </c>
      <c r="D29" s="515">
        <f t="shared" si="1"/>
        <v>127361</v>
      </c>
      <c r="E29" s="139">
        <f>C29/C$5-1</f>
        <v>-0.32969821673525379</v>
      </c>
      <c r="F29" s="141">
        <f t="shared" si="2"/>
        <v>-0.33214649033570698</v>
      </c>
      <c r="H29" s="589"/>
    </row>
    <row r="30" spans="2:8">
      <c r="B30" s="485" t="s">
        <v>124</v>
      </c>
      <c r="C30" s="578">
        <v>30658</v>
      </c>
      <c r="D30" s="515">
        <f t="shared" si="1"/>
        <v>124810</v>
      </c>
      <c r="E30" s="139">
        <f>C30/C$6-1</f>
        <v>-0.36511420820476714</v>
      </c>
      <c r="F30" s="141">
        <f t="shared" si="2"/>
        <v>-0.34552338203060273</v>
      </c>
      <c r="H30" s="589"/>
    </row>
    <row r="31" spans="2:8">
      <c r="B31" s="485" t="s">
        <v>125</v>
      </c>
      <c r="C31" s="578">
        <v>30953</v>
      </c>
      <c r="D31" s="515">
        <f t="shared" si="1"/>
        <v>122113</v>
      </c>
      <c r="E31" s="139">
        <f>C31/C$7-1</f>
        <v>-0.3470519987343107</v>
      </c>
      <c r="F31" s="141">
        <f t="shared" si="2"/>
        <v>-0.35966586611571982</v>
      </c>
      <c r="H31" s="589"/>
    </row>
    <row r="32" spans="2:8">
      <c r="B32" s="485" t="s">
        <v>126</v>
      </c>
      <c r="C32" s="578">
        <v>27889</v>
      </c>
      <c r="D32" s="515">
        <f t="shared" si="1"/>
        <v>118819</v>
      </c>
      <c r="E32" s="139">
        <f>C32/C$8-1</f>
        <v>-0.37565201817815486</v>
      </c>
      <c r="F32" s="141">
        <f t="shared" si="2"/>
        <v>-0.37693888894715311</v>
      </c>
      <c r="H32" s="589"/>
    </row>
    <row r="33" spans="1:8">
      <c r="B33" s="485" t="s">
        <v>127</v>
      </c>
      <c r="C33" s="578">
        <v>25997</v>
      </c>
      <c r="D33" s="515">
        <f t="shared" si="1"/>
        <v>115497</v>
      </c>
      <c r="E33" s="139">
        <f>C33/C$5-1</f>
        <v>-0.40564700502972106</v>
      </c>
      <c r="F33" s="141">
        <f t="shared" si="2"/>
        <v>-0.39435873771643715</v>
      </c>
      <c r="H33" s="589"/>
    </row>
    <row r="34" spans="1:8">
      <c r="B34" s="485" t="s">
        <v>128</v>
      </c>
      <c r="C34" s="578">
        <v>26777</v>
      </c>
      <c r="D34" s="515">
        <f t="shared" si="1"/>
        <v>111616</v>
      </c>
      <c r="E34" s="139">
        <f>C34/C$6-1</f>
        <v>-0.44548447886682263</v>
      </c>
      <c r="F34" s="141">
        <f t="shared" si="2"/>
        <v>-0.41470986145924005</v>
      </c>
      <c r="H34" s="589"/>
    </row>
    <row r="35" spans="1:8">
      <c r="B35" s="485" t="s">
        <v>129</v>
      </c>
      <c r="C35" s="578">
        <v>28176</v>
      </c>
      <c r="D35" s="515">
        <f t="shared" si="1"/>
        <v>108839</v>
      </c>
      <c r="E35" s="139">
        <f>C35/C$7-1</f>
        <v>-0.40563231726611115</v>
      </c>
      <c r="F35" s="141">
        <f t="shared" si="2"/>
        <v>-0.4292718482239305</v>
      </c>
      <c r="H35" s="589"/>
    </row>
    <row r="36" spans="1:8">
      <c r="B36" s="485" t="s">
        <v>130</v>
      </c>
      <c r="C36" s="578">
        <v>26120</v>
      </c>
      <c r="D36" s="515">
        <f t="shared" si="1"/>
        <v>107070</v>
      </c>
      <c r="E36" s="139">
        <f>C36/C$8-1</f>
        <v>-0.41525442700754434</v>
      </c>
      <c r="F36" s="141">
        <f t="shared" si="2"/>
        <v>-0.43854810122599663</v>
      </c>
      <c r="H36" s="589"/>
    </row>
    <row r="37" spans="1:8" ht="13.5" thickBot="1">
      <c r="B37" s="486" t="s">
        <v>265</v>
      </c>
      <c r="C37" s="579">
        <v>27771</v>
      </c>
      <c r="D37" s="516">
        <f t="shared" si="1"/>
        <v>108844</v>
      </c>
      <c r="E37" s="142">
        <f>C37/C$9-1</f>
        <v>-0.39434715285804633</v>
      </c>
      <c r="F37" s="143">
        <f>D37/D$12-1</f>
        <v>-0.42924562930645715</v>
      </c>
      <c r="H37" s="589"/>
    </row>
    <row r="39" spans="1:8" ht="13.5" thickBot="1">
      <c r="A39" s="137" t="s">
        <v>234</v>
      </c>
    </row>
    <row r="40" spans="1:8" s="484" customFormat="1" ht="26.25" thickBot="1">
      <c r="B40" s="257" t="s">
        <v>8</v>
      </c>
      <c r="C40" s="588" t="s">
        <v>121</v>
      </c>
      <c r="D40" s="582" t="s">
        <v>122</v>
      </c>
      <c r="E40" s="582" t="s">
        <v>266</v>
      </c>
      <c r="F40" s="583" t="s">
        <v>63</v>
      </c>
    </row>
    <row r="41" spans="1:8">
      <c r="B41" s="584" t="s">
        <v>123</v>
      </c>
      <c r="C41" s="580">
        <v>3237</v>
      </c>
      <c r="D41" s="581">
        <v>15530</v>
      </c>
      <c r="E41" s="581">
        <v>10552</v>
      </c>
      <c r="F41" s="587">
        <v>29319</v>
      </c>
      <c r="H41" s="590"/>
    </row>
    <row r="42" spans="1:8">
      <c r="B42" s="485" t="s">
        <v>124</v>
      </c>
      <c r="C42" s="578">
        <v>3485</v>
      </c>
      <c r="D42" s="515">
        <v>16444</v>
      </c>
      <c r="E42" s="515">
        <v>10729</v>
      </c>
      <c r="F42" s="517">
        <v>30658</v>
      </c>
      <c r="H42" s="590"/>
    </row>
    <row r="43" spans="1:8">
      <c r="B43" s="485" t="s">
        <v>125</v>
      </c>
      <c r="C43" s="578">
        <v>3505</v>
      </c>
      <c r="D43" s="515">
        <v>16503</v>
      </c>
      <c r="E43" s="515">
        <v>10945</v>
      </c>
      <c r="F43" s="517">
        <v>30953</v>
      </c>
      <c r="H43" s="590"/>
    </row>
    <row r="44" spans="1:8">
      <c r="B44" s="485" t="s">
        <v>126</v>
      </c>
      <c r="C44" s="578">
        <v>3082</v>
      </c>
      <c r="D44" s="515">
        <v>14873</v>
      </c>
      <c r="E44" s="515">
        <v>9934</v>
      </c>
      <c r="F44" s="517">
        <v>27889</v>
      </c>
      <c r="H44" s="590"/>
    </row>
    <row r="45" spans="1:8">
      <c r="B45" s="485" t="s">
        <v>127</v>
      </c>
      <c r="C45" s="578">
        <v>3053</v>
      </c>
      <c r="D45" s="515">
        <v>14534</v>
      </c>
      <c r="E45" s="515">
        <v>8410</v>
      </c>
      <c r="F45" s="517">
        <v>25997</v>
      </c>
      <c r="H45" s="590"/>
    </row>
    <row r="46" spans="1:8">
      <c r="B46" s="485" t="s">
        <v>128</v>
      </c>
      <c r="C46" s="578">
        <v>3186</v>
      </c>
      <c r="D46" s="515">
        <v>14126</v>
      </c>
      <c r="E46" s="515">
        <v>9465</v>
      </c>
      <c r="F46" s="517">
        <v>26777</v>
      </c>
      <c r="H46" s="590"/>
    </row>
    <row r="47" spans="1:8">
      <c r="B47" s="485" t="s">
        <v>129</v>
      </c>
      <c r="C47" s="578">
        <v>3216</v>
      </c>
      <c r="D47" s="515">
        <v>14878</v>
      </c>
      <c r="E47" s="515">
        <v>10082</v>
      </c>
      <c r="F47" s="517">
        <v>28176</v>
      </c>
      <c r="H47" s="590"/>
    </row>
    <row r="48" spans="1:8">
      <c r="B48" s="485" t="s">
        <v>130</v>
      </c>
      <c r="C48" s="578">
        <v>2841</v>
      </c>
      <c r="D48" s="515">
        <v>13568</v>
      </c>
      <c r="E48" s="515">
        <v>9711</v>
      </c>
      <c r="F48" s="517">
        <v>26120</v>
      </c>
      <c r="H48" s="590"/>
    </row>
    <row r="49" spans="2:8" ht="13.5" thickBot="1">
      <c r="B49" s="486" t="s">
        <v>265</v>
      </c>
      <c r="C49" s="579">
        <v>2987</v>
      </c>
      <c r="D49" s="516">
        <v>14143</v>
      </c>
      <c r="E49" s="516">
        <v>10641</v>
      </c>
      <c r="F49" s="518">
        <v>27771</v>
      </c>
      <c r="H49" s="590"/>
    </row>
    <row r="51" spans="2:8">
      <c r="C51" s="90"/>
      <c r="D51" s="90"/>
      <c r="E51" s="90"/>
      <c r="F51" s="90"/>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51" fitToHeight="0" orientation="landscape" r:id="rId1"/>
  <headerFooter>
    <oddFooter>&amp;L&amp;F&amp;CPage &amp;P of &amp;N&amp;R&amp;D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307"/>
  <sheetViews>
    <sheetView zoomScaleNormal="100" workbookViewId="0">
      <pane ySplit="6" topLeftCell="A156" activePane="bottomLeft" state="frozen"/>
      <selection pane="bottomLeft"/>
    </sheetView>
  </sheetViews>
  <sheetFormatPr defaultRowHeight="12.75"/>
  <cols>
    <col min="1" max="1" width="9.140625" style="87"/>
    <col min="2" max="2" width="12.7109375" style="136" customWidth="1"/>
    <col min="3" max="4" width="12.7109375" style="97" hidden="1" customWidth="1"/>
    <col min="5" max="5" width="12.7109375" style="98" hidden="1" customWidth="1"/>
    <col min="6" max="8" width="12.7109375" style="99" customWidth="1"/>
    <col min="9" max="10" width="12.7109375" style="100" customWidth="1"/>
    <col min="11" max="11" width="12.7109375" style="101" customWidth="1"/>
    <col min="12" max="14" width="12.7109375" style="102" customWidth="1"/>
    <col min="15" max="16384" width="9.140625" style="87"/>
  </cols>
  <sheetData>
    <row r="1" spans="1:16">
      <c r="A1" s="96" t="s">
        <v>206</v>
      </c>
      <c r="B1" s="87"/>
      <c r="G1" s="100"/>
      <c r="H1" s="100"/>
    </row>
    <row r="2" spans="1:16">
      <c r="B2" s="96"/>
      <c r="G2" s="100"/>
      <c r="H2" s="100"/>
    </row>
    <row r="3" spans="1:16">
      <c r="A3" s="137" t="s">
        <v>303</v>
      </c>
      <c r="B3" s="96"/>
      <c r="G3" s="100"/>
      <c r="H3" s="100"/>
    </row>
    <row r="4" spans="1:16">
      <c r="A4" s="137"/>
      <c r="B4" s="96"/>
      <c r="G4" s="100"/>
      <c r="H4" s="100"/>
    </row>
    <row r="5" spans="1:16" ht="13.5" thickBot="1">
      <c r="B5" s="673" t="s">
        <v>235</v>
      </c>
      <c r="C5" s="674"/>
      <c r="G5" s="487"/>
      <c r="H5" s="488"/>
      <c r="K5" s="673" t="s">
        <v>236</v>
      </c>
      <c r="L5" s="674"/>
      <c r="M5" s="195"/>
    </row>
    <row r="6" spans="1:16" ht="51">
      <c r="B6" s="489" t="s">
        <v>32</v>
      </c>
      <c r="C6" s="490" t="s">
        <v>8</v>
      </c>
      <c r="D6" s="490" t="s">
        <v>15</v>
      </c>
      <c r="E6" s="491" t="s">
        <v>14</v>
      </c>
      <c r="F6" s="492" t="s">
        <v>237</v>
      </c>
      <c r="G6" s="636" t="s">
        <v>287</v>
      </c>
      <c r="H6" s="493" t="s">
        <v>288</v>
      </c>
      <c r="I6" s="494" t="s">
        <v>238</v>
      </c>
      <c r="J6" s="108"/>
      <c r="K6" s="513" t="s">
        <v>239</v>
      </c>
      <c r="L6" s="492" t="s">
        <v>237</v>
      </c>
      <c r="M6" s="636" t="s">
        <v>287</v>
      </c>
      <c r="N6" s="259" t="s">
        <v>288</v>
      </c>
      <c r="O6" s="260" t="s">
        <v>238</v>
      </c>
    </row>
    <row r="7" spans="1:16">
      <c r="B7" s="509">
        <v>36707</v>
      </c>
      <c r="C7" s="495">
        <f>MONTH(MONTH(B7)&amp;0)</f>
        <v>2</v>
      </c>
      <c r="D7" s="496" t="str">
        <f>IF(C7=4,"dec",IF(C7=1,"Mar", IF(C7=2,"June",IF(C7=3,"Sep",""))))&amp;YEAR(B7)</f>
        <v>June2000</v>
      </c>
      <c r="E7" s="496">
        <f>DATEVALUE(D7)</f>
        <v>36678</v>
      </c>
      <c r="F7" s="497">
        <v>11911</v>
      </c>
      <c r="G7" s="497">
        <v>12508</v>
      </c>
      <c r="H7" s="497"/>
      <c r="I7" s="503"/>
      <c r="K7" s="509">
        <v>36678</v>
      </c>
      <c r="L7" s="195">
        <f>IF(SUMIF($E$7:$E$307,K7,$F$7:$F$307)=0,NA(),SUMIF($E$7:$E$307,K7,$F$7:$F$307))</f>
        <v>11911</v>
      </c>
      <c r="M7" s="195">
        <f>IF(SUMIF($E$7:$E$307,K7,$G$7:$G$307)=0,NA(),SUMIF($E$7:$E$307,K7,$G$7:$G$307))</f>
        <v>12508</v>
      </c>
      <c r="N7" s="195" t="e">
        <f>IF(SUMIF($E$7:$E$307,K7,$H$7:$H$307)=0,NA(),SUMIF($E$7:$E$307,K7,$H$7:$H$307))</f>
        <v>#N/A</v>
      </c>
      <c r="O7" s="514"/>
      <c r="P7" s="100"/>
    </row>
    <row r="8" spans="1:16">
      <c r="B8" s="510">
        <v>36738</v>
      </c>
      <c r="C8" s="495">
        <f t="shared" ref="C8:C71" si="0">MONTH(MONTH(B8)&amp;0)</f>
        <v>3</v>
      </c>
      <c r="D8" s="496" t="str">
        <f t="shared" ref="D8:D71" si="1">IF(C8=4,"dec",IF(C8=1,"Mar", IF(C8=2,"June",IF(C8=3,"Sep",""))))&amp;YEAR(B8)</f>
        <v>Sep2000</v>
      </c>
      <c r="E8" s="496">
        <f t="shared" ref="E8:E71" si="2">DATEVALUE(D8)</f>
        <v>36770</v>
      </c>
      <c r="F8" s="497">
        <v>11751</v>
      </c>
      <c r="G8" s="497">
        <v>11980</v>
      </c>
      <c r="H8" s="497"/>
      <c r="I8" s="503"/>
      <c r="K8" s="509">
        <v>36770</v>
      </c>
      <c r="L8" s="195">
        <f t="shared" ref="L8:L71" si="3">IF(SUMIF($E$7:$E$307,K8,$F$7:$F$307)=0,NA(),SUMIF($E$7:$E$307,K8,$F$7:$F$307))</f>
        <v>35586</v>
      </c>
      <c r="M8" s="195">
        <f t="shared" ref="M8:M71" si="4">IF(SUMIF($E$7:$E$307,K8,$G$7:$G$307)=0,NA(),SUMIF($E$7:$E$307,K8,$G$7:$G$307))</f>
        <v>36163</v>
      </c>
      <c r="N8" s="195" t="e">
        <f t="shared" ref="N8:N71" si="5">IF(SUMIF($E$7:$E$307,K8,$H$7:$H$307)=0,NA(),SUMIF($E$7:$E$307,K8,$H$7:$H$307))</f>
        <v>#N/A</v>
      </c>
      <c r="O8" s="514"/>
      <c r="P8" s="100"/>
    </row>
    <row r="9" spans="1:16">
      <c r="B9" s="509">
        <v>36769</v>
      </c>
      <c r="C9" s="495">
        <f t="shared" si="0"/>
        <v>3</v>
      </c>
      <c r="D9" s="496" t="str">
        <f t="shared" si="1"/>
        <v>Sep2000</v>
      </c>
      <c r="E9" s="496">
        <f t="shared" si="2"/>
        <v>36770</v>
      </c>
      <c r="F9" s="497">
        <v>12550</v>
      </c>
      <c r="G9" s="497">
        <v>13022</v>
      </c>
      <c r="H9" s="497"/>
      <c r="I9" s="503"/>
      <c r="K9" s="509">
        <v>36861</v>
      </c>
      <c r="L9" s="195">
        <f t="shared" si="3"/>
        <v>34949</v>
      </c>
      <c r="M9" s="195">
        <f t="shared" si="4"/>
        <v>33793</v>
      </c>
      <c r="N9" s="195" t="e">
        <f t="shared" si="5"/>
        <v>#N/A</v>
      </c>
      <c r="O9" s="514"/>
      <c r="P9" s="100"/>
    </row>
    <row r="10" spans="1:16">
      <c r="B10" s="510">
        <v>36799</v>
      </c>
      <c r="C10" s="495">
        <f t="shared" si="0"/>
        <v>3</v>
      </c>
      <c r="D10" s="496" t="str">
        <f t="shared" si="1"/>
        <v>Sep2000</v>
      </c>
      <c r="E10" s="496">
        <f t="shared" si="2"/>
        <v>36770</v>
      </c>
      <c r="F10" s="497">
        <v>11285</v>
      </c>
      <c r="G10" s="497">
        <v>11161</v>
      </c>
      <c r="H10" s="497"/>
      <c r="I10" s="503"/>
      <c r="K10" s="509">
        <v>36951</v>
      </c>
      <c r="L10" s="195">
        <f t="shared" si="3"/>
        <v>36858</v>
      </c>
      <c r="M10" s="195">
        <f t="shared" si="4"/>
        <v>35114</v>
      </c>
      <c r="N10" s="195" t="e">
        <f t="shared" si="5"/>
        <v>#N/A</v>
      </c>
      <c r="O10" s="514"/>
      <c r="P10" s="100"/>
    </row>
    <row r="11" spans="1:16">
      <c r="B11" s="509">
        <v>36830</v>
      </c>
      <c r="C11" s="495">
        <f t="shared" si="0"/>
        <v>4</v>
      </c>
      <c r="D11" s="496" t="str">
        <f t="shared" si="1"/>
        <v>dec2000</v>
      </c>
      <c r="E11" s="496">
        <f t="shared" si="2"/>
        <v>36861</v>
      </c>
      <c r="F11" s="497">
        <v>12048</v>
      </c>
      <c r="G11" s="497">
        <v>12074</v>
      </c>
      <c r="H11" s="497"/>
      <c r="I11" s="503"/>
      <c r="K11" s="509">
        <v>37043</v>
      </c>
      <c r="L11" s="195">
        <f t="shared" si="3"/>
        <v>35588</v>
      </c>
      <c r="M11" s="195">
        <f t="shared" si="4"/>
        <v>36395</v>
      </c>
      <c r="N11" s="195" t="e">
        <f t="shared" si="5"/>
        <v>#N/A</v>
      </c>
      <c r="O11" s="514"/>
      <c r="P11" s="100"/>
    </row>
    <row r="12" spans="1:16">
      <c r="B12" s="510">
        <v>36860</v>
      </c>
      <c r="C12" s="495">
        <f t="shared" si="0"/>
        <v>4</v>
      </c>
      <c r="D12" s="496" t="str">
        <f t="shared" si="1"/>
        <v>dec2000</v>
      </c>
      <c r="E12" s="496">
        <f t="shared" si="2"/>
        <v>36861</v>
      </c>
      <c r="F12" s="497">
        <v>12198</v>
      </c>
      <c r="G12" s="497">
        <v>12192</v>
      </c>
      <c r="H12" s="497"/>
      <c r="I12" s="503"/>
      <c r="K12" s="509">
        <v>37135</v>
      </c>
      <c r="L12" s="195">
        <f t="shared" si="3"/>
        <v>35348</v>
      </c>
      <c r="M12" s="195">
        <f t="shared" si="4"/>
        <v>35325</v>
      </c>
      <c r="N12" s="195" t="e">
        <f t="shared" si="5"/>
        <v>#N/A</v>
      </c>
      <c r="O12" s="514"/>
      <c r="P12" s="100"/>
    </row>
    <row r="13" spans="1:16">
      <c r="B13" s="509">
        <v>36891</v>
      </c>
      <c r="C13" s="495">
        <f t="shared" si="0"/>
        <v>4</v>
      </c>
      <c r="D13" s="496" t="str">
        <f t="shared" si="1"/>
        <v>dec2000</v>
      </c>
      <c r="E13" s="496">
        <f t="shared" si="2"/>
        <v>36861</v>
      </c>
      <c r="F13" s="497">
        <v>10703</v>
      </c>
      <c r="G13" s="497">
        <v>9527</v>
      </c>
      <c r="H13" s="497"/>
      <c r="I13" s="503"/>
      <c r="K13" s="509">
        <v>37226</v>
      </c>
      <c r="L13" s="195">
        <f t="shared" si="3"/>
        <v>34579</v>
      </c>
      <c r="M13" s="195">
        <f t="shared" si="4"/>
        <v>32382</v>
      </c>
      <c r="N13" s="195" t="e">
        <f t="shared" si="5"/>
        <v>#N/A</v>
      </c>
      <c r="O13" s="514"/>
      <c r="P13" s="100"/>
    </row>
    <row r="14" spans="1:16">
      <c r="B14" s="510">
        <v>36922</v>
      </c>
      <c r="C14" s="495">
        <f t="shared" si="0"/>
        <v>1</v>
      </c>
      <c r="D14" s="496" t="str">
        <f t="shared" si="1"/>
        <v>Mar2001</v>
      </c>
      <c r="E14" s="496">
        <f t="shared" si="2"/>
        <v>36951</v>
      </c>
      <c r="F14" s="497">
        <v>11772</v>
      </c>
      <c r="G14" s="497">
        <v>9870</v>
      </c>
      <c r="H14" s="497"/>
      <c r="I14" s="503"/>
      <c r="K14" s="509">
        <v>37316</v>
      </c>
      <c r="L14" s="195">
        <f t="shared" si="3"/>
        <v>35936</v>
      </c>
      <c r="M14" s="195">
        <f t="shared" si="4"/>
        <v>33887</v>
      </c>
      <c r="N14" s="195" t="e">
        <f t="shared" si="5"/>
        <v>#N/A</v>
      </c>
      <c r="O14" s="514"/>
      <c r="P14" s="100"/>
    </row>
    <row r="15" spans="1:16">
      <c r="B15" s="509">
        <v>36950</v>
      </c>
      <c r="C15" s="495">
        <f t="shared" si="0"/>
        <v>1</v>
      </c>
      <c r="D15" s="496" t="str">
        <f t="shared" si="1"/>
        <v>Mar2001</v>
      </c>
      <c r="E15" s="496">
        <f t="shared" si="2"/>
        <v>36951</v>
      </c>
      <c r="F15" s="497">
        <v>11936</v>
      </c>
      <c r="G15" s="497">
        <v>11804</v>
      </c>
      <c r="H15" s="497"/>
      <c r="I15" s="503"/>
      <c r="K15" s="509">
        <v>37408</v>
      </c>
      <c r="L15" s="195">
        <f t="shared" si="3"/>
        <v>35144</v>
      </c>
      <c r="M15" s="195">
        <f t="shared" si="4"/>
        <v>34377</v>
      </c>
      <c r="N15" s="195" t="e">
        <f t="shared" si="5"/>
        <v>#N/A</v>
      </c>
      <c r="O15" s="514"/>
      <c r="P15" s="100"/>
    </row>
    <row r="16" spans="1:16">
      <c r="B16" s="510">
        <v>36981</v>
      </c>
      <c r="C16" s="495">
        <f t="shared" si="0"/>
        <v>1</v>
      </c>
      <c r="D16" s="496" t="str">
        <f t="shared" si="1"/>
        <v>Mar2001</v>
      </c>
      <c r="E16" s="496">
        <f t="shared" si="2"/>
        <v>36951</v>
      </c>
      <c r="F16" s="497">
        <v>13150</v>
      </c>
      <c r="G16" s="497">
        <v>13440</v>
      </c>
      <c r="H16" s="497"/>
      <c r="I16" s="503"/>
      <c r="K16" s="509">
        <v>37500</v>
      </c>
      <c r="L16" s="195">
        <f t="shared" si="3"/>
        <v>36728</v>
      </c>
      <c r="M16" s="195">
        <f t="shared" si="4"/>
        <v>35807</v>
      </c>
      <c r="N16" s="195" t="e">
        <f t="shared" si="5"/>
        <v>#N/A</v>
      </c>
      <c r="O16" s="514"/>
      <c r="P16" s="100"/>
    </row>
    <row r="17" spans="2:16">
      <c r="B17" s="509">
        <v>37011</v>
      </c>
      <c r="C17" s="495">
        <f t="shared" si="0"/>
        <v>2</v>
      </c>
      <c r="D17" s="496" t="str">
        <f t="shared" si="1"/>
        <v>June2001</v>
      </c>
      <c r="E17" s="496">
        <f t="shared" si="2"/>
        <v>37043</v>
      </c>
      <c r="F17" s="497">
        <v>11238</v>
      </c>
      <c r="G17" s="497">
        <v>10974</v>
      </c>
      <c r="H17" s="497"/>
      <c r="I17" s="503"/>
      <c r="K17" s="509">
        <v>37591</v>
      </c>
      <c r="L17" s="195">
        <f>IF(SUMIF($E$7:$E$307,K17,$F$7:$F$307)=0,NA(),SUMIF($E$7:$E$307,K17,$F$7:$F$307))</f>
        <v>37177</v>
      </c>
      <c r="M17" s="195">
        <f t="shared" si="4"/>
        <v>33266</v>
      </c>
      <c r="N17" s="195" t="e">
        <f t="shared" si="5"/>
        <v>#N/A</v>
      </c>
      <c r="O17" s="514"/>
      <c r="P17" s="100"/>
    </row>
    <row r="18" spans="2:16">
      <c r="B18" s="510">
        <v>37042</v>
      </c>
      <c r="C18" s="495">
        <f t="shared" si="0"/>
        <v>2</v>
      </c>
      <c r="D18" s="496" t="str">
        <f t="shared" si="1"/>
        <v>June2001</v>
      </c>
      <c r="E18" s="496">
        <f t="shared" si="2"/>
        <v>37043</v>
      </c>
      <c r="F18" s="497">
        <v>13099</v>
      </c>
      <c r="G18" s="497">
        <v>13845</v>
      </c>
      <c r="H18" s="497"/>
      <c r="I18" s="503"/>
      <c r="K18" s="509">
        <v>37681</v>
      </c>
      <c r="L18" s="195">
        <f t="shared" si="3"/>
        <v>39056</v>
      </c>
      <c r="M18" s="195">
        <f t="shared" si="4"/>
        <v>34171</v>
      </c>
      <c r="N18" s="195" t="e">
        <f t="shared" si="5"/>
        <v>#N/A</v>
      </c>
      <c r="O18" s="514"/>
      <c r="P18" s="100"/>
    </row>
    <row r="19" spans="2:16">
      <c r="B19" s="509">
        <v>37072</v>
      </c>
      <c r="C19" s="495">
        <f t="shared" si="0"/>
        <v>2</v>
      </c>
      <c r="D19" s="496" t="str">
        <f t="shared" si="1"/>
        <v>June2001</v>
      </c>
      <c r="E19" s="496">
        <f t="shared" si="2"/>
        <v>37043</v>
      </c>
      <c r="F19" s="497">
        <v>11251</v>
      </c>
      <c r="G19" s="497">
        <v>11576</v>
      </c>
      <c r="H19" s="497"/>
      <c r="I19" s="503"/>
      <c r="K19" s="509">
        <v>37773</v>
      </c>
      <c r="L19" s="195">
        <f t="shared" si="3"/>
        <v>40127</v>
      </c>
      <c r="M19" s="195">
        <f t="shared" si="4"/>
        <v>35686</v>
      </c>
      <c r="N19" s="195" t="e">
        <f t="shared" si="5"/>
        <v>#N/A</v>
      </c>
      <c r="O19" s="514"/>
      <c r="P19" s="100"/>
    </row>
    <row r="20" spans="2:16">
      <c r="B20" s="510">
        <v>37103</v>
      </c>
      <c r="C20" s="495">
        <f t="shared" si="0"/>
        <v>3</v>
      </c>
      <c r="D20" s="496" t="str">
        <f t="shared" si="1"/>
        <v>Sep2001</v>
      </c>
      <c r="E20" s="496">
        <f t="shared" si="2"/>
        <v>37135</v>
      </c>
      <c r="F20" s="497">
        <v>11781</v>
      </c>
      <c r="G20" s="497">
        <v>11800</v>
      </c>
      <c r="H20" s="497"/>
      <c r="I20" s="503"/>
      <c r="K20" s="509">
        <v>37865</v>
      </c>
      <c r="L20" s="195">
        <f t="shared" si="3"/>
        <v>39993</v>
      </c>
      <c r="M20" s="195">
        <f t="shared" si="4"/>
        <v>38966</v>
      </c>
      <c r="N20" s="195" t="e">
        <f t="shared" si="5"/>
        <v>#N/A</v>
      </c>
      <c r="O20" s="514"/>
      <c r="P20" s="100"/>
    </row>
    <row r="21" spans="2:16">
      <c r="B21" s="509">
        <v>37134</v>
      </c>
      <c r="C21" s="495">
        <f t="shared" si="0"/>
        <v>3</v>
      </c>
      <c r="D21" s="496" t="str">
        <f t="shared" si="1"/>
        <v>Sep2001</v>
      </c>
      <c r="E21" s="496">
        <f t="shared" si="2"/>
        <v>37135</v>
      </c>
      <c r="F21" s="497">
        <v>12714</v>
      </c>
      <c r="G21" s="497">
        <v>12973</v>
      </c>
      <c r="H21" s="497"/>
      <c r="I21" s="503"/>
      <c r="K21" s="509">
        <v>37956</v>
      </c>
      <c r="L21" s="195">
        <f t="shared" si="3"/>
        <v>37351</v>
      </c>
      <c r="M21" s="195">
        <f t="shared" si="4"/>
        <v>35042</v>
      </c>
      <c r="N21" s="195" t="e">
        <f t="shared" si="5"/>
        <v>#N/A</v>
      </c>
      <c r="O21" s="514"/>
      <c r="P21" s="100"/>
    </row>
    <row r="22" spans="2:16">
      <c r="B22" s="510">
        <v>37164</v>
      </c>
      <c r="C22" s="495">
        <f t="shared" si="0"/>
        <v>3</v>
      </c>
      <c r="D22" s="496" t="str">
        <f t="shared" si="1"/>
        <v>Sep2001</v>
      </c>
      <c r="E22" s="496">
        <f t="shared" si="2"/>
        <v>37135</v>
      </c>
      <c r="F22" s="497">
        <v>10853</v>
      </c>
      <c r="G22" s="497">
        <v>10552</v>
      </c>
      <c r="H22" s="497"/>
      <c r="I22" s="503"/>
      <c r="K22" s="509">
        <v>38047</v>
      </c>
      <c r="L22" s="195">
        <f t="shared" si="3"/>
        <v>39677</v>
      </c>
      <c r="M22" s="195">
        <f t="shared" si="4"/>
        <v>38069</v>
      </c>
      <c r="N22" s="195" t="e">
        <f t="shared" si="5"/>
        <v>#N/A</v>
      </c>
      <c r="O22" s="514"/>
      <c r="P22" s="100"/>
    </row>
    <row r="23" spans="2:16">
      <c r="B23" s="509">
        <v>37195</v>
      </c>
      <c r="C23" s="495">
        <f t="shared" si="0"/>
        <v>4</v>
      </c>
      <c r="D23" s="496" t="str">
        <f t="shared" si="1"/>
        <v>dec2001</v>
      </c>
      <c r="E23" s="496">
        <f t="shared" si="2"/>
        <v>37226</v>
      </c>
      <c r="F23" s="497">
        <v>12307</v>
      </c>
      <c r="G23" s="497">
        <v>11850</v>
      </c>
      <c r="H23" s="497"/>
      <c r="I23" s="503"/>
      <c r="K23" s="509">
        <v>38139</v>
      </c>
      <c r="L23" s="195">
        <f t="shared" si="3"/>
        <v>37857</v>
      </c>
      <c r="M23" s="195">
        <f t="shared" si="4"/>
        <v>38703</v>
      </c>
      <c r="N23" s="195" t="e">
        <f t="shared" si="5"/>
        <v>#N/A</v>
      </c>
      <c r="O23" s="514"/>
      <c r="P23" s="100"/>
    </row>
    <row r="24" spans="2:16">
      <c r="B24" s="510">
        <v>37225</v>
      </c>
      <c r="C24" s="495">
        <f t="shared" si="0"/>
        <v>4</v>
      </c>
      <c r="D24" s="496" t="str">
        <f t="shared" si="1"/>
        <v>dec2001</v>
      </c>
      <c r="E24" s="496">
        <f t="shared" si="2"/>
        <v>37226</v>
      </c>
      <c r="F24" s="497">
        <v>11872</v>
      </c>
      <c r="G24" s="497">
        <v>11116</v>
      </c>
      <c r="H24" s="497"/>
      <c r="I24" s="503"/>
      <c r="K24" s="509">
        <v>38231</v>
      </c>
      <c r="L24" s="195">
        <f t="shared" si="3"/>
        <v>37651</v>
      </c>
      <c r="M24" s="195">
        <f t="shared" si="4"/>
        <v>39991</v>
      </c>
      <c r="N24" s="195" t="e">
        <f t="shared" si="5"/>
        <v>#N/A</v>
      </c>
      <c r="O24" s="514"/>
      <c r="P24" s="100"/>
    </row>
    <row r="25" spans="2:16">
      <c r="B25" s="509">
        <v>37256</v>
      </c>
      <c r="C25" s="495">
        <f t="shared" si="0"/>
        <v>4</v>
      </c>
      <c r="D25" s="496" t="str">
        <f t="shared" si="1"/>
        <v>dec2001</v>
      </c>
      <c r="E25" s="496">
        <f t="shared" si="2"/>
        <v>37226</v>
      </c>
      <c r="F25" s="497">
        <v>10400</v>
      </c>
      <c r="G25" s="497">
        <v>9416</v>
      </c>
      <c r="H25" s="497"/>
      <c r="I25" s="503"/>
      <c r="K25" s="509">
        <v>38322</v>
      </c>
      <c r="L25" s="195">
        <f t="shared" si="3"/>
        <v>37125</v>
      </c>
      <c r="M25" s="195">
        <f t="shared" si="4"/>
        <v>36944</v>
      </c>
      <c r="N25" s="195" t="e">
        <f t="shared" si="5"/>
        <v>#N/A</v>
      </c>
      <c r="O25" s="514"/>
      <c r="P25" s="100"/>
    </row>
    <row r="26" spans="2:16">
      <c r="B26" s="510">
        <v>37287</v>
      </c>
      <c r="C26" s="495">
        <f t="shared" si="0"/>
        <v>1</v>
      </c>
      <c r="D26" s="496" t="str">
        <f t="shared" si="1"/>
        <v>Mar2002</v>
      </c>
      <c r="E26" s="496">
        <f t="shared" si="2"/>
        <v>37316</v>
      </c>
      <c r="F26" s="497">
        <v>12740</v>
      </c>
      <c r="G26" s="497">
        <v>10848</v>
      </c>
      <c r="H26" s="497"/>
      <c r="I26" s="503"/>
      <c r="K26" s="509">
        <v>38412</v>
      </c>
      <c r="L26" s="195">
        <f t="shared" si="3"/>
        <v>38180</v>
      </c>
      <c r="M26" s="195">
        <f t="shared" si="4"/>
        <v>36595</v>
      </c>
      <c r="N26" s="195" t="e">
        <f t="shared" si="5"/>
        <v>#N/A</v>
      </c>
      <c r="O26" s="514"/>
      <c r="P26" s="100"/>
    </row>
    <row r="27" spans="2:16">
      <c r="B27" s="509">
        <v>37315</v>
      </c>
      <c r="C27" s="495">
        <f t="shared" si="0"/>
        <v>1</v>
      </c>
      <c r="D27" s="496" t="str">
        <f t="shared" si="1"/>
        <v>Mar2002</v>
      </c>
      <c r="E27" s="496">
        <f t="shared" si="2"/>
        <v>37316</v>
      </c>
      <c r="F27" s="497">
        <v>11417</v>
      </c>
      <c r="G27" s="497">
        <v>11247</v>
      </c>
      <c r="H27" s="497"/>
      <c r="I27" s="503"/>
      <c r="K27" s="509">
        <v>38504</v>
      </c>
      <c r="L27" s="195">
        <f t="shared" si="3"/>
        <v>36674</v>
      </c>
      <c r="M27" s="195">
        <f t="shared" si="4"/>
        <v>39098</v>
      </c>
      <c r="N27" s="195" t="e">
        <f t="shared" si="5"/>
        <v>#N/A</v>
      </c>
      <c r="O27" s="514"/>
      <c r="P27" s="100"/>
    </row>
    <row r="28" spans="2:16">
      <c r="B28" s="510">
        <v>37346</v>
      </c>
      <c r="C28" s="495">
        <f t="shared" si="0"/>
        <v>1</v>
      </c>
      <c r="D28" s="496" t="str">
        <f t="shared" si="1"/>
        <v>Mar2002</v>
      </c>
      <c r="E28" s="496">
        <f t="shared" si="2"/>
        <v>37316</v>
      </c>
      <c r="F28" s="497">
        <v>11779</v>
      </c>
      <c r="G28" s="497">
        <v>11792</v>
      </c>
      <c r="H28" s="497"/>
      <c r="I28" s="503"/>
      <c r="K28" s="509">
        <v>38596</v>
      </c>
      <c r="L28" s="195">
        <f t="shared" si="3"/>
        <v>38771</v>
      </c>
      <c r="M28" s="195">
        <f t="shared" si="4"/>
        <v>38260</v>
      </c>
      <c r="N28" s="195" t="e">
        <f t="shared" si="5"/>
        <v>#N/A</v>
      </c>
      <c r="O28" s="514"/>
      <c r="P28" s="100"/>
    </row>
    <row r="29" spans="2:16">
      <c r="B29" s="509">
        <v>37376</v>
      </c>
      <c r="C29" s="495">
        <f t="shared" si="0"/>
        <v>2</v>
      </c>
      <c r="D29" s="496" t="str">
        <f t="shared" si="1"/>
        <v>June2002</v>
      </c>
      <c r="E29" s="496">
        <f t="shared" si="2"/>
        <v>37408</v>
      </c>
      <c r="F29" s="497">
        <v>11303</v>
      </c>
      <c r="G29" s="497">
        <v>10853</v>
      </c>
      <c r="H29" s="497"/>
      <c r="I29" s="503"/>
      <c r="K29" s="509">
        <v>38687</v>
      </c>
      <c r="L29" s="195">
        <f t="shared" si="3"/>
        <v>37109</v>
      </c>
      <c r="M29" s="195">
        <f t="shared" si="4"/>
        <v>35996</v>
      </c>
      <c r="N29" s="195" t="e">
        <f t="shared" si="5"/>
        <v>#N/A</v>
      </c>
      <c r="O29" s="514"/>
      <c r="P29" s="100"/>
    </row>
    <row r="30" spans="2:16">
      <c r="B30" s="510">
        <v>37407</v>
      </c>
      <c r="C30" s="495">
        <f t="shared" si="0"/>
        <v>2</v>
      </c>
      <c r="D30" s="496" t="str">
        <f t="shared" si="1"/>
        <v>June2002</v>
      </c>
      <c r="E30" s="496">
        <f t="shared" si="2"/>
        <v>37408</v>
      </c>
      <c r="F30" s="497">
        <v>12872</v>
      </c>
      <c r="G30" s="497">
        <v>12748</v>
      </c>
      <c r="H30" s="497"/>
      <c r="I30" s="503"/>
      <c r="K30" s="509">
        <v>38777</v>
      </c>
      <c r="L30" s="195">
        <f t="shared" si="3"/>
        <v>40340</v>
      </c>
      <c r="M30" s="195">
        <f t="shared" si="4"/>
        <v>37224</v>
      </c>
      <c r="N30" s="195" t="e">
        <f t="shared" si="5"/>
        <v>#N/A</v>
      </c>
      <c r="O30" s="514"/>
      <c r="P30" s="100"/>
    </row>
    <row r="31" spans="2:16">
      <c r="B31" s="509">
        <v>37437</v>
      </c>
      <c r="C31" s="495">
        <f t="shared" si="0"/>
        <v>2</v>
      </c>
      <c r="D31" s="496" t="str">
        <f t="shared" si="1"/>
        <v>June2002</v>
      </c>
      <c r="E31" s="496">
        <f t="shared" si="2"/>
        <v>37408</v>
      </c>
      <c r="F31" s="497">
        <v>10969</v>
      </c>
      <c r="G31" s="497">
        <v>10776</v>
      </c>
      <c r="H31" s="497"/>
      <c r="I31" s="503"/>
      <c r="K31" s="509">
        <v>38869</v>
      </c>
      <c r="L31" s="195">
        <f t="shared" si="3"/>
        <v>39925</v>
      </c>
      <c r="M31" s="195">
        <f t="shared" si="4"/>
        <v>40752</v>
      </c>
      <c r="N31" s="195" t="e">
        <f t="shared" si="5"/>
        <v>#N/A</v>
      </c>
      <c r="O31" s="514"/>
      <c r="P31" s="100"/>
    </row>
    <row r="32" spans="2:16">
      <c r="B32" s="510">
        <v>37468</v>
      </c>
      <c r="C32" s="495">
        <f t="shared" si="0"/>
        <v>3</v>
      </c>
      <c r="D32" s="496" t="str">
        <f t="shared" si="1"/>
        <v>Sep2002</v>
      </c>
      <c r="E32" s="496">
        <f t="shared" si="2"/>
        <v>37500</v>
      </c>
      <c r="F32" s="497">
        <v>12488</v>
      </c>
      <c r="G32" s="497">
        <v>12570</v>
      </c>
      <c r="H32" s="497"/>
      <c r="I32" s="503"/>
      <c r="K32" s="509">
        <v>38961</v>
      </c>
      <c r="L32" s="195">
        <f t="shared" si="3"/>
        <v>40165</v>
      </c>
      <c r="M32" s="195">
        <f t="shared" si="4"/>
        <v>40876</v>
      </c>
      <c r="N32" s="195" t="e">
        <f t="shared" si="5"/>
        <v>#N/A</v>
      </c>
      <c r="O32" s="514"/>
      <c r="P32" s="100"/>
    </row>
    <row r="33" spans="2:16">
      <c r="B33" s="509">
        <v>37499</v>
      </c>
      <c r="C33" s="495">
        <f t="shared" si="0"/>
        <v>3</v>
      </c>
      <c r="D33" s="496" t="str">
        <f t="shared" si="1"/>
        <v>Sep2002</v>
      </c>
      <c r="E33" s="496">
        <f t="shared" si="2"/>
        <v>37500</v>
      </c>
      <c r="F33" s="497">
        <v>12715</v>
      </c>
      <c r="G33" s="497">
        <v>12326</v>
      </c>
      <c r="H33" s="497"/>
      <c r="I33" s="503"/>
      <c r="K33" s="509">
        <v>39052</v>
      </c>
      <c r="L33" s="195">
        <f t="shared" si="3"/>
        <v>39485</v>
      </c>
      <c r="M33" s="195">
        <f t="shared" si="4"/>
        <v>38053</v>
      </c>
      <c r="N33" s="195" t="e">
        <f t="shared" si="5"/>
        <v>#N/A</v>
      </c>
      <c r="O33" s="514"/>
      <c r="P33" s="100"/>
    </row>
    <row r="34" spans="2:16">
      <c r="B34" s="510">
        <v>37529</v>
      </c>
      <c r="C34" s="495">
        <f t="shared" si="0"/>
        <v>3</v>
      </c>
      <c r="D34" s="496" t="str">
        <f t="shared" si="1"/>
        <v>Sep2002</v>
      </c>
      <c r="E34" s="496">
        <f t="shared" si="2"/>
        <v>37500</v>
      </c>
      <c r="F34" s="497">
        <v>11525</v>
      </c>
      <c r="G34" s="497">
        <v>10911</v>
      </c>
      <c r="H34" s="497"/>
      <c r="I34" s="503"/>
      <c r="K34" s="509">
        <v>39142</v>
      </c>
      <c r="L34" s="195">
        <f t="shared" si="3"/>
        <v>43128</v>
      </c>
      <c r="M34" s="195">
        <f t="shared" si="4"/>
        <v>39925</v>
      </c>
      <c r="N34" s="195" t="e">
        <f t="shared" si="5"/>
        <v>#N/A</v>
      </c>
      <c r="O34" s="514"/>
      <c r="P34" s="100"/>
    </row>
    <row r="35" spans="2:16">
      <c r="B35" s="509">
        <v>37560</v>
      </c>
      <c r="C35" s="495">
        <f t="shared" si="0"/>
        <v>4</v>
      </c>
      <c r="D35" s="496" t="str">
        <f t="shared" si="1"/>
        <v>dec2002</v>
      </c>
      <c r="E35" s="496">
        <f t="shared" si="2"/>
        <v>37591</v>
      </c>
      <c r="F35" s="497">
        <v>12858</v>
      </c>
      <c r="G35" s="497">
        <v>11982</v>
      </c>
      <c r="H35" s="497"/>
      <c r="I35" s="503"/>
      <c r="K35" s="509">
        <v>39234</v>
      </c>
      <c r="L35" s="195">
        <f t="shared" si="3"/>
        <v>42820</v>
      </c>
      <c r="M35" s="195">
        <f t="shared" si="4"/>
        <v>42671</v>
      </c>
      <c r="N35" s="195" t="e">
        <f t="shared" si="5"/>
        <v>#N/A</v>
      </c>
      <c r="O35" s="514"/>
      <c r="P35" s="100"/>
    </row>
    <row r="36" spans="2:16">
      <c r="B36" s="510">
        <v>37590</v>
      </c>
      <c r="C36" s="495">
        <f t="shared" si="0"/>
        <v>4</v>
      </c>
      <c r="D36" s="496" t="str">
        <f t="shared" si="1"/>
        <v>dec2002</v>
      </c>
      <c r="E36" s="496">
        <f t="shared" si="2"/>
        <v>37591</v>
      </c>
      <c r="F36" s="497">
        <v>12208</v>
      </c>
      <c r="G36" s="497">
        <v>11216</v>
      </c>
      <c r="H36" s="497"/>
      <c r="I36" s="503"/>
      <c r="K36" s="509">
        <v>39326</v>
      </c>
      <c r="L36" s="195">
        <f t="shared" si="3"/>
        <v>44321</v>
      </c>
      <c r="M36" s="195">
        <f t="shared" si="4"/>
        <v>44659</v>
      </c>
      <c r="N36" s="195" t="e">
        <f t="shared" si="5"/>
        <v>#N/A</v>
      </c>
      <c r="O36" s="514"/>
      <c r="P36" s="100"/>
    </row>
    <row r="37" spans="2:16">
      <c r="B37" s="509">
        <v>37621</v>
      </c>
      <c r="C37" s="495">
        <f t="shared" si="0"/>
        <v>4</v>
      </c>
      <c r="D37" s="496" t="str">
        <f t="shared" si="1"/>
        <v>dec2002</v>
      </c>
      <c r="E37" s="496">
        <f t="shared" si="2"/>
        <v>37591</v>
      </c>
      <c r="F37" s="497">
        <v>12111</v>
      </c>
      <c r="G37" s="497">
        <v>10068</v>
      </c>
      <c r="H37" s="497"/>
      <c r="I37" s="503"/>
      <c r="K37" s="509">
        <v>39417</v>
      </c>
      <c r="L37" s="195">
        <f t="shared" si="3"/>
        <v>43495</v>
      </c>
      <c r="M37" s="195">
        <f t="shared" si="4"/>
        <v>41089</v>
      </c>
      <c r="N37" s="195" t="e">
        <f t="shared" si="5"/>
        <v>#N/A</v>
      </c>
      <c r="O37" s="514"/>
      <c r="P37" s="100"/>
    </row>
    <row r="38" spans="2:16">
      <c r="B38" s="510">
        <v>37652</v>
      </c>
      <c r="C38" s="495">
        <f t="shared" si="0"/>
        <v>1</v>
      </c>
      <c r="D38" s="496" t="str">
        <f t="shared" si="1"/>
        <v>Mar2003</v>
      </c>
      <c r="E38" s="496">
        <f t="shared" si="2"/>
        <v>37681</v>
      </c>
      <c r="F38" s="497">
        <v>13712</v>
      </c>
      <c r="G38" s="497">
        <v>11059</v>
      </c>
      <c r="H38" s="497"/>
      <c r="I38" s="503"/>
      <c r="K38" s="509">
        <v>39508</v>
      </c>
      <c r="L38" s="195">
        <f t="shared" si="3"/>
        <v>44704</v>
      </c>
      <c r="M38" s="195">
        <f t="shared" si="4"/>
        <v>42197</v>
      </c>
      <c r="N38" s="195" t="e">
        <f t="shared" si="5"/>
        <v>#N/A</v>
      </c>
      <c r="O38" s="514"/>
      <c r="P38" s="100"/>
    </row>
    <row r="39" spans="2:16">
      <c r="B39" s="509">
        <v>37680</v>
      </c>
      <c r="C39" s="495">
        <f t="shared" si="0"/>
        <v>1</v>
      </c>
      <c r="D39" s="496" t="str">
        <f t="shared" si="1"/>
        <v>Mar2003</v>
      </c>
      <c r="E39" s="496">
        <f t="shared" si="2"/>
        <v>37681</v>
      </c>
      <c r="F39" s="497">
        <v>12388</v>
      </c>
      <c r="G39" s="497">
        <v>11419</v>
      </c>
      <c r="H39" s="497"/>
      <c r="I39" s="503"/>
      <c r="K39" s="509">
        <v>39600</v>
      </c>
      <c r="L39" s="195">
        <f t="shared" si="3"/>
        <v>45091</v>
      </c>
      <c r="M39" s="195">
        <f t="shared" si="4"/>
        <v>47422</v>
      </c>
      <c r="N39" s="195" t="e">
        <f t="shared" si="5"/>
        <v>#N/A</v>
      </c>
      <c r="O39" s="514"/>
      <c r="P39" s="100"/>
    </row>
    <row r="40" spans="2:16">
      <c r="B40" s="510">
        <v>37711</v>
      </c>
      <c r="C40" s="495">
        <f t="shared" si="0"/>
        <v>1</v>
      </c>
      <c r="D40" s="496" t="str">
        <f t="shared" si="1"/>
        <v>Mar2003</v>
      </c>
      <c r="E40" s="496">
        <f t="shared" si="2"/>
        <v>37681</v>
      </c>
      <c r="F40" s="497">
        <v>12956</v>
      </c>
      <c r="G40" s="497">
        <v>11693</v>
      </c>
      <c r="H40" s="497"/>
      <c r="I40" s="503"/>
      <c r="K40" s="509">
        <v>39692</v>
      </c>
      <c r="L40" s="195">
        <f t="shared" si="3"/>
        <v>46069</v>
      </c>
      <c r="M40" s="195">
        <f t="shared" si="4"/>
        <v>47061</v>
      </c>
      <c r="N40" s="195" t="e">
        <f t="shared" si="5"/>
        <v>#N/A</v>
      </c>
      <c r="O40" s="514"/>
      <c r="P40" s="100"/>
    </row>
    <row r="41" spans="2:16">
      <c r="B41" s="509">
        <v>37741</v>
      </c>
      <c r="C41" s="495">
        <f t="shared" si="0"/>
        <v>2</v>
      </c>
      <c r="D41" s="496" t="str">
        <f t="shared" si="1"/>
        <v>June2003</v>
      </c>
      <c r="E41" s="496">
        <f t="shared" si="2"/>
        <v>37773</v>
      </c>
      <c r="F41" s="497">
        <v>12924</v>
      </c>
      <c r="G41" s="497">
        <v>10265</v>
      </c>
      <c r="H41" s="497"/>
      <c r="I41" s="503"/>
      <c r="K41" s="509">
        <v>39783</v>
      </c>
      <c r="L41" s="195">
        <f t="shared" si="3"/>
        <v>46040</v>
      </c>
      <c r="M41" s="195">
        <f t="shared" si="4"/>
        <v>44453</v>
      </c>
      <c r="N41" s="195" t="e">
        <f t="shared" si="5"/>
        <v>#N/A</v>
      </c>
      <c r="O41" s="514"/>
      <c r="P41" s="100"/>
    </row>
    <row r="42" spans="2:16">
      <c r="B42" s="510">
        <v>37772</v>
      </c>
      <c r="C42" s="495">
        <f t="shared" si="0"/>
        <v>2</v>
      </c>
      <c r="D42" s="496" t="str">
        <f t="shared" si="1"/>
        <v>June2003</v>
      </c>
      <c r="E42" s="496">
        <f t="shared" si="2"/>
        <v>37773</v>
      </c>
      <c r="F42" s="497">
        <v>14271</v>
      </c>
      <c r="G42" s="497">
        <v>13355</v>
      </c>
      <c r="H42" s="497"/>
      <c r="I42" s="503"/>
      <c r="K42" s="509">
        <v>39873</v>
      </c>
      <c r="L42" s="195">
        <f t="shared" si="3"/>
        <v>48898</v>
      </c>
      <c r="M42" s="195">
        <f t="shared" si="4"/>
        <v>45064</v>
      </c>
      <c r="N42" s="195" t="e">
        <f t="shared" si="5"/>
        <v>#N/A</v>
      </c>
      <c r="O42" s="514"/>
      <c r="P42" s="100"/>
    </row>
    <row r="43" spans="2:16">
      <c r="B43" s="509">
        <v>37802</v>
      </c>
      <c r="C43" s="495">
        <f t="shared" si="0"/>
        <v>2</v>
      </c>
      <c r="D43" s="496" t="str">
        <f t="shared" si="1"/>
        <v>June2003</v>
      </c>
      <c r="E43" s="496">
        <f t="shared" si="2"/>
        <v>37773</v>
      </c>
      <c r="F43" s="497">
        <v>12932</v>
      </c>
      <c r="G43" s="497">
        <v>12066</v>
      </c>
      <c r="H43" s="497"/>
      <c r="I43" s="503"/>
      <c r="K43" s="509">
        <v>39965</v>
      </c>
      <c r="L43" s="195">
        <f t="shared" si="3"/>
        <v>47522</v>
      </c>
      <c r="M43" s="195">
        <f t="shared" si="4"/>
        <v>49127</v>
      </c>
      <c r="N43" s="195" t="e">
        <f t="shared" si="5"/>
        <v>#N/A</v>
      </c>
      <c r="O43" s="514"/>
      <c r="P43" s="100"/>
    </row>
    <row r="44" spans="2:16">
      <c r="B44" s="510">
        <v>37833</v>
      </c>
      <c r="C44" s="495">
        <f t="shared" si="0"/>
        <v>3</v>
      </c>
      <c r="D44" s="496" t="str">
        <f t="shared" si="1"/>
        <v>Sep2003</v>
      </c>
      <c r="E44" s="496">
        <f t="shared" si="2"/>
        <v>37865</v>
      </c>
      <c r="F44" s="497">
        <v>13731</v>
      </c>
      <c r="G44" s="497">
        <v>13469</v>
      </c>
      <c r="H44" s="497"/>
      <c r="I44" s="503"/>
      <c r="K44" s="509">
        <v>40057</v>
      </c>
      <c r="L44" s="195">
        <f t="shared" si="3"/>
        <v>48361</v>
      </c>
      <c r="M44" s="195">
        <f t="shared" si="4"/>
        <v>49706</v>
      </c>
      <c r="N44" s="195" t="e">
        <f t="shared" si="5"/>
        <v>#N/A</v>
      </c>
      <c r="O44" s="514"/>
      <c r="P44" s="100"/>
    </row>
    <row r="45" spans="2:16">
      <c r="B45" s="509">
        <v>37864</v>
      </c>
      <c r="C45" s="495">
        <f t="shared" si="0"/>
        <v>3</v>
      </c>
      <c r="D45" s="496" t="str">
        <f t="shared" si="1"/>
        <v>Sep2003</v>
      </c>
      <c r="E45" s="496">
        <f t="shared" si="2"/>
        <v>37865</v>
      </c>
      <c r="F45" s="497">
        <v>13186</v>
      </c>
      <c r="G45" s="497">
        <v>12330</v>
      </c>
      <c r="H45" s="497"/>
      <c r="I45" s="503"/>
      <c r="K45" s="509">
        <v>40148</v>
      </c>
      <c r="L45" s="195">
        <f t="shared" si="3"/>
        <v>45959</v>
      </c>
      <c r="M45" s="195">
        <f t="shared" si="4"/>
        <v>45538</v>
      </c>
      <c r="N45" s="195" t="e">
        <f t="shared" si="5"/>
        <v>#N/A</v>
      </c>
      <c r="O45" s="514"/>
      <c r="P45" s="100"/>
    </row>
    <row r="46" spans="2:16">
      <c r="B46" s="510">
        <v>37894</v>
      </c>
      <c r="C46" s="495">
        <f t="shared" si="0"/>
        <v>3</v>
      </c>
      <c r="D46" s="496" t="str">
        <f t="shared" si="1"/>
        <v>Sep2003</v>
      </c>
      <c r="E46" s="496">
        <f t="shared" si="2"/>
        <v>37865</v>
      </c>
      <c r="F46" s="497">
        <v>13076</v>
      </c>
      <c r="G46" s="497">
        <v>13167</v>
      </c>
      <c r="H46" s="497"/>
      <c r="I46" s="503"/>
      <c r="K46" s="509">
        <v>40238</v>
      </c>
      <c r="L46" s="195">
        <f t="shared" si="3"/>
        <v>45303</v>
      </c>
      <c r="M46" s="195">
        <f t="shared" si="4"/>
        <v>45465</v>
      </c>
      <c r="N46" s="195" t="e">
        <f t="shared" si="5"/>
        <v>#N/A</v>
      </c>
      <c r="O46" s="514"/>
      <c r="P46" s="100"/>
    </row>
    <row r="47" spans="2:16">
      <c r="B47" s="509">
        <v>37925</v>
      </c>
      <c r="C47" s="495">
        <f t="shared" si="0"/>
        <v>4</v>
      </c>
      <c r="D47" s="496" t="str">
        <f t="shared" si="1"/>
        <v>dec2003</v>
      </c>
      <c r="E47" s="496">
        <f t="shared" si="2"/>
        <v>37956</v>
      </c>
      <c r="F47" s="497">
        <v>13196</v>
      </c>
      <c r="G47" s="497">
        <v>12476</v>
      </c>
      <c r="H47" s="497"/>
      <c r="I47" s="503"/>
      <c r="K47" s="509">
        <v>40330</v>
      </c>
      <c r="L47" s="195">
        <f t="shared" si="3"/>
        <v>43132</v>
      </c>
      <c r="M47" s="195">
        <f t="shared" si="4"/>
        <v>45196</v>
      </c>
      <c r="N47" s="195" t="e">
        <f t="shared" si="5"/>
        <v>#N/A</v>
      </c>
      <c r="O47" s="514"/>
      <c r="P47" s="100"/>
    </row>
    <row r="48" spans="2:16">
      <c r="B48" s="510">
        <v>37955</v>
      </c>
      <c r="C48" s="495">
        <f t="shared" si="0"/>
        <v>4</v>
      </c>
      <c r="D48" s="496" t="str">
        <f t="shared" si="1"/>
        <v>dec2003</v>
      </c>
      <c r="E48" s="496">
        <f t="shared" si="2"/>
        <v>37956</v>
      </c>
      <c r="F48" s="497">
        <v>11982</v>
      </c>
      <c r="G48" s="497">
        <v>11198</v>
      </c>
      <c r="H48" s="497"/>
      <c r="I48" s="503"/>
      <c r="K48" s="509">
        <v>40422</v>
      </c>
      <c r="L48" s="195">
        <f t="shared" si="3"/>
        <v>43793</v>
      </c>
      <c r="M48" s="195">
        <f t="shared" si="4"/>
        <v>45635</v>
      </c>
      <c r="N48" s="195" t="e">
        <f t="shared" si="5"/>
        <v>#N/A</v>
      </c>
      <c r="O48" s="514"/>
      <c r="P48" s="100"/>
    </row>
    <row r="49" spans="2:16">
      <c r="B49" s="509">
        <v>37986</v>
      </c>
      <c r="C49" s="495">
        <f t="shared" si="0"/>
        <v>4</v>
      </c>
      <c r="D49" s="496" t="str">
        <f t="shared" si="1"/>
        <v>dec2003</v>
      </c>
      <c r="E49" s="496">
        <f t="shared" si="2"/>
        <v>37956</v>
      </c>
      <c r="F49" s="497">
        <v>12173</v>
      </c>
      <c r="G49" s="497">
        <v>11368</v>
      </c>
      <c r="H49" s="497"/>
      <c r="I49" s="503"/>
      <c r="K49" s="509">
        <v>40513</v>
      </c>
      <c r="L49" s="195">
        <f t="shared" si="3"/>
        <v>40747</v>
      </c>
      <c r="M49" s="195">
        <f t="shared" si="4"/>
        <v>41063</v>
      </c>
      <c r="N49" s="195" t="e">
        <f t="shared" si="5"/>
        <v>#N/A</v>
      </c>
      <c r="O49" s="514"/>
      <c r="P49" s="100"/>
    </row>
    <row r="50" spans="2:16">
      <c r="B50" s="510">
        <v>38017</v>
      </c>
      <c r="C50" s="495">
        <f t="shared" si="0"/>
        <v>1</v>
      </c>
      <c r="D50" s="496" t="str">
        <f t="shared" si="1"/>
        <v>Mar2004</v>
      </c>
      <c r="E50" s="496">
        <f t="shared" si="2"/>
        <v>38047</v>
      </c>
      <c r="F50" s="497">
        <v>14011</v>
      </c>
      <c r="G50" s="497">
        <v>11492</v>
      </c>
      <c r="H50" s="497"/>
      <c r="I50" s="503"/>
      <c r="K50" s="509">
        <v>40603</v>
      </c>
      <c r="L50" s="195">
        <f t="shared" si="3"/>
        <v>38744</v>
      </c>
      <c r="M50" s="195">
        <f t="shared" si="4"/>
        <v>38250</v>
      </c>
      <c r="N50" s="195" t="e">
        <f t="shared" si="5"/>
        <v>#N/A</v>
      </c>
      <c r="O50" s="514"/>
      <c r="P50" s="100"/>
    </row>
    <row r="51" spans="2:16">
      <c r="B51" s="509">
        <v>38046</v>
      </c>
      <c r="C51" s="495">
        <f t="shared" si="0"/>
        <v>1</v>
      </c>
      <c r="D51" s="496" t="str">
        <f t="shared" si="1"/>
        <v>Mar2004</v>
      </c>
      <c r="E51" s="496">
        <f t="shared" si="2"/>
        <v>38047</v>
      </c>
      <c r="F51" s="497">
        <v>11521</v>
      </c>
      <c r="G51" s="497">
        <v>12138</v>
      </c>
      <c r="H51" s="497"/>
      <c r="I51" s="503"/>
      <c r="K51" s="509">
        <v>40695</v>
      </c>
      <c r="L51" s="195">
        <f t="shared" si="3"/>
        <v>39397</v>
      </c>
      <c r="M51" s="195">
        <f t="shared" si="4"/>
        <v>40003</v>
      </c>
      <c r="N51" s="195" t="e">
        <f t="shared" si="5"/>
        <v>#N/A</v>
      </c>
      <c r="O51" s="514"/>
      <c r="P51" s="100"/>
    </row>
    <row r="52" spans="2:16">
      <c r="B52" s="510">
        <v>38077</v>
      </c>
      <c r="C52" s="495">
        <f t="shared" si="0"/>
        <v>1</v>
      </c>
      <c r="D52" s="496" t="str">
        <f t="shared" si="1"/>
        <v>Mar2004</v>
      </c>
      <c r="E52" s="496">
        <f t="shared" si="2"/>
        <v>38047</v>
      </c>
      <c r="F52" s="497">
        <v>14145</v>
      </c>
      <c r="G52" s="497">
        <v>14439</v>
      </c>
      <c r="H52" s="497"/>
      <c r="I52" s="503"/>
      <c r="K52" s="509">
        <v>40787</v>
      </c>
      <c r="L52" s="195">
        <f t="shared" si="3"/>
        <v>40137</v>
      </c>
      <c r="M52" s="195">
        <f t="shared" si="4"/>
        <v>41171</v>
      </c>
      <c r="N52" s="195" t="e">
        <f t="shared" si="5"/>
        <v>#N/A</v>
      </c>
      <c r="O52" s="514"/>
      <c r="P52" s="100"/>
    </row>
    <row r="53" spans="2:16">
      <c r="B53" s="509">
        <v>38107</v>
      </c>
      <c r="C53" s="495">
        <f t="shared" si="0"/>
        <v>2</v>
      </c>
      <c r="D53" s="496" t="str">
        <f t="shared" si="1"/>
        <v>June2004</v>
      </c>
      <c r="E53" s="496">
        <f t="shared" si="2"/>
        <v>38139</v>
      </c>
      <c r="F53" s="497">
        <v>12627</v>
      </c>
      <c r="G53" s="497">
        <v>12461</v>
      </c>
      <c r="H53" s="497"/>
      <c r="I53" s="503"/>
      <c r="K53" s="509">
        <v>40878</v>
      </c>
      <c r="L53" s="195">
        <f t="shared" si="3"/>
        <v>35299</v>
      </c>
      <c r="M53" s="195">
        <f t="shared" si="4"/>
        <v>36657</v>
      </c>
      <c r="N53" s="195" t="e">
        <f t="shared" si="5"/>
        <v>#N/A</v>
      </c>
      <c r="O53" s="514"/>
      <c r="P53" s="100"/>
    </row>
    <row r="54" spans="2:16">
      <c r="B54" s="510">
        <v>38138</v>
      </c>
      <c r="C54" s="495">
        <f t="shared" si="0"/>
        <v>2</v>
      </c>
      <c r="D54" s="496" t="str">
        <f t="shared" si="1"/>
        <v>June2004</v>
      </c>
      <c r="E54" s="496">
        <f t="shared" si="2"/>
        <v>38139</v>
      </c>
      <c r="F54" s="497">
        <v>12548</v>
      </c>
      <c r="G54" s="497">
        <v>13090</v>
      </c>
      <c r="H54" s="497"/>
      <c r="I54" s="503"/>
      <c r="K54" s="509">
        <v>40969</v>
      </c>
      <c r="L54" s="195">
        <f t="shared" si="3"/>
        <v>35191</v>
      </c>
      <c r="M54" s="195">
        <f t="shared" si="4"/>
        <v>35554</v>
      </c>
      <c r="N54" s="195" t="e">
        <f t="shared" si="5"/>
        <v>#N/A</v>
      </c>
      <c r="O54" s="514"/>
      <c r="P54" s="100"/>
    </row>
    <row r="55" spans="2:16">
      <c r="B55" s="509">
        <v>38168</v>
      </c>
      <c r="C55" s="495">
        <f t="shared" si="0"/>
        <v>2</v>
      </c>
      <c r="D55" s="496" t="str">
        <f t="shared" si="1"/>
        <v>June2004</v>
      </c>
      <c r="E55" s="496">
        <f t="shared" si="2"/>
        <v>38139</v>
      </c>
      <c r="F55" s="497">
        <v>12682</v>
      </c>
      <c r="G55" s="497">
        <v>13152</v>
      </c>
      <c r="H55" s="497"/>
      <c r="I55" s="503"/>
      <c r="K55" s="509">
        <v>41061</v>
      </c>
      <c r="L55" s="195">
        <f t="shared" si="3"/>
        <v>34809</v>
      </c>
      <c r="M55" s="195">
        <f t="shared" si="4"/>
        <v>36654</v>
      </c>
      <c r="N55" s="195" t="e">
        <f t="shared" si="5"/>
        <v>#N/A</v>
      </c>
      <c r="O55" s="514"/>
      <c r="P55" s="100"/>
    </row>
    <row r="56" spans="2:16">
      <c r="B56" s="510">
        <v>38199</v>
      </c>
      <c r="C56" s="495">
        <f t="shared" si="0"/>
        <v>3</v>
      </c>
      <c r="D56" s="496" t="str">
        <f t="shared" si="1"/>
        <v>Sep2004</v>
      </c>
      <c r="E56" s="496">
        <f t="shared" si="2"/>
        <v>38231</v>
      </c>
      <c r="F56" s="497">
        <v>12299</v>
      </c>
      <c r="G56" s="497">
        <v>13124</v>
      </c>
      <c r="H56" s="497"/>
      <c r="I56" s="503"/>
      <c r="K56" s="509">
        <v>41153</v>
      </c>
      <c r="L56" s="195">
        <f t="shared" si="3"/>
        <v>33296</v>
      </c>
      <c r="M56" s="195">
        <f t="shared" si="4"/>
        <v>37362</v>
      </c>
      <c r="N56" s="195" t="e">
        <f t="shared" si="5"/>
        <v>#N/A</v>
      </c>
      <c r="O56" s="514"/>
      <c r="P56" s="100"/>
    </row>
    <row r="57" spans="2:16">
      <c r="B57" s="509">
        <v>38230</v>
      </c>
      <c r="C57" s="495">
        <f t="shared" si="0"/>
        <v>3</v>
      </c>
      <c r="D57" s="496" t="str">
        <f t="shared" si="1"/>
        <v>Sep2004</v>
      </c>
      <c r="E57" s="496">
        <f t="shared" si="2"/>
        <v>38231</v>
      </c>
      <c r="F57" s="497">
        <v>12620</v>
      </c>
      <c r="G57" s="497">
        <v>13562</v>
      </c>
      <c r="H57" s="497"/>
      <c r="I57" s="503"/>
      <c r="K57" s="509">
        <v>41244</v>
      </c>
      <c r="L57" s="195">
        <f t="shared" si="3"/>
        <v>33080</v>
      </c>
      <c r="M57" s="195">
        <f t="shared" si="4"/>
        <v>34318</v>
      </c>
      <c r="N57" s="195" t="e">
        <f t="shared" si="5"/>
        <v>#N/A</v>
      </c>
      <c r="O57" s="514"/>
      <c r="P57" s="100"/>
    </row>
    <row r="58" spans="2:16">
      <c r="B58" s="510">
        <v>38260</v>
      </c>
      <c r="C58" s="495">
        <f t="shared" si="0"/>
        <v>3</v>
      </c>
      <c r="D58" s="496" t="str">
        <f t="shared" si="1"/>
        <v>Sep2004</v>
      </c>
      <c r="E58" s="496">
        <f t="shared" si="2"/>
        <v>38231</v>
      </c>
      <c r="F58" s="497">
        <v>12732</v>
      </c>
      <c r="G58" s="497">
        <v>13305</v>
      </c>
      <c r="H58" s="497"/>
      <c r="I58" s="503"/>
      <c r="K58" s="509">
        <v>41334</v>
      </c>
      <c r="L58" s="195">
        <f t="shared" si="3"/>
        <v>31695</v>
      </c>
      <c r="M58" s="195">
        <f t="shared" si="4"/>
        <v>32439</v>
      </c>
      <c r="N58" s="195" t="e">
        <f t="shared" si="5"/>
        <v>#N/A</v>
      </c>
      <c r="O58" s="514"/>
      <c r="P58" s="100"/>
    </row>
    <row r="59" spans="2:16">
      <c r="B59" s="509">
        <v>38291</v>
      </c>
      <c r="C59" s="495">
        <f t="shared" si="0"/>
        <v>4</v>
      </c>
      <c r="D59" s="496" t="str">
        <f t="shared" si="1"/>
        <v>dec2004</v>
      </c>
      <c r="E59" s="496">
        <f t="shared" si="2"/>
        <v>38322</v>
      </c>
      <c r="F59" s="497">
        <v>11805</v>
      </c>
      <c r="G59" s="497">
        <v>12071</v>
      </c>
      <c r="H59" s="497"/>
      <c r="I59" s="503"/>
      <c r="K59" s="509">
        <v>41426</v>
      </c>
      <c r="L59" s="195">
        <f t="shared" si="3"/>
        <v>31263</v>
      </c>
      <c r="M59" s="195">
        <f t="shared" si="4"/>
        <v>33851</v>
      </c>
      <c r="N59" s="195" t="e">
        <f t="shared" si="5"/>
        <v>#N/A</v>
      </c>
      <c r="O59" s="514"/>
      <c r="P59" s="100"/>
    </row>
    <row r="60" spans="2:16">
      <c r="B60" s="510">
        <v>38321</v>
      </c>
      <c r="C60" s="495">
        <f t="shared" si="0"/>
        <v>4</v>
      </c>
      <c r="D60" s="496" t="str">
        <f t="shared" si="1"/>
        <v>dec2004</v>
      </c>
      <c r="E60" s="496">
        <f t="shared" si="2"/>
        <v>38322</v>
      </c>
      <c r="F60" s="497">
        <v>13071</v>
      </c>
      <c r="G60" s="497">
        <v>13086</v>
      </c>
      <c r="H60" s="497"/>
      <c r="I60" s="503"/>
      <c r="K60" s="509">
        <v>41518</v>
      </c>
      <c r="L60" s="195">
        <f t="shared" si="3"/>
        <v>30162</v>
      </c>
      <c r="M60" s="195">
        <f t="shared" si="4"/>
        <v>33393</v>
      </c>
      <c r="N60" s="195" t="e">
        <f t="shared" si="5"/>
        <v>#N/A</v>
      </c>
      <c r="O60" s="514"/>
      <c r="P60" s="100"/>
    </row>
    <row r="61" spans="2:16">
      <c r="B61" s="509">
        <v>38352</v>
      </c>
      <c r="C61" s="495">
        <f t="shared" si="0"/>
        <v>4</v>
      </c>
      <c r="D61" s="496" t="str">
        <f t="shared" si="1"/>
        <v>dec2004</v>
      </c>
      <c r="E61" s="496">
        <f t="shared" si="2"/>
        <v>38322</v>
      </c>
      <c r="F61" s="497">
        <v>12249</v>
      </c>
      <c r="G61" s="497">
        <v>11787</v>
      </c>
      <c r="H61" s="497"/>
      <c r="I61" s="503"/>
      <c r="K61" s="509">
        <v>41609</v>
      </c>
      <c r="L61" s="195">
        <f t="shared" si="3"/>
        <v>28951</v>
      </c>
      <c r="M61" s="195">
        <f t="shared" si="4"/>
        <v>29583</v>
      </c>
      <c r="N61" s="195" t="e">
        <f t="shared" si="5"/>
        <v>#N/A</v>
      </c>
      <c r="O61" s="514"/>
      <c r="P61" s="100"/>
    </row>
    <row r="62" spans="2:16">
      <c r="B62" s="510">
        <v>38383</v>
      </c>
      <c r="C62" s="495">
        <f t="shared" si="0"/>
        <v>1</v>
      </c>
      <c r="D62" s="496" t="str">
        <f t="shared" si="1"/>
        <v>Mar2005</v>
      </c>
      <c r="E62" s="496">
        <f t="shared" si="2"/>
        <v>38412</v>
      </c>
      <c r="F62" s="497">
        <v>12996</v>
      </c>
      <c r="G62" s="497">
        <v>10643</v>
      </c>
      <c r="H62" s="497"/>
      <c r="I62" s="503"/>
      <c r="K62" s="509">
        <v>41699</v>
      </c>
      <c r="L62" s="195">
        <f t="shared" si="3"/>
        <v>28365</v>
      </c>
      <c r="M62" s="195">
        <f t="shared" si="4"/>
        <v>27235</v>
      </c>
      <c r="N62" s="195" t="e">
        <f t="shared" si="5"/>
        <v>#N/A</v>
      </c>
      <c r="O62" s="514"/>
      <c r="P62" s="100"/>
    </row>
    <row r="63" spans="2:16">
      <c r="B63" s="509">
        <v>38411</v>
      </c>
      <c r="C63" s="495">
        <f t="shared" si="0"/>
        <v>1</v>
      </c>
      <c r="D63" s="496" t="str">
        <f t="shared" si="1"/>
        <v>Mar2005</v>
      </c>
      <c r="E63" s="496">
        <f t="shared" si="2"/>
        <v>38412</v>
      </c>
      <c r="F63" s="497">
        <v>12030</v>
      </c>
      <c r="G63" s="497">
        <v>12909</v>
      </c>
      <c r="H63" s="497"/>
      <c r="I63" s="503"/>
      <c r="K63" s="509">
        <v>41791</v>
      </c>
      <c r="L63" s="195">
        <f t="shared" si="3"/>
        <v>28698</v>
      </c>
      <c r="M63" s="195">
        <f t="shared" si="4"/>
        <v>29416</v>
      </c>
      <c r="N63" s="195" t="e">
        <f t="shared" si="5"/>
        <v>#N/A</v>
      </c>
      <c r="O63" s="514"/>
      <c r="P63" s="100"/>
    </row>
    <row r="64" spans="2:16">
      <c r="B64" s="510">
        <v>38442</v>
      </c>
      <c r="C64" s="495">
        <f t="shared" si="0"/>
        <v>1</v>
      </c>
      <c r="D64" s="496" t="str">
        <f t="shared" si="1"/>
        <v>Mar2005</v>
      </c>
      <c r="E64" s="496">
        <f t="shared" si="2"/>
        <v>38412</v>
      </c>
      <c r="F64" s="497">
        <v>13154</v>
      </c>
      <c r="G64" s="497">
        <v>13043</v>
      </c>
      <c r="H64" s="497"/>
      <c r="I64" s="503"/>
      <c r="K64" s="509">
        <v>41883</v>
      </c>
      <c r="L64" s="195">
        <f t="shared" si="3"/>
        <v>29580</v>
      </c>
      <c r="M64" s="195">
        <f t="shared" si="4"/>
        <v>31043</v>
      </c>
      <c r="N64" s="195" t="e">
        <f t="shared" si="5"/>
        <v>#N/A</v>
      </c>
      <c r="O64" s="514"/>
      <c r="P64" s="100"/>
    </row>
    <row r="65" spans="2:16">
      <c r="B65" s="509">
        <v>38472</v>
      </c>
      <c r="C65" s="495">
        <f t="shared" si="0"/>
        <v>2</v>
      </c>
      <c r="D65" s="496" t="str">
        <f t="shared" si="1"/>
        <v>June2005</v>
      </c>
      <c r="E65" s="496">
        <f t="shared" si="2"/>
        <v>38504</v>
      </c>
      <c r="F65" s="497">
        <v>11666</v>
      </c>
      <c r="G65" s="497">
        <v>12883</v>
      </c>
      <c r="H65" s="497"/>
      <c r="I65" s="503"/>
      <c r="K65" s="509">
        <v>41974</v>
      </c>
      <c r="L65" s="195">
        <f t="shared" si="3"/>
        <v>28484</v>
      </c>
      <c r="M65" s="195">
        <f t="shared" si="4"/>
        <v>28612</v>
      </c>
      <c r="N65" s="195" t="e">
        <f t="shared" si="5"/>
        <v>#N/A</v>
      </c>
      <c r="O65" s="514"/>
      <c r="P65" s="100"/>
    </row>
    <row r="66" spans="2:16">
      <c r="B66" s="510">
        <v>38503</v>
      </c>
      <c r="C66" s="495">
        <f t="shared" si="0"/>
        <v>2</v>
      </c>
      <c r="D66" s="496" t="str">
        <f t="shared" si="1"/>
        <v>June2005</v>
      </c>
      <c r="E66" s="496">
        <f t="shared" si="2"/>
        <v>38504</v>
      </c>
      <c r="F66" s="497">
        <v>12353</v>
      </c>
      <c r="G66" s="497">
        <v>13409</v>
      </c>
      <c r="H66" s="497"/>
      <c r="I66" s="503"/>
      <c r="K66" s="509">
        <v>42064</v>
      </c>
      <c r="L66" s="195">
        <f t="shared" si="3"/>
        <v>28250</v>
      </c>
      <c r="M66" s="195">
        <f t="shared" si="4"/>
        <v>26384</v>
      </c>
      <c r="N66" s="195" t="e">
        <f t="shared" si="5"/>
        <v>#N/A</v>
      </c>
      <c r="O66" s="514"/>
      <c r="P66" s="100"/>
    </row>
    <row r="67" spans="2:16">
      <c r="B67" s="509">
        <v>38533</v>
      </c>
      <c r="C67" s="495">
        <f t="shared" si="0"/>
        <v>2</v>
      </c>
      <c r="D67" s="496" t="str">
        <f t="shared" si="1"/>
        <v>June2005</v>
      </c>
      <c r="E67" s="496">
        <f t="shared" si="2"/>
        <v>38504</v>
      </c>
      <c r="F67" s="497">
        <v>12655</v>
      </c>
      <c r="G67" s="497">
        <v>12806</v>
      </c>
      <c r="H67" s="497"/>
      <c r="I67" s="503"/>
      <c r="K67" s="509">
        <v>42156</v>
      </c>
      <c r="L67" s="195">
        <f t="shared" si="3"/>
        <v>27421</v>
      </c>
      <c r="M67" s="195">
        <f t="shared" si="4"/>
        <v>28023</v>
      </c>
      <c r="N67" s="195" t="e">
        <f t="shared" si="5"/>
        <v>#N/A</v>
      </c>
      <c r="O67" s="514"/>
      <c r="P67" s="100"/>
    </row>
    <row r="68" spans="2:16">
      <c r="B68" s="510">
        <v>38564</v>
      </c>
      <c r="C68" s="495">
        <f t="shared" si="0"/>
        <v>3</v>
      </c>
      <c r="D68" s="496" t="str">
        <f t="shared" si="1"/>
        <v>Sep2005</v>
      </c>
      <c r="E68" s="496">
        <f t="shared" si="2"/>
        <v>38596</v>
      </c>
      <c r="F68" s="497">
        <v>11872</v>
      </c>
      <c r="G68" s="497">
        <v>12014</v>
      </c>
      <c r="H68" s="497"/>
      <c r="I68" s="503"/>
      <c r="K68" s="509">
        <v>42248</v>
      </c>
      <c r="L68" s="195">
        <f t="shared" si="3"/>
        <v>28337</v>
      </c>
      <c r="M68" s="195">
        <f t="shared" si="4"/>
        <v>29759</v>
      </c>
      <c r="N68" s="195">
        <f t="shared" si="5"/>
        <v>31084</v>
      </c>
      <c r="O68" s="514"/>
      <c r="P68" s="100"/>
    </row>
    <row r="69" spans="2:16">
      <c r="B69" s="509">
        <v>38595</v>
      </c>
      <c r="C69" s="495">
        <f t="shared" si="0"/>
        <v>3</v>
      </c>
      <c r="D69" s="496" t="str">
        <f t="shared" si="1"/>
        <v>Sep2005</v>
      </c>
      <c r="E69" s="496">
        <f t="shared" si="2"/>
        <v>38596</v>
      </c>
      <c r="F69" s="497">
        <v>13596</v>
      </c>
      <c r="G69" s="497">
        <v>13371</v>
      </c>
      <c r="H69" s="497"/>
      <c r="I69" s="503"/>
      <c r="K69" s="509">
        <v>42339</v>
      </c>
      <c r="L69" s="195">
        <f t="shared" si="3"/>
        <v>28548</v>
      </c>
      <c r="M69" s="195">
        <f t="shared" si="4"/>
        <v>28456</v>
      </c>
      <c r="N69" s="195">
        <f t="shared" si="5"/>
        <v>29047</v>
      </c>
      <c r="O69" s="498">
        <f>N69/M$69-1</f>
        <v>2.0768906381782415E-2</v>
      </c>
      <c r="P69" s="100"/>
    </row>
    <row r="70" spans="2:16">
      <c r="B70" s="510">
        <v>38625</v>
      </c>
      <c r="C70" s="495">
        <f t="shared" si="0"/>
        <v>3</v>
      </c>
      <c r="D70" s="496" t="str">
        <f t="shared" si="1"/>
        <v>Sep2005</v>
      </c>
      <c r="E70" s="496">
        <f t="shared" si="2"/>
        <v>38596</v>
      </c>
      <c r="F70" s="497">
        <v>13303</v>
      </c>
      <c r="G70" s="497">
        <v>12875</v>
      </c>
      <c r="H70" s="497"/>
      <c r="I70" s="503"/>
      <c r="K70" s="509">
        <v>42430</v>
      </c>
      <c r="L70" s="195">
        <f t="shared" si="3"/>
        <v>29497</v>
      </c>
      <c r="M70" s="195">
        <f t="shared" si="4"/>
        <v>28020</v>
      </c>
      <c r="N70" s="195">
        <f t="shared" si="5"/>
        <v>27775</v>
      </c>
      <c r="O70" s="498">
        <f t="shared" ref="O70:O105" si="6">N70/M$69-1</f>
        <v>-2.3931684003373643E-2</v>
      </c>
      <c r="P70" s="100"/>
    </row>
    <row r="71" spans="2:16">
      <c r="B71" s="509">
        <v>38656</v>
      </c>
      <c r="C71" s="495">
        <f t="shared" si="0"/>
        <v>4</v>
      </c>
      <c r="D71" s="496" t="str">
        <f t="shared" si="1"/>
        <v>dec2005</v>
      </c>
      <c r="E71" s="496">
        <f t="shared" si="2"/>
        <v>38687</v>
      </c>
      <c r="F71" s="497">
        <v>12002</v>
      </c>
      <c r="G71" s="497">
        <v>11749</v>
      </c>
      <c r="H71" s="497"/>
      <c r="I71" s="503"/>
      <c r="K71" s="509">
        <v>42522</v>
      </c>
      <c r="L71" s="195" t="e">
        <f t="shared" si="3"/>
        <v>#N/A</v>
      </c>
      <c r="M71" s="195" t="e">
        <f t="shared" si="4"/>
        <v>#N/A</v>
      </c>
      <c r="N71" s="195">
        <f t="shared" si="5"/>
        <v>29598</v>
      </c>
      <c r="O71" s="498">
        <f t="shared" si="6"/>
        <v>4.0132133820635296E-2</v>
      </c>
      <c r="P71" s="100"/>
    </row>
    <row r="72" spans="2:16">
      <c r="B72" s="510">
        <v>38686</v>
      </c>
      <c r="C72" s="495">
        <f t="shared" ref="C72:C135" si="7">MONTH(MONTH(B72)&amp;0)</f>
        <v>4</v>
      </c>
      <c r="D72" s="496" t="str">
        <f t="shared" ref="D72:D135" si="8">IF(C72=4,"dec",IF(C72=1,"Mar", IF(C72=2,"June",IF(C72=3,"Sep",""))))&amp;YEAR(B72)</f>
        <v>dec2005</v>
      </c>
      <c r="E72" s="496">
        <f t="shared" ref="E72:E135" si="9">DATEVALUE(D72)</f>
        <v>38687</v>
      </c>
      <c r="F72" s="497">
        <v>12982</v>
      </c>
      <c r="G72" s="497">
        <v>13106</v>
      </c>
      <c r="H72" s="497"/>
      <c r="I72" s="503"/>
      <c r="K72" s="509">
        <v>42614</v>
      </c>
      <c r="L72" s="195" t="e">
        <f t="shared" ref="L72:L107" si="10">IF(SUMIF($E$7:$E$307,K72,$F$7:$F$307)=0,NA(),SUMIF($E$7:$E$307,K72,$F$7:$F$307))</f>
        <v>#N/A</v>
      </c>
      <c r="M72" s="195" t="e">
        <f t="shared" ref="M72:M107" si="11">IF(SUMIF($E$7:$E$307,K72,$G$7:$G$307)=0,NA(),SUMIF($E$7:$E$307,K72,$G$7:$G$307))</f>
        <v>#N/A</v>
      </c>
      <c r="N72" s="195">
        <f t="shared" ref="N72:N107" si="12">IF(SUMIF($E$7:$E$307,K72,$H$7:$H$307)=0,NA(),SUMIF($E$7:$E$307,K72,$H$7:$H$307))</f>
        <v>30355</v>
      </c>
      <c r="O72" s="498">
        <f t="shared" si="6"/>
        <v>6.6734607815574831E-2</v>
      </c>
      <c r="P72" s="100"/>
    </row>
    <row r="73" spans="2:16">
      <c r="B73" s="509">
        <v>38717</v>
      </c>
      <c r="C73" s="495">
        <f t="shared" si="7"/>
        <v>4</v>
      </c>
      <c r="D73" s="496" t="str">
        <f t="shared" si="8"/>
        <v>dec2005</v>
      </c>
      <c r="E73" s="496">
        <f t="shared" si="9"/>
        <v>38687</v>
      </c>
      <c r="F73" s="497">
        <v>12125</v>
      </c>
      <c r="G73" s="497">
        <v>11141</v>
      </c>
      <c r="H73" s="497"/>
      <c r="I73" s="503"/>
      <c r="K73" s="509">
        <v>42705</v>
      </c>
      <c r="L73" s="195" t="e">
        <f t="shared" si="10"/>
        <v>#N/A</v>
      </c>
      <c r="M73" s="195" t="e">
        <f t="shared" si="11"/>
        <v>#N/A</v>
      </c>
      <c r="N73" s="195">
        <f t="shared" si="12"/>
        <v>28806</v>
      </c>
      <c r="O73" s="498">
        <f t="shared" si="6"/>
        <v>1.229969075063253E-2</v>
      </c>
      <c r="P73" s="100"/>
    </row>
    <row r="74" spans="2:16">
      <c r="B74" s="510">
        <v>38748</v>
      </c>
      <c r="C74" s="495">
        <f t="shared" si="7"/>
        <v>1</v>
      </c>
      <c r="D74" s="496" t="str">
        <f t="shared" si="8"/>
        <v>Mar2006</v>
      </c>
      <c r="E74" s="496">
        <f t="shared" si="9"/>
        <v>38777</v>
      </c>
      <c r="F74" s="497">
        <v>13766</v>
      </c>
      <c r="G74" s="497">
        <v>11290</v>
      </c>
      <c r="H74" s="497"/>
      <c r="I74" s="503"/>
      <c r="K74" s="509">
        <v>42795</v>
      </c>
      <c r="L74" s="195" t="e">
        <f t="shared" si="10"/>
        <v>#N/A</v>
      </c>
      <c r="M74" s="195" t="e">
        <f t="shared" si="11"/>
        <v>#N/A</v>
      </c>
      <c r="N74" s="195">
        <f t="shared" si="12"/>
        <v>27067</v>
      </c>
      <c r="O74" s="498">
        <f t="shared" si="6"/>
        <v>-4.8812201293224611E-2</v>
      </c>
      <c r="P74" s="100"/>
    </row>
    <row r="75" spans="2:16">
      <c r="B75" s="509">
        <v>38776</v>
      </c>
      <c r="C75" s="495">
        <f t="shared" si="7"/>
        <v>1</v>
      </c>
      <c r="D75" s="496" t="str">
        <f t="shared" si="8"/>
        <v>Mar2006</v>
      </c>
      <c r="E75" s="496">
        <f t="shared" si="9"/>
        <v>38777</v>
      </c>
      <c r="F75" s="497">
        <v>12333</v>
      </c>
      <c r="G75" s="497">
        <v>12619</v>
      </c>
      <c r="H75" s="497"/>
      <c r="I75" s="503"/>
      <c r="K75" s="509">
        <v>42887</v>
      </c>
      <c r="L75" s="195" t="e">
        <f t="shared" si="10"/>
        <v>#N/A</v>
      </c>
      <c r="M75" s="195" t="e">
        <f t="shared" si="11"/>
        <v>#N/A</v>
      </c>
      <c r="N75" s="195">
        <f t="shared" si="12"/>
        <v>29918</v>
      </c>
      <c r="O75" s="498">
        <f t="shared" si="6"/>
        <v>5.1377565364070898E-2</v>
      </c>
      <c r="P75" s="100"/>
    </row>
    <row r="76" spans="2:16">
      <c r="B76" s="510">
        <v>38807</v>
      </c>
      <c r="C76" s="495">
        <f t="shared" si="7"/>
        <v>1</v>
      </c>
      <c r="D76" s="496" t="str">
        <f t="shared" si="8"/>
        <v>Mar2006</v>
      </c>
      <c r="E76" s="496">
        <f t="shared" si="9"/>
        <v>38777</v>
      </c>
      <c r="F76" s="497">
        <v>14241</v>
      </c>
      <c r="G76" s="497">
        <v>13315</v>
      </c>
      <c r="H76" s="497"/>
      <c r="I76" s="503"/>
      <c r="K76" s="509">
        <v>42979</v>
      </c>
      <c r="L76" s="195" t="e">
        <f t="shared" si="10"/>
        <v>#N/A</v>
      </c>
      <c r="M76" s="195" t="e">
        <f t="shared" si="11"/>
        <v>#N/A</v>
      </c>
      <c r="N76" s="195">
        <f t="shared" si="12"/>
        <v>30218</v>
      </c>
      <c r="O76" s="498">
        <f t="shared" si="6"/>
        <v>6.1920157436041512E-2</v>
      </c>
      <c r="P76" s="100"/>
    </row>
    <row r="77" spans="2:16">
      <c r="B77" s="509">
        <v>38837</v>
      </c>
      <c r="C77" s="495">
        <f t="shared" si="7"/>
        <v>2</v>
      </c>
      <c r="D77" s="496" t="str">
        <f t="shared" si="8"/>
        <v>June2006</v>
      </c>
      <c r="E77" s="496">
        <f t="shared" si="9"/>
        <v>38869</v>
      </c>
      <c r="F77" s="497">
        <v>11841</v>
      </c>
      <c r="G77" s="497">
        <v>11378</v>
      </c>
      <c r="H77" s="497"/>
      <c r="I77" s="503"/>
      <c r="K77" s="509">
        <v>43070</v>
      </c>
      <c r="L77" s="195" t="e">
        <f t="shared" si="10"/>
        <v>#N/A</v>
      </c>
      <c r="M77" s="195" t="e">
        <f t="shared" si="11"/>
        <v>#N/A</v>
      </c>
      <c r="N77" s="195">
        <f t="shared" si="12"/>
        <v>28686</v>
      </c>
      <c r="O77" s="498">
        <f t="shared" si="6"/>
        <v>8.0826539218441518E-3</v>
      </c>
      <c r="P77" s="100"/>
    </row>
    <row r="78" spans="2:16">
      <c r="B78" s="510">
        <v>38868</v>
      </c>
      <c r="C78" s="495">
        <f t="shared" si="7"/>
        <v>2</v>
      </c>
      <c r="D78" s="496" t="str">
        <f t="shared" si="8"/>
        <v>June2006</v>
      </c>
      <c r="E78" s="496">
        <f t="shared" si="9"/>
        <v>38869</v>
      </c>
      <c r="F78" s="497">
        <v>14598</v>
      </c>
      <c r="G78" s="497">
        <v>15477</v>
      </c>
      <c r="H78" s="497"/>
      <c r="I78" s="503"/>
      <c r="K78" s="509">
        <v>43160</v>
      </c>
      <c r="L78" s="195" t="e">
        <f t="shared" si="10"/>
        <v>#N/A</v>
      </c>
      <c r="M78" s="195" t="e">
        <f t="shared" si="11"/>
        <v>#N/A</v>
      </c>
      <c r="N78" s="195">
        <f t="shared" si="12"/>
        <v>27329</v>
      </c>
      <c r="O78" s="498">
        <f t="shared" si="6"/>
        <v>-3.9605004217036832E-2</v>
      </c>
      <c r="P78" s="100"/>
    </row>
    <row r="79" spans="2:16">
      <c r="B79" s="509">
        <v>38898</v>
      </c>
      <c r="C79" s="495">
        <f t="shared" si="7"/>
        <v>2</v>
      </c>
      <c r="D79" s="496" t="str">
        <f t="shared" si="8"/>
        <v>June2006</v>
      </c>
      <c r="E79" s="496">
        <f t="shared" si="9"/>
        <v>38869</v>
      </c>
      <c r="F79" s="497">
        <v>13486</v>
      </c>
      <c r="G79" s="497">
        <v>13897</v>
      </c>
      <c r="H79" s="497"/>
      <c r="I79" s="503"/>
      <c r="K79" s="509">
        <v>43252</v>
      </c>
      <c r="L79" s="195" t="e">
        <f t="shared" si="10"/>
        <v>#N/A</v>
      </c>
      <c r="M79" s="195" t="e">
        <f t="shared" si="11"/>
        <v>#N/A</v>
      </c>
      <c r="N79" s="195">
        <f t="shared" si="12"/>
        <v>29667</v>
      </c>
      <c r="O79" s="498">
        <f t="shared" si="6"/>
        <v>4.2556929997188631E-2</v>
      </c>
      <c r="P79" s="100"/>
    </row>
    <row r="80" spans="2:16">
      <c r="B80" s="510">
        <v>38929</v>
      </c>
      <c r="C80" s="495">
        <f t="shared" si="7"/>
        <v>3</v>
      </c>
      <c r="D80" s="496" t="str">
        <f t="shared" si="8"/>
        <v>Sep2006</v>
      </c>
      <c r="E80" s="496">
        <f t="shared" si="9"/>
        <v>38961</v>
      </c>
      <c r="F80" s="497">
        <v>12433</v>
      </c>
      <c r="G80" s="497">
        <v>13113</v>
      </c>
      <c r="H80" s="497"/>
      <c r="I80" s="503"/>
      <c r="K80" s="509">
        <v>43344</v>
      </c>
      <c r="L80" s="195" t="e">
        <f t="shared" si="10"/>
        <v>#N/A</v>
      </c>
      <c r="M80" s="195" t="e">
        <f t="shared" si="11"/>
        <v>#N/A</v>
      </c>
      <c r="N80" s="195">
        <f t="shared" si="12"/>
        <v>30338</v>
      </c>
      <c r="O80" s="498">
        <f t="shared" si="6"/>
        <v>6.613719426482989E-2</v>
      </c>
      <c r="P80" s="100"/>
    </row>
    <row r="81" spans="2:16">
      <c r="B81" s="509">
        <v>38960</v>
      </c>
      <c r="C81" s="495">
        <f t="shared" si="7"/>
        <v>3</v>
      </c>
      <c r="D81" s="496" t="str">
        <f t="shared" si="8"/>
        <v>Sep2006</v>
      </c>
      <c r="E81" s="496">
        <f t="shared" si="9"/>
        <v>38961</v>
      </c>
      <c r="F81" s="497">
        <v>14521</v>
      </c>
      <c r="G81" s="497">
        <v>14508</v>
      </c>
      <c r="H81" s="497"/>
      <c r="I81" s="503"/>
      <c r="K81" s="509">
        <v>43435</v>
      </c>
      <c r="L81" s="195" t="e">
        <f t="shared" si="10"/>
        <v>#N/A</v>
      </c>
      <c r="M81" s="195" t="e">
        <f t="shared" si="11"/>
        <v>#N/A</v>
      </c>
      <c r="N81" s="195">
        <f t="shared" si="12"/>
        <v>28760</v>
      </c>
      <c r="O81" s="498">
        <f t="shared" si="6"/>
        <v>1.0683159966263789E-2</v>
      </c>
      <c r="P81" s="100"/>
    </row>
    <row r="82" spans="2:16">
      <c r="B82" s="510">
        <v>38990</v>
      </c>
      <c r="C82" s="495">
        <f t="shared" si="7"/>
        <v>3</v>
      </c>
      <c r="D82" s="496" t="str">
        <f t="shared" si="8"/>
        <v>Sep2006</v>
      </c>
      <c r="E82" s="496">
        <f t="shared" si="9"/>
        <v>38961</v>
      </c>
      <c r="F82" s="497">
        <v>13211</v>
      </c>
      <c r="G82" s="497">
        <v>13255</v>
      </c>
      <c r="H82" s="497"/>
      <c r="I82" s="503"/>
      <c r="K82" s="509">
        <v>43525</v>
      </c>
      <c r="L82" s="195" t="e">
        <f t="shared" si="10"/>
        <v>#N/A</v>
      </c>
      <c r="M82" s="195" t="e">
        <f t="shared" si="11"/>
        <v>#N/A</v>
      </c>
      <c r="N82" s="195">
        <f t="shared" si="12"/>
        <v>27358</v>
      </c>
      <c r="O82" s="498">
        <f t="shared" si="6"/>
        <v>-3.8585886983413031E-2</v>
      </c>
      <c r="P82" s="100"/>
    </row>
    <row r="83" spans="2:16">
      <c r="B83" s="509">
        <v>39021</v>
      </c>
      <c r="C83" s="495">
        <f t="shared" si="7"/>
        <v>4</v>
      </c>
      <c r="D83" s="496" t="str">
        <f t="shared" si="8"/>
        <v>dec2006</v>
      </c>
      <c r="E83" s="496">
        <f t="shared" si="9"/>
        <v>39052</v>
      </c>
      <c r="F83" s="497">
        <v>13054</v>
      </c>
      <c r="G83" s="497">
        <v>12777</v>
      </c>
      <c r="H83" s="497"/>
      <c r="I83" s="503"/>
      <c r="K83" s="509">
        <v>43617</v>
      </c>
      <c r="L83" s="195" t="e">
        <f t="shared" si="10"/>
        <v>#N/A</v>
      </c>
      <c r="M83" s="195" t="e">
        <f t="shared" si="11"/>
        <v>#N/A</v>
      </c>
      <c r="N83" s="195">
        <f t="shared" si="12"/>
        <v>29666</v>
      </c>
      <c r="O83" s="498">
        <f t="shared" si="6"/>
        <v>4.2521788023615503E-2</v>
      </c>
      <c r="P83" s="100"/>
    </row>
    <row r="84" spans="2:16">
      <c r="B84" s="510">
        <v>39051</v>
      </c>
      <c r="C84" s="495">
        <f t="shared" si="7"/>
        <v>4</v>
      </c>
      <c r="D84" s="496" t="str">
        <f t="shared" si="8"/>
        <v>dec2006</v>
      </c>
      <c r="E84" s="496">
        <f t="shared" si="9"/>
        <v>39052</v>
      </c>
      <c r="F84" s="497">
        <v>14155</v>
      </c>
      <c r="G84" s="497">
        <v>13863</v>
      </c>
      <c r="H84" s="497"/>
      <c r="I84" s="503"/>
      <c r="K84" s="509">
        <v>43709</v>
      </c>
      <c r="L84" s="195" t="e">
        <f t="shared" si="10"/>
        <v>#N/A</v>
      </c>
      <c r="M84" s="195" t="e">
        <f t="shared" si="11"/>
        <v>#N/A</v>
      </c>
      <c r="N84" s="195">
        <f t="shared" si="12"/>
        <v>30310</v>
      </c>
      <c r="O84" s="498">
        <f t="shared" si="6"/>
        <v>6.5153219004779217E-2</v>
      </c>
      <c r="P84" s="100"/>
    </row>
    <row r="85" spans="2:16">
      <c r="B85" s="509">
        <v>39082</v>
      </c>
      <c r="C85" s="495">
        <f t="shared" si="7"/>
        <v>4</v>
      </c>
      <c r="D85" s="496" t="str">
        <f t="shared" si="8"/>
        <v>dec2006</v>
      </c>
      <c r="E85" s="496">
        <f t="shared" si="9"/>
        <v>39052</v>
      </c>
      <c r="F85" s="497">
        <v>12276</v>
      </c>
      <c r="G85" s="497">
        <v>11413</v>
      </c>
      <c r="H85" s="497"/>
      <c r="I85" s="503"/>
      <c r="K85" s="509">
        <v>43800</v>
      </c>
      <c r="L85" s="195" t="e">
        <f t="shared" si="10"/>
        <v>#N/A</v>
      </c>
      <c r="M85" s="195" t="e">
        <f t="shared" si="11"/>
        <v>#N/A</v>
      </c>
      <c r="N85" s="195">
        <f t="shared" si="12"/>
        <v>28774</v>
      </c>
      <c r="O85" s="498">
        <f t="shared" si="6"/>
        <v>1.1175147596288904E-2</v>
      </c>
      <c r="P85" s="100"/>
    </row>
    <row r="86" spans="2:16">
      <c r="B86" s="510">
        <v>39113</v>
      </c>
      <c r="C86" s="495">
        <f t="shared" si="7"/>
        <v>1</v>
      </c>
      <c r="D86" s="496" t="str">
        <f t="shared" si="8"/>
        <v>Mar2007</v>
      </c>
      <c r="E86" s="496">
        <f t="shared" si="9"/>
        <v>39142</v>
      </c>
      <c r="F86" s="497">
        <v>15355</v>
      </c>
      <c r="G86" s="497">
        <v>12186</v>
      </c>
      <c r="H86" s="497"/>
      <c r="I86" s="503"/>
      <c r="K86" s="509">
        <v>43891</v>
      </c>
      <c r="L86" s="195" t="e">
        <f t="shared" si="10"/>
        <v>#N/A</v>
      </c>
      <c r="M86" s="195" t="e">
        <f t="shared" si="11"/>
        <v>#N/A</v>
      </c>
      <c r="N86" s="195">
        <f t="shared" si="12"/>
        <v>27699</v>
      </c>
      <c r="O86" s="498">
        <f t="shared" si="6"/>
        <v>-2.6602473994939535E-2</v>
      </c>
      <c r="P86" s="100"/>
    </row>
    <row r="87" spans="2:16">
      <c r="B87" s="509">
        <v>39141</v>
      </c>
      <c r="C87" s="495">
        <f t="shared" si="7"/>
        <v>1</v>
      </c>
      <c r="D87" s="496" t="str">
        <f t="shared" si="8"/>
        <v>Mar2007</v>
      </c>
      <c r="E87" s="496">
        <f t="shared" si="9"/>
        <v>39142</v>
      </c>
      <c r="F87" s="497">
        <v>12745</v>
      </c>
      <c r="G87" s="497">
        <v>12678</v>
      </c>
      <c r="H87" s="497"/>
      <c r="I87" s="503"/>
      <c r="K87" s="509">
        <v>43983</v>
      </c>
      <c r="L87" s="195" t="e">
        <f t="shared" si="10"/>
        <v>#N/A</v>
      </c>
      <c r="M87" s="195" t="e">
        <f t="shared" si="11"/>
        <v>#N/A</v>
      </c>
      <c r="N87" s="195">
        <f t="shared" si="12"/>
        <v>29550</v>
      </c>
      <c r="O87" s="498">
        <f t="shared" si="6"/>
        <v>3.8445319089120078E-2</v>
      </c>
      <c r="P87" s="100"/>
    </row>
    <row r="88" spans="2:16">
      <c r="B88" s="510">
        <v>39172</v>
      </c>
      <c r="C88" s="495">
        <f t="shared" si="7"/>
        <v>1</v>
      </c>
      <c r="D88" s="496" t="str">
        <f t="shared" si="8"/>
        <v>Mar2007</v>
      </c>
      <c r="E88" s="496">
        <f t="shared" si="9"/>
        <v>39142</v>
      </c>
      <c r="F88" s="497">
        <v>15028</v>
      </c>
      <c r="G88" s="497">
        <v>15061</v>
      </c>
      <c r="H88" s="497"/>
      <c r="I88" s="503"/>
      <c r="K88" s="509">
        <v>44075</v>
      </c>
      <c r="L88" s="195" t="e">
        <f t="shared" si="10"/>
        <v>#N/A</v>
      </c>
      <c r="M88" s="195" t="e">
        <f t="shared" si="11"/>
        <v>#N/A</v>
      </c>
      <c r="N88" s="195">
        <f t="shared" si="12"/>
        <v>30101</v>
      </c>
      <c r="O88" s="498">
        <f t="shared" si="6"/>
        <v>5.7808546527972959E-2</v>
      </c>
      <c r="P88" s="100"/>
    </row>
    <row r="89" spans="2:16">
      <c r="B89" s="509">
        <v>39202</v>
      </c>
      <c r="C89" s="495">
        <f t="shared" si="7"/>
        <v>2</v>
      </c>
      <c r="D89" s="496" t="str">
        <f t="shared" si="8"/>
        <v>June2007</v>
      </c>
      <c r="E89" s="496">
        <f t="shared" si="9"/>
        <v>39234</v>
      </c>
      <c r="F89" s="497">
        <v>13076</v>
      </c>
      <c r="G89" s="497">
        <v>12343</v>
      </c>
      <c r="H89" s="497"/>
      <c r="I89" s="503"/>
      <c r="K89" s="509">
        <v>44166</v>
      </c>
      <c r="L89" s="195" t="e">
        <f t="shared" si="10"/>
        <v>#N/A</v>
      </c>
      <c r="M89" s="195" t="e">
        <f t="shared" si="11"/>
        <v>#N/A</v>
      </c>
      <c r="N89" s="195">
        <f t="shared" si="12"/>
        <v>28846</v>
      </c>
      <c r="O89" s="498">
        <f t="shared" si="6"/>
        <v>1.3705369693562064E-2</v>
      </c>
      <c r="P89" s="100"/>
    </row>
    <row r="90" spans="2:16">
      <c r="B90" s="510">
        <v>39233</v>
      </c>
      <c r="C90" s="495">
        <f t="shared" si="7"/>
        <v>2</v>
      </c>
      <c r="D90" s="496" t="str">
        <f t="shared" si="8"/>
        <v>June2007</v>
      </c>
      <c r="E90" s="496">
        <f t="shared" si="9"/>
        <v>39234</v>
      </c>
      <c r="F90" s="497">
        <v>15291</v>
      </c>
      <c r="G90" s="497">
        <v>16014</v>
      </c>
      <c r="H90" s="497"/>
      <c r="I90" s="503"/>
      <c r="K90" s="509">
        <v>44256</v>
      </c>
      <c r="L90" s="195" t="e">
        <f t="shared" si="10"/>
        <v>#N/A</v>
      </c>
      <c r="M90" s="195" t="e">
        <f t="shared" si="11"/>
        <v>#N/A</v>
      </c>
      <c r="N90" s="195">
        <f t="shared" si="12"/>
        <v>27421</v>
      </c>
      <c r="O90" s="498">
        <f t="shared" si="6"/>
        <v>-3.6371942648299127E-2</v>
      </c>
      <c r="P90" s="100"/>
    </row>
    <row r="91" spans="2:16">
      <c r="B91" s="509">
        <v>39263</v>
      </c>
      <c r="C91" s="495">
        <f t="shared" si="7"/>
        <v>2</v>
      </c>
      <c r="D91" s="496" t="str">
        <f t="shared" si="8"/>
        <v>June2007</v>
      </c>
      <c r="E91" s="496">
        <f t="shared" si="9"/>
        <v>39234</v>
      </c>
      <c r="F91" s="497">
        <v>14453</v>
      </c>
      <c r="G91" s="497">
        <v>14314</v>
      </c>
      <c r="H91" s="497"/>
      <c r="I91" s="503"/>
      <c r="K91" s="509">
        <v>44348</v>
      </c>
      <c r="L91" s="195" t="e">
        <f t="shared" si="10"/>
        <v>#N/A</v>
      </c>
      <c r="M91" s="195" t="e">
        <f t="shared" si="11"/>
        <v>#N/A</v>
      </c>
      <c r="N91" s="195">
        <f t="shared" si="12"/>
        <v>29592</v>
      </c>
      <c r="O91" s="498">
        <f t="shared" si="6"/>
        <v>3.9921281979195866E-2</v>
      </c>
      <c r="P91" s="100"/>
    </row>
    <row r="92" spans="2:16">
      <c r="B92" s="510">
        <v>39294</v>
      </c>
      <c r="C92" s="495">
        <f t="shared" si="7"/>
        <v>3</v>
      </c>
      <c r="D92" s="496" t="str">
        <f t="shared" si="8"/>
        <v>Sep2007</v>
      </c>
      <c r="E92" s="496">
        <f t="shared" si="9"/>
        <v>39326</v>
      </c>
      <c r="F92" s="497">
        <v>14505</v>
      </c>
      <c r="G92" s="497">
        <v>14794</v>
      </c>
      <c r="H92" s="497"/>
      <c r="I92" s="503"/>
      <c r="K92" s="509">
        <v>44440</v>
      </c>
      <c r="L92" s="195" t="e">
        <f t="shared" si="10"/>
        <v>#N/A</v>
      </c>
      <c r="M92" s="195" t="e">
        <f t="shared" si="11"/>
        <v>#N/A</v>
      </c>
      <c r="N92" s="195">
        <f t="shared" si="12"/>
        <v>30216</v>
      </c>
      <c r="O92" s="498">
        <f t="shared" si="6"/>
        <v>6.1849873488895035E-2</v>
      </c>
      <c r="P92" s="100"/>
    </row>
    <row r="93" spans="2:16">
      <c r="B93" s="509">
        <v>39325</v>
      </c>
      <c r="C93" s="495">
        <f t="shared" si="7"/>
        <v>3</v>
      </c>
      <c r="D93" s="496" t="str">
        <f t="shared" si="8"/>
        <v>Sep2007</v>
      </c>
      <c r="E93" s="496">
        <f t="shared" si="9"/>
        <v>39326</v>
      </c>
      <c r="F93" s="497">
        <v>15898</v>
      </c>
      <c r="G93" s="497">
        <v>16078</v>
      </c>
      <c r="H93" s="497"/>
      <c r="I93" s="503"/>
      <c r="K93" s="509">
        <v>44531</v>
      </c>
      <c r="L93" s="195" t="e">
        <f t="shared" si="10"/>
        <v>#N/A</v>
      </c>
      <c r="M93" s="195" t="e">
        <f t="shared" si="11"/>
        <v>#N/A</v>
      </c>
      <c r="N93" s="195">
        <f t="shared" si="12"/>
        <v>28689</v>
      </c>
      <c r="O93" s="498">
        <f t="shared" si="6"/>
        <v>8.1880798425639778E-3</v>
      </c>
      <c r="P93" s="100"/>
    </row>
    <row r="94" spans="2:16">
      <c r="B94" s="510">
        <v>39355</v>
      </c>
      <c r="C94" s="495">
        <f t="shared" si="7"/>
        <v>3</v>
      </c>
      <c r="D94" s="496" t="str">
        <f t="shared" si="8"/>
        <v>Sep2007</v>
      </c>
      <c r="E94" s="496">
        <f t="shared" si="9"/>
        <v>39326</v>
      </c>
      <c r="F94" s="497">
        <v>13918</v>
      </c>
      <c r="G94" s="497">
        <v>13787</v>
      </c>
      <c r="H94" s="497"/>
      <c r="I94" s="503"/>
      <c r="K94" s="509">
        <v>44621</v>
      </c>
      <c r="L94" s="195" t="e">
        <f t="shared" si="10"/>
        <v>#N/A</v>
      </c>
      <c r="M94" s="195" t="e">
        <f t="shared" si="11"/>
        <v>#N/A</v>
      </c>
      <c r="N94" s="195">
        <f t="shared" si="12"/>
        <v>27329</v>
      </c>
      <c r="O94" s="498">
        <f t="shared" si="6"/>
        <v>-3.9605004217036832E-2</v>
      </c>
      <c r="P94" s="100"/>
    </row>
    <row r="95" spans="2:16">
      <c r="B95" s="509">
        <v>39386</v>
      </c>
      <c r="C95" s="495">
        <f t="shared" si="7"/>
        <v>4</v>
      </c>
      <c r="D95" s="496" t="str">
        <f t="shared" si="8"/>
        <v>dec2007</v>
      </c>
      <c r="E95" s="496">
        <f t="shared" si="9"/>
        <v>39417</v>
      </c>
      <c r="F95" s="497">
        <v>15249</v>
      </c>
      <c r="G95" s="497">
        <v>14650</v>
      </c>
      <c r="H95" s="497"/>
      <c r="I95" s="503"/>
      <c r="K95" s="509">
        <v>44713</v>
      </c>
      <c r="L95" s="195" t="e">
        <f t="shared" si="10"/>
        <v>#N/A</v>
      </c>
      <c r="M95" s="195" t="e">
        <f t="shared" si="11"/>
        <v>#N/A</v>
      </c>
      <c r="N95" s="195">
        <f t="shared" si="12"/>
        <v>29667</v>
      </c>
      <c r="O95" s="498">
        <f t="shared" si="6"/>
        <v>4.2556929997188631E-2</v>
      </c>
      <c r="P95" s="100"/>
    </row>
    <row r="96" spans="2:16">
      <c r="B96" s="510">
        <v>39416</v>
      </c>
      <c r="C96" s="495">
        <f t="shared" si="7"/>
        <v>4</v>
      </c>
      <c r="D96" s="496" t="str">
        <f t="shared" si="8"/>
        <v>dec2007</v>
      </c>
      <c r="E96" s="496">
        <f t="shared" si="9"/>
        <v>39417</v>
      </c>
      <c r="F96" s="497">
        <v>15148</v>
      </c>
      <c r="G96" s="497">
        <v>14723</v>
      </c>
      <c r="H96" s="497"/>
      <c r="I96" s="503"/>
      <c r="K96" s="509">
        <v>44805</v>
      </c>
      <c r="L96" s="195" t="e">
        <f t="shared" si="10"/>
        <v>#N/A</v>
      </c>
      <c r="M96" s="195" t="e">
        <f t="shared" si="11"/>
        <v>#N/A</v>
      </c>
      <c r="N96" s="195">
        <f t="shared" si="12"/>
        <v>30340</v>
      </c>
      <c r="O96" s="498">
        <f t="shared" si="6"/>
        <v>6.6207478211976367E-2</v>
      </c>
      <c r="P96" s="100"/>
    </row>
    <row r="97" spans="2:16">
      <c r="B97" s="509">
        <v>39447</v>
      </c>
      <c r="C97" s="495">
        <f t="shared" si="7"/>
        <v>4</v>
      </c>
      <c r="D97" s="496" t="str">
        <f t="shared" si="8"/>
        <v>dec2007</v>
      </c>
      <c r="E97" s="496">
        <f t="shared" si="9"/>
        <v>39417</v>
      </c>
      <c r="F97" s="497">
        <v>13098</v>
      </c>
      <c r="G97" s="497">
        <v>11716</v>
      </c>
      <c r="H97" s="497"/>
      <c r="I97" s="503"/>
      <c r="K97" s="509">
        <v>44896</v>
      </c>
      <c r="L97" s="195" t="e">
        <f t="shared" si="10"/>
        <v>#N/A</v>
      </c>
      <c r="M97" s="195" t="e">
        <f t="shared" si="11"/>
        <v>#N/A</v>
      </c>
      <c r="N97" s="195">
        <f t="shared" si="12"/>
        <v>28760</v>
      </c>
      <c r="O97" s="498">
        <f t="shared" si="6"/>
        <v>1.0683159966263789E-2</v>
      </c>
      <c r="P97" s="100"/>
    </row>
    <row r="98" spans="2:16">
      <c r="B98" s="510">
        <v>39478</v>
      </c>
      <c r="C98" s="495">
        <f t="shared" si="7"/>
        <v>1</v>
      </c>
      <c r="D98" s="496" t="str">
        <f t="shared" si="8"/>
        <v>Mar2008</v>
      </c>
      <c r="E98" s="496">
        <f t="shared" si="9"/>
        <v>39508</v>
      </c>
      <c r="F98" s="497">
        <v>16354</v>
      </c>
      <c r="G98" s="497">
        <v>13441</v>
      </c>
      <c r="H98" s="497"/>
      <c r="I98" s="503"/>
      <c r="K98" s="509">
        <v>44986</v>
      </c>
      <c r="L98" s="195" t="e">
        <f t="shared" si="10"/>
        <v>#N/A</v>
      </c>
      <c r="M98" s="195" t="e">
        <f t="shared" si="11"/>
        <v>#N/A</v>
      </c>
      <c r="N98" s="195">
        <f t="shared" si="12"/>
        <v>27358</v>
      </c>
      <c r="O98" s="498">
        <f t="shared" si="6"/>
        <v>-3.8585886983413031E-2</v>
      </c>
      <c r="P98" s="100"/>
    </row>
    <row r="99" spans="2:16">
      <c r="B99" s="509">
        <v>39507</v>
      </c>
      <c r="C99" s="495">
        <f t="shared" si="7"/>
        <v>1</v>
      </c>
      <c r="D99" s="496" t="str">
        <f t="shared" si="8"/>
        <v>Mar2008</v>
      </c>
      <c r="E99" s="496">
        <f t="shared" si="9"/>
        <v>39508</v>
      </c>
      <c r="F99" s="497">
        <v>13903</v>
      </c>
      <c r="G99" s="497">
        <v>14866</v>
      </c>
      <c r="H99" s="497"/>
      <c r="I99" s="503"/>
      <c r="K99" s="509">
        <v>45078</v>
      </c>
      <c r="L99" s="195" t="e">
        <f t="shared" si="10"/>
        <v>#N/A</v>
      </c>
      <c r="M99" s="195" t="e">
        <f t="shared" si="11"/>
        <v>#N/A</v>
      </c>
      <c r="N99" s="195">
        <f t="shared" si="12"/>
        <v>29665</v>
      </c>
      <c r="O99" s="498">
        <f t="shared" si="6"/>
        <v>4.2486646050042154E-2</v>
      </c>
      <c r="P99" s="100"/>
    </row>
    <row r="100" spans="2:16">
      <c r="B100" s="510">
        <v>39538</v>
      </c>
      <c r="C100" s="495">
        <f t="shared" si="7"/>
        <v>1</v>
      </c>
      <c r="D100" s="496" t="str">
        <f t="shared" si="8"/>
        <v>Mar2008</v>
      </c>
      <c r="E100" s="496">
        <f t="shared" si="9"/>
        <v>39508</v>
      </c>
      <c r="F100" s="497">
        <v>14447</v>
      </c>
      <c r="G100" s="497">
        <v>13890</v>
      </c>
      <c r="H100" s="497"/>
      <c r="I100" s="503"/>
      <c r="K100" s="509">
        <v>45170</v>
      </c>
      <c r="L100" s="195" t="e">
        <f t="shared" si="10"/>
        <v>#N/A</v>
      </c>
      <c r="M100" s="195" t="e">
        <f t="shared" si="11"/>
        <v>#N/A</v>
      </c>
      <c r="N100" s="195">
        <f t="shared" si="12"/>
        <v>30294</v>
      </c>
      <c r="O100" s="498">
        <f t="shared" si="6"/>
        <v>6.4590947427607626E-2</v>
      </c>
      <c r="P100" s="100"/>
    </row>
    <row r="101" spans="2:16">
      <c r="B101" s="509">
        <v>39568</v>
      </c>
      <c r="C101" s="495">
        <f t="shared" si="7"/>
        <v>2</v>
      </c>
      <c r="D101" s="496" t="str">
        <f t="shared" si="8"/>
        <v>June2008</v>
      </c>
      <c r="E101" s="496">
        <f t="shared" si="9"/>
        <v>39600</v>
      </c>
      <c r="F101" s="497">
        <v>14921</v>
      </c>
      <c r="G101" s="497">
        <v>15726</v>
      </c>
      <c r="H101" s="497"/>
      <c r="I101" s="503"/>
      <c r="K101" s="509">
        <v>45261</v>
      </c>
      <c r="L101" s="195" t="e">
        <f t="shared" si="10"/>
        <v>#N/A</v>
      </c>
      <c r="M101" s="195" t="e">
        <f t="shared" si="11"/>
        <v>#N/A</v>
      </c>
      <c r="N101" s="195">
        <f t="shared" si="12"/>
        <v>28761</v>
      </c>
      <c r="O101" s="498">
        <f t="shared" si="6"/>
        <v>1.0718301939836916E-2</v>
      </c>
      <c r="P101" s="100"/>
    </row>
    <row r="102" spans="2:16">
      <c r="B102" s="510">
        <v>39599</v>
      </c>
      <c r="C102" s="495">
        <f t="shared" si="7"/>
        <v>2</v>
      </c>
      <c r="D102" s="496" t="str">
        <f t="shared" si="8"/>
        <v>June2008</v>
      </c>
      <c r="E102" s="496">
        <f t="shared" si="9"/>
        <v>39600</v>
      </c>
      <c r="F102" s="497">
        <v>15527</v>
      </c>
      <c r="G102" s="497">
        <v>16295</v>
      </c>
      <c r="H102" s="497"/>
      <c r="I102" s="503"/>
      <c r="K102" s="509">
        <v>45352</v>
      </c>
      <c r="L102" s="195" t="e">
        <f t="shared" si="10"/>
        <v>#N/A</v>
      </c>
      <c r="M102" s="195" t="e">
        <f t="shared" si="11"/>
        <v>#N/A</v>
      </c>
      <c r="N102" s="195">
        <f t="shared" si="12"/>
        <v>27699</v>
      </c>
      <c r="O102" s="498">
        <f t="shared" si="6"/>
        <v>-2.6602473994939535E-2</v>
      </c>
      <c r="P102" s="100"/>
    </row>
    <row r="103" spans="2:16">
      <c r="B103" s="509">
        <v>39629</v>
      </c>
      <c r="C103" s="495">
        <f t="shared" si="7"/>
        <v>2</v>
      </c>
      <c r="D103" s="496" t="str">
        <f t="shared" si="8"/>
        <v>June2008</v>
      </c>
      <c r="E103" s="496">
        <f t="shared" si="9"/>
        <v>39600</v>
      </c>
      <c r="F103" s="497">
        <v>14643</v>
      </c>
      <c r="G103" s="497">
        <v>15401</v>
      </c>
      <c r="H103" s="497"/>
      <c r="I103" s="503"/>
      <c r="K103" s="509">
        <v>45444</v>
      </c>
      <c r="L103" s="195" t="e">
        <f t="shared" si="10"/>
        <v>#N/A</v>
      </c>
      <c r="M103" s="195" t="e">
        <f t="shared" si="11"/>
        <v>#N/A</v>
      </c>
      <c r="N103" s="195">
        <f t="shared" si="12"/>
        <v>29550</v>
      </c>
      <c r="O103" s="498">
        <f t="shared" si="6"/>
        <v>3.8445319089120078E-2</v>
      </c>
      <c r="P103" s="100"/>
    </row>
    <row r="104" spans="2:16">
      <c r="B104" s="510">
        <v>39660</v>
      </c>
      <c r="C104" s="495">
        <f t="shared" si="7"/>
        <v>3</v>
      </c>
      <c r="D104" s="496" t="str">
        <f t="shared" si="8"/>
        <v>Sep2008</v>
      </c>
      <c r="E104" s="496">
        <f t="shared" si="9"/>
        <v>39692</v>
      </c>
      <c r="F104" s="497">
        <v>15703</v>
      </c>
      <c r="G104" s="497">
        <v>16739</v>
      </c>
      <c r="H104" s="497"/>
      <c r="I104" s="503"/>
      <c r="K104" s="509">
        <v>45536</v>
      </c>
      <c r="L104" s="195" t="e">
        <f t="shared" si="10"/>
        <v>#N/A</v>
      </c>
      <c r="M104" s="195" t="e">
        <f t="shared" si="11"/>
        <v>#N/A</v>
      </c>
      <c r="N104" s="195">
        <f t="shared" si="12"/>
        <v>30100</v>
      </c>
      <c r="O104" s="498">
        <f t="shared" si="6"/>
        <v>5.7773404554399832E-2</v>
      </c>
      <c r="P104" s="100"/>
    </row>
    <row r="105" spans="2:16">
      <c r="B105" s="509">
        <v>39691</v>
      </c>
      <c r="C105" s="495">
        <f t="shared" si="7"/>
        <v>3</v>
      </c>
      <c r="D105" s="496" t="str">
        <f t="shared" si="8"/>
        <v>Sep2008</v>
      </c>
      <c r="E105" s="496">
        <f t="shared" si="9"/>
        <v>39692</v>
      </c>
      <c r="F105" s="497">
        <v>14815</v>
      </c>
      <c r="G105" s="497">
        <v>15054</v>
      </c>
      <c r="H105" s="497"/>
      <c r="I105" s="503"/>
      <c r="K105" s="509">
        <v>45627</v>
      </c>
      <c r="L105" s="195" t="e">
        <f t="shared" si="10"/>
        <v>#N/A</v>
      </c>
      <c r="M105" s="195" t="e">
        <f t="shared" si="11"/>
        <v>#N/A</v>
      </c>
      <c r="N105" s="195">
        <f t="shared" si="12"/>
        <v>28851</v>
      </c>
      <c r="O105" s="498">
        <f t="shared" si="6"/>
        <v>1.3881079561428145E-2</v>
      </c>
      <c r="P105" s="100"/>
    </row>
    <row r="106" spans="2:16">
      <c r="B106" s="510">
        <v>39721</v>
      </c>
      <c r="C106" s="495">
        <f t="shared" si="7"/>
        <v>3</v>
      </c>
      <c r="D106" s="496" t="str">
        <f t="shared" si="8"/>
        <v>Sep2008</v>
      </c>
      <c r="E106" s="496">
        <f t="shared" si="9"/>
        <v>39692</v>
      </c>
      <c r="F106" s="497">
        <v>15551</v>
      </c>
      <c r="G106" s="497">
        <v>15268</v>
      </c>
      <c r="H106" s="497"/>
      <c r="I106" s="503"/>
      <c r="K106" s="509">
        <v>45717</v>
      </c>
      <c r="L106" s="195" t="e">
        <f t="shared" si="10"/>
        <v>#N/A</v>
      </c>
      <c r="M106" s="195" t="e">
        <f t="shared" si="11"/>
        <v>#N/A</v>
      </c>
      <c r="N106" s="195">
        <f t="shared" si="12"/>
        <v>27421</v>
      </c>
      <c r="O106" s="498">
        <f>N106/M$69-1</f>
        <v>-3.6371942648299127E-2</v>
      </c>
      <c r="P106" s="100"/>
    </row>
    <row r="107" spans="2:16" ht="13.5" thickBot="1">
      <c r="B107" s="509">
        <v>39752</v>
      </c>
      <c r="C107" s="495">
        <f t="shared" si="7"/>
        <v>4</v>
      </c>
      <c r="D107" s="496" t="str">
        <f t="shared" si="8"/>
        <v>dec2008</v>
      </c>
      <c r="E107" s="496">
        <f t="shared" si="9"/>
        <v>39783</v>
      </c>
      <c r="F107" s="497">
        <v>16330</v>
      </c>
      <c r="G107" s="497">
        <v>15521</v>
      </c>
      <c r="H107" s="497"/>
      <c r="I107" s="503"/>
      <c r="K107" s="512">
        <v>45809</v>
      </c>
      <c r="L107" s="481" t="e">
        <f t="shared" si="10"/>
        <v>#N/A</v>
      </c>
      <c r="M107" s="481" t="e">
        <f t="shared" si="11"/>
        <v>#N/A</v>
      </c>
      <c r="N107" s="481">
        <f t="shared" si="12"/>
        <v>29593</v>
      </c>
      <c r="O107" s="502">
        <f>N107/M$69-1</f>
        <v>3.9956423952769216E-2</v>
      </c>
      <c r="P107" s="100"/>
    </row>
    <row r="108" spans="2:16">
      <c r="B108" s="510">
        <v>39782</v>
      </c>
      <c r="C108" s="495">
        <f t="shared" si="7"/>
        <v>4</v>
      </c>
      <c r="D108" s="496" t="str">
        <f t="shared" si="8"/>
        <v>dec2008</v>
      </c>
      <c r="E108" s="496">
        <f t="shared" si="9"/>
        <v>39783</v>
      </c>
      <c r="F108" s="497">
        <v>14687</v>
      </c>
      <c r="G108" s="497">
        <v>14686</v>
      </c>
      <c r="H108" s="497"/>
      <c r="I108" s="503"/>
      <c r="P108" s="100"/>
    </row>
    <row r="109" spans="2:16">
      <c r="B109" s="509">
        <v>39813</v>
      </c>
      <c r="C109" s="495">
        <f t="shared" si="7"/>
        <v>4</v>
      </c>
      <c r="D109" s="496" t="str">
        <f t="shared" si="8"/>
        <v>dec2008</v>
      </c>
      <c r="E109" s="496">
        <f t="shared" si="9"/>
        <v>39783</v>
      </c>
      <c r="F109" s="497">
        <v>15023</v>
      </c>
      <c r="G109" s="497">
        <v>14246</v>
      </c>
      <c r="H109" s="497"/>
      <c r="I109" s="503"/>
      <c r="P109" s="100"/>
    </row>
    <row r="110" spans="2:16">
      <c r="B110" s="510">
        <v>39844</v>
      </c>
      <c r="C110" s="495">
        <f t="shared" si="7"/>
        <v>1</v>
      </c>
      <c r="D110" s="496" t="str">
        <f t="shared" si="8"/>
        <v>Mar2009</v>
      </c>
      <c r="E110" s="496">
        <f t="shared" si="9"/>
        <v>39873</v>
      </c>
      <c r="F110" s="497">
        <v>17092</v>
      </c>
      <c r="G110" s="497">
        <v>13678</v>
      </c>
      <c r="H110" s="497"/>
      <c r="I110" s="503"/>
      <c r="P110" s="100"/>
    </row>
    <row r="111" spans="2:16">
      <c r="B111" s="509">
        <v>39872</v>
      </c>
      <c r="C111" s="495">
        <f t="shared" si="7"/>
        <v>1</v>
      </c>
      <c r="D111" s="496" t="str">
        <f t="shared" si="8"/>
        <v>Mar2009</v>
      </c>
      <c r="E111" s="496">
        <f t="shared" si="9"/>
        <v>39873</v>
      </c>
      <c r="F111" s="497">
        <v>15268</v>
      </c>
      <c r="G111" s="497">
        <v>15492</v>
      </c>
      <c r="H111" s="497"/>
      <c r="I111" s="503"/>
      <c r="P111" s="100"/>
    </row>
    <row r="112" spans="2:16">
      <c r="B112" s="510">
        <v>39903</v>
      </c>
      <c r="C112" s="495">
        <f t="shared" si="7"/>
        <v>1</v>
      </c>
      <c r="D112" s="496" t="str">
        <f t="shared" si="8"/>
        <v>Mar2009</v>
      </c>
      <c r="E112" s="496">
        <f t="shared" si="9"/>
        <v>39873</v>
      </c>
      <c r="F112" s="497">
        <v>16538</v>
      </c>
      <c r="G112" s="497">
        <v>15894</v>
      </c>
      <c r="H112" s="497"/>
      <c r="I112" s="503"/>
      <c r="P112" s="100"/>
    </row>
    <row r="113" spans="2:16">
      <c r="B113" s="509">
        <v>39933</v>
      </c>
      <c r="C113" s="495">
        <f t="shared" si="7"/>
        <v>2</v>
      </c>
      <c r="D113" s="496" t="str">
        <f t="shared" si="8"/>
        <v>June2009</v>
      </c>
      <c r="E113" s="496">
        <f t="shared" si="9"/>
        <v>39965</v>
      </c>
      <c r="F113" s="497">
        <v>16695</v>
      </c>
      <c r="G113" s="497">
        <v>16094</v>
      </c>
      <c r="H113" s="497"/>
      <c r="I113" s="503"/>
      <c r="P113" s="100"/>
    </row>
    <row r="114" spans="2:16">
      <c r="B114" s="510">
        <v>39964</v>
      </c>
      <c r="C114" s="495">
        <f t="shared" si="7"/>
        <v>2</v>
      </c>
      <c r="D114" s="496" t="str">
        <f t="shared" si="8"/>
        <v>June2009</v>
      </c>
      <c r="E114" s="496">
        <f t="shared" si="9"/>
        <v>39965</v>
      </c>
      <c r="F114" s="497">
        <v>15374</v>
      </c>
      <c r="G114" s="497">
        <v>16611</v>
      </c>
      <c r="H114" s="497"/>
      <c r="I114" s="503"/>
      <c r="P114" s="100"/>
    </row>
    <row r="115" spans="2:16">
      <c r="B115" s="509">
        <v>39994</v>
      </c>
      <c r="C115" s="495">
        <f t="shared" si="7"/>
        <v>2</v>
      </c>
      <c r="D115" s="496" t="str">
        <f t="shared" si="8"/>
        <v>June2009</v>
      </c>
      <c r="E115" s="496">
        <f t="shared" si="9"/>
        <v>39965</v>
      </c>
      <c r="F115" s="497">
        <v>15453</v>
      </c>
      <c r="G115" s="497">
        <v>16422</v>
      </c>
      <c r="H115" s="497"/>
      <c r="I115" s="503"/>
      <c r="P115" s="100"/>
    </row>
    <row r="116" spans="2:16">
      <c r="B116" s="510">
        <v>40025</v>
      </c>
      <c r="C116" s="495">
        <f t="shared" si="7"/>
        <v>3</v>
      </c>
      <c r="D116" s="496" t="str">
        <f t="shared" si="8"/>
        <v>Sep2009</v>
      </c>
      <c r="E116" s="496">
        <f t="shared" si="9"/>
        <v>40057</v>
      </c>
      <c r="F116" s="497">
        <v>16396</v>
      </c>
      <c r="G116" s="497">
        <v>17482</v>
      </c>
      <c r="H116" s="497"/>
      <c r="I116" s="503"/>
      <c r="P116" s="100"/>
    </row>
    <row r="117" spans="2:16">
      <c r="B117" s="509">
        <v>40056</v>
      </c>
      <c r="C117" s="495">
        <f t="shared" si="7"/>
        <v>3</v>
      </c>
      <c r="D117" s="496" t="str">
        <f t="shared" si="8"/>
        <v>Sep2009</v>
      </c>
      <c r="E117" s="496">
        <f t="shared" si="9"/>
        <v>40057</v>
      </c>
      <c r="F117" s="497">
        <v>15505</v>
      </c>
      <c r="G117" s="497">
        <v>15665</v>
      </c>
      <c r="H117" s="497"/>
      <c r="I117" s="503"/>
      <c r="P117" s="100"/>
    </row>
    <row r="118" spans="2:16" s="100" customFormat="1">
      <c r="B118" s="510">
        <v>40086</v>
      </c>
      <c r="C118" s="495">
        <f t="shared" si="7"/>
        <v>3</v>
      </c>
      <c r="D118" s="496" t="str">
        <f t="shared" si="8"/>
        <v>Sep2009</v>
      </c>
      <c r="E118" s="496">
        <f t="shared" si="9"/>
        <v>40057</v>
      </c>
      <c r="F118" s="497">
        <v>16460</v>
      </c>
      <c r="G118" s="497">
        <v>16559</v>
      </c>
      <c r="H118" s="497"/>
      <c r="I118" s="503"/>
      <c r="K118" s="101"/>
      <c r="L118" s="102"/>
      <c r="M118" s="102"/>
      <c r="N118" s="102"/>
    </row>
    <row r="119" spans="2:16">
      <c r="B119" s="509">
        <v>40117</v>
      </c>
      <c r="C119" s="495">
        <f t="shared" si="7"/>
        <v>4</v>
      </c>
      <c r="D119" s="496" t="str">
        <f t="shared" si="8"/>
        <v>dec2009</v>
      </c>
      <c r="E119" s="496">
        <f t="shared" si="9"/>
        <v>40148</v>
      </c>
      <c r="F119" s="497">
        <v>15988</v>
      </c>
      <c r="G119" s="497">
        <v>15673</v>
      </c>
      <c r="H119" s="497"/>
      <c r="I119" s="503"/>
      <c r="P119" s="100"/>
    </row>
    <row r="120" spans="2:16">
      <c r="B120" s="510">
        <v>40147</v>
      </c>
      <c r="C120" s="495">
        <f t="shared" si="7"/>
        <v>4</v>
      </c>
      <c r="D120" s="496" t="str">
        <f t="shared" si="8"/>
        <v>dec2009</v>
      </c>
      <c r="E120" s="496">
        <f t="shared" si="9"/>
        <v>40148</v>
      </c>
      <c r="F120" s="497">
        <v>15049</v>
      </c>
      <c r="G120" s="497">
        <v>15473</v>
      </c>
      <c r="H120" s="497"/>
      <c r="I120" s="503"/>
      <c r="P120" s="100"/>
    </row>
    <row r="121" spans="2:16">
      <c r="B121" s="509">
        <v>40178</v>
      </c>
      <c r="C121" s="495">
        <f t="shared" si="7"/>
        <v>4</v>
      </c>
      <c r="D121" s="496" t="str">
        <f t="shared" si="8"/>
        <v>dec2009</v>
      </c>
      <c r="E121" s="496">
        <f t="shared" si="9"/>
        <v>40148</v>
      </c>
      <c r="F121" s="497">
        <v>14922</v>
      </c>
      <c r="G121" s="497">
        <v>14392</v>
      </c>
      <c r="H121" s="497"/>
      <c r="I121" s="503"/>
      <c r="P121" s="100"/>
    </row>
    <row r="122" spans="2:16">
      <c r="B122" s="510">
        <v>40209</v>
      </c>
      <c r="C122" s="495">
        <f t="shared" si="7"/>
        <v>1</v>
      </c>
      <c r="D122" s="496" t="str">
        <f t="shared" si="8"/>
        <v>Mar2010</v>
      </c>
      <c r="E122" s="496">
        <f t="shared" si="9"/>
        <v>40238</v>
      </c>
      <c r="F122" s="497">
        <v>15247</v>
      </c>
      <c r="G122" s="497">
        <v>12907</v>
      </c>
      <c r="H122" s="497"/>
      <c r="I122" s="503"/>
      <c r="P122" s="100"/>
    </row>
    <row r="123" spans="2:16">
      <c r="B123" s="509">
        <v>40237</v>
      </c>
      <c r="C123" s="495">
        <f t="shared" si="7"/>
        <v>1</v>
      </c>
      <c r="D123" s="496" t="str">
        <f t="shared" si="8"/>
        <v>Mar2010</v>
      </c>
      <c r="E123" s="496">
        <f t="shared" si="9"/>
        <v>40238</v>
      </c>
      <c r="F123" s="497">
        <v>13438</v>
      </c>
      <c r="G123" s="497">
        <v>14801</v>
      </c>
      <c r="H123" s="497"/>
      <c r="I123" s="503"/>
      <c r="P123" s="100"/>
    </row>
    <row r="124" spans="2:16">
      <c r="B124" s="510">
        <v>40268</v>
      </c>
      <c r="C124" s="495">
        <f t="shared" si="7"/>
        <v>1</v>
      </c>
      <c r="D124" s="496" t="str">
        <f t="shared" si="8"/>
        <v>Mar2010</v>
      </c>
      <c r="E124" s="496">
        <f t="shared" si="9"/>
        <v>40238</v>
      </c>
      <c r="F124" s="497">
        <v>16618</v>
      </c>
      <c r="G124" s="497">
        <v>17757</v>
      </c>
      <c r="H124" s="497"/>
      <c r="I124" s="503"/>
      <c r="P124" s="100"/>
    </row>
    <row r="125" spans="2:16">
      <c r="B125" s="509">
        <v>40298</v>
      </c>
      <c r="C125" s="495">
        <f t="shared" si="7"/>
        <v>2</v>
      </c>
      <c r="D125" s="496" t="str">
        <f t="shared" si="8"/>
        <v>June2010</v>
      </c>
      <c r="E125" s="496">
        <f t="shared" si="9"/>
        <v>40330</v>
      </c>
      <c r="F125" s="497">
        <v>14900</v>
      </c>
      <c r="G125" s="497">
        <v>14891</v>
      </c>
      <c r="H125" s="497"/>
      <c r="I125" s="503"/>
      <c r="P125" s="100"/>
    </row>
    <row r="126" spans="2:16">
      <c r="B126" s="510">
        <v>40329</v>
      </c>
      <c r="C126" s="495">
        <f t="shared" si="7"/>
        <v>2</v>
      </c>
      <c r="D126" s="496" t="str">
        <f t="shared" si="8"/>
        <v>June2010</v>
      </c>
      <c r="E126" s="496">
        <f t="shared" si="9"/>
        <v>40330</v>
      </c>
      <c r="F126" s="497">
        <v>13901</v>
      </c>
      <c r="G126" s="497">
        <v>14983</v>
      </c>
      <c r="H126" s="497"/>
      <c r="I126" s="503"/>
      <c r="P126" s="100"/>
    </row>
    <row r="127" spans="2:16">
      <c r="B127" s="509">
        <v>40359</v>
      </c>
      <c r="C127" s="495">
        <f t="shared" si="7"/>
        <v>2</v>
      </c>
      <c r="D127" s="496" t="str">
        <f t="shared" si="8"/>
        <v>June2010</v>
      </c>
      <c r="E127" s="496">
        <f t="shared" si="9"/>
        <v>40330</v>
      </c>
      <c r="F127" s="497">
        <v>14331</v>
      </c>
      <c r="G127" s="497">
        <v>15322</v>
      </c>
      <c r="H127" s="497"/>
      <c r="I127" s="503"/>
      <c r="P127" s="100"/>
    </row>
    <row r="128" spans="2:16">
      <c r="B128" s="510">
        <v>40390</v>
      </c>
      <c r="C128" s="495">
        <f t="shared" si="7"/>
        <v>3</v>
      </c>
      <c r="D128" s="496" t="str">
        <f t="shared" si="8"/>
        <v>Sep2010</v>
      </c>
      <c r="E128" s="496">
        <f t="shared" si="9"/>
        <v>40422</v>
      </c>
      <c r="F128" s="497">
        <v>14468</v>
      </c>
      <c r="G128" s="497">
        <v>15418</v>
      </c>
      <c r="H128" s="504"/>
      <c r="I128" s="503"/>
      <c r="P128" s="100"/>
    </row>
    <row r="129" spans="2:16">
      <c r="B129" s="509">
        <v>40421</v>
      </c>
      <c r="C129" s="495">
        <f t="shared" si="7"/>
        <v>3</v>
      </c>
      <c r="D129" s="496" t="str">
        <f t="shared" si="8"/>
        <v>Sep2010</v>
      </c>
      <c r="E129" s="496">
        <f t="shared" si="9"/>
        <v>40422</v>
      </c>
      <c r="F129" s="497">
        <v>14735</v>
      </c>
      <c r="G129" s="497">
        <v>15381</v>
      </c>
      <c r="H129" s="504"/>
      <c r="I129" s="503"/>
      <c r="P129" s="100"/>
    </row>
    <row r="130" spans="2:16">
      <c r="B130" s="510">
        <v>40451</v>
      </c>
      <c r="C130" s="495">
        <f t="shared" si="7"/>
        <v>3</v>
      </c>
      <c r="D130" s="496" t="str">
        <f t="shared" si="8"/>
        <v>Sep2010</v>
      </c>
      <c r="E130" s="496">
        <f t="shared" si="9"/>
        <v>40422</v>
      </c>
      <c r="F130" s="497">
        <v>14590</v>
      </c>
      <c r="G130" s="497">
        <v>14836</v>
      </c>
      <c r="H130" s="504"/>
      <c r="I130" s="503"/>
      <c r="P130" s="100"/>
    </row>
    <row r="131" spans="2:16">
      <c r="B131" s="509">
        <v>40482</v>
      </c>
      <c r="C131" s="495">
        <f t="shared" si="7"/>
        <v>4</v>
      </c>
      <c r="D131" s="496" t="str">
        <f t="shared" si="8"/>
        <v>dec2010</v>
      </c>
      <c r="E131" s="496">
        <f t="shared" si="9"/>
        <v>40513</v>
      </c>
      <c r="F131" s="497">
        <v>13334</v>
      </c>
      <c r="G131" s="497">
        <v>13446</v>
      </c>
      <c r="H131" s="504"/>
      <c r="I131" s="503"/>
      <c r="P131" s="100"/>
    </row>
    <row r="132" spans="2:16">
      <c r="B132" s="510">
        <v>40512</v>
      </c>
      <c r="C132" s="495">
        <f t="shared" si="7"/>
        <v>4</v>
      </c>
      <c r="D132" s="496" t="str">
        <f t="shared" si="8"/>
        <v>dec2010</v>
      </c>
      <c r="E132" s="496">
        <f t="shared" si="9"/>
        <v>40513</v>
      </c>
      <c r="F132" s="497">
        <v>14344</v>
      </c>
      <c r="G132" s="497">
        <v>14722</v>
      </c>
      <c r="H132" s="504"/>
      <c r="I132" s="503"/>
      <c r="P132" s="100"/>
    </row>
    <row r="133" spans="2:16">
      <c r="B133" s="509">
        <v>40543</v>
      </c>
      <c r="C133" s="495">
        <f t="shared" si="7"/>
        <v>4</v>
      </c>
      <c r="D133" s="496" t="str">
        <f t="shared" si="8"/>
        <v>dec2010</v>
      </c>
      <c r="E133" s="496">
        <f t="shared" si="9"/>
        <v>40513</v>
      </c>
      <c r="F133" s="497">
        <v>13069</v>
      </c>
      <c r="G133" s="497">
        <v>12895</v>
      </c>
      <c r="H133" s="504"/>
      <c r="I133" s="503"/>
      <c r="P133" s="100"/>
    </row>
    <row r="134" spans="2:16">
      <c r="B134" s="510">
        <v>40574</v>
      </c>
      <c r="C134" s="495">
        <f t="shared" si="7"/>
        <v>1</v>
      </c>
      <c r="D134" s="496" t="str">
        <f t="shared" si="8"/>
        <v>Mar2011</v>
      </c>
      <c r="E134" s="496">
        <f t="shared" si="9"/>
        <v>40603</v>
      </c>
      <c r="F134" s="497">
        <v>12691</v>
      </c>
      <c r="G134" s="497">
        <v>10629</v>
      </c>
      <c r="H134" s="504"/>
      <c r="I134" s="503"/>
      <c r="P134" s="100"/>
    </row>
    <row r="135" spans="2:16">
      <c r="B135" s="509">
        <v>40602</v>
      </c>
      <c r="C135" s="495">
        <f t="shared" si="7"/>
        <v>1</v>
      </c>
      <c r="D135" s="496" t="str">
        <f t="shared" si="8"/>
        <v>Mar2011</v>
      </c>
      <c r="E135" s="496">
        <f t="shared" si="9"/>
        <v>40603</v>
      </c>
      <c r="F135" s="497">
        <v>12656</v>
      </c>
      <c r="G135" s="497">
        <v>13382</v>
      </c>
      <c r="H135" s="504"/>
      <c r="I135" s="503"/>
      <c r="P135" s="100"/>
    </row>
    <row r="136" spans="2:16">
      <c r="B136" s="510">
        <v>40633</v>
      </c>
      <c r="C136" s="495">
        <f t="shared" ref="C136:C199" si="13">MONTH(MONTH(B136)&amp;0)</f>
        <v>1</v>
      </c>
      <c r="D136" s="496" t="str">
        <f t="shared" ref="D136:D199" si="14">IF(C136=4,"dec",IF(C136=1,"Mar", IF(C136=2,"June",IF(C136=3,"Sep",""))))&amp;YEAR(B136)</f>
        <v>Mar2011</v>
      </c>
      <c r="E136" s="496">
        <f t="shared" ref="E136:E199" si="15">DATEVALUE(D136)</f>
        <v>40603</v>
      </c>
      <c r="F136" s="497">
        <v>13397</v>
      </c>
      <c r="G136" s="497">
        <v>14239</v>
      </c>
      <c r="H136" s="504"/>
      <c r="I136" s="503"/>
      <c r="P136" s="100"/>
    </row>
    <row r="137" spans="2:16">
      <c r="B137" s="509">
        <v>40663</v>
      </c>
      <c r="C137" s="495">
        <f t="shared" si="13"/>
        <v>2</v>
      </c>
      <c r="D137" s="496" t="str">
        <f t="shared" si="14"/>
        <v>June2011</v>
      </c>
      <c r="E137" s="496">
        <f t="shared" si="15"/>
        <v>40695</v>
      </c>
      <c r="F137" s="497">
        <v>11869</v>
      </c>
      <c r="G137" s="497">
        <v>11729</v>
      </c>
      <c r="H137" s="504"/>
      <c r="I137" s="503"/>
      <c r="P137" s="100"/>
    </row>
    <row r="138" spans="2:16">
      <c r="B138" s="510">
        <v>40694</v>
      </c>
      <c r="C138" s="495">
        <f t="shared" si="13"/>
        <v>2</v>
      </c>
      <c r="D138" s="496" t="str">
        <f t="shared" si="14"/>
        <v>June2011</v>
      </c>
      <c r="E138" s="496">
        <f t="shared" si="15"/>
        <v>40695</v>
      </c>
      <c r="F138" s="497">
        <v>13874</v>
      </c>
      <c r="G138" s="497">
        <v>14820</v>
      </c>
      <c r="H138" s="504"/>
      <c r="I138" s="503"/>
      <c r="P138" s="100"/>
    </row>
    <row r="139" spans="2:16">
      <c r="B139" s="509">
        <v>40724</v>
      </c>
      <c r="C139" s="495">
        <f t="shared" si="13"/>
        <v>2</v>
      </c>
      <c r="D139" s="496" t="str">
        <f t="shared" si="14"/>
        <v>June2011</v>
      </c>
      <c r="E139" s="496">
        <f t="shared" si="15"/>
        <v>40695</v>
      </c>
      <c r="F139" s="497">
        <v>13654</v>
      </c>
      <c r="G139" s="497">
        <v>13454</v>
      </c>
      <c r="H139" s="504"/>
      <c r="I139" s="503"/>
      <c r="P139" s="100"/>
    </row>
    <row r="140" spans="2:16">
      <c r="B140" s="510">
        <v>40755</v>
      </c>
      <c r="C140" s="495">
        <f t="shared" si="13"/>
        <v>3</v>
      </c>
      <c r="D140" s="496" t="str">
        <f t="shared" si="14"/>
        <v>Sep2011</v>
      </c>
      <c r="E140" s="496">
        <f t="shared" si="15"/>
        <v>40787</v>
      </c>
      <c r="F140" s="497">
        <v>12791</v>
      </c>
      <c r="G140" s="497">
        <v>13014</v>
      </c>
      <c r="H140" s="504"/>
      <c r="I140" s="503"/>
      <c r="P140" s="100"/>
    </row>
    <row r="141" spans="2:16">
      <c r="B141" s="509">
        <v>40786</v>
      </c>
      <c r="C141" s="495">
        <f t="shared" si="13"/>
        <v>3</v>
      </c>
      <c r="D141" s="496" t="str">
        <f t="shared" si="14"/>
        <v>Sep2011</v>
      </c>
      <c r="E141" s="496">
        <f t="shared" si="15"/>
        <v>40787</v>
      </c>
      <c r="F141" s="497">
        <v>13746</v>
      </c>
      <c r="G141" s="497">
        <v>14315</v>
      </c>
      <c r="H141" s="504"/>
      <c r="I141" s="503"/>
      <c r="P141" s="100"/>
    </row>
    <row r="142" spans="2:16">
      <c r="B142" s="510">
        <v>40816</v>
      </c>
      <c r="C142" s="495">
        <f t="shared" si="13"/>
        <v>3</v>
      </c>
      <c r="D142" s="496" t="str">
        <f t="shared" si="14"/>
        <v>Sep2011</v>
      </c>
      <c r="E142" s="496">
        <f t="shared" si="15"/>
        <v>40787</v>
      </c>
      <c r="F142" s="497">
        <v>13600</v>
      </c>
      <c r="G142" s="497">
        <v>13842</v>
      </c>
      <c r="H142" s="504"/>
      <c r="I142" s="503"/>
      <c r="P142" s="100"/>
    </row>
    <row r="143" spans="2:16">
      <c r="B143" s="509">
        <v>40847</v>
      </c>
      <c r="C143" s="495">
        <f t="shared" si="13"/>
        <v>4</v>
      </c>
      <c r="D143" s="496" t="str">
        <f t="shared" si="14"/>
        <v>dec2011</v>
      </c>
      <c r="E143" s="496">
        <f t="shared" si="15"/>
        <v>40878</v>
      </c>
      <c r="F143" s="497">
        <v>12188</v>
      </c>
      <c r="G143" s="497">
        <v>12064</v>
      </c>
      <c r="H143" s="504"/>
      <c r="I143" s="503"/>
      <c r="P143" s="100"/>
    </row>
    <row r="144" spans="2:16">
      <c r="B144" s="510">
        <v>40877</v>
      </c>
      <c r="C144" s="495">
        <f t="shared" si="13"/>
        <v>4</v>
      </c>
      <c r="D144" s="496" t="str">
        <f t="shared" si="14"/>
        <v>dec2011</v>
      </c>
      <c r="E144" s="496">
        <f t="shared" si="15"/>
        <v>40878</v>
      </c>
      <c r="F144" s="497">
        <v>12208</v>
      </c>
      <c r="G144" s="497">
        <v>13326</v>
      </c>
      <c r="H144" s="504"/>
      <c r="I144" s="503"/>
      <c r="P144" s="100"/>
    </row>
    <row r="145" spans="2:16">
      <c r="B145" s="509">
        <v>40908</v>
      </c>
      <c r="C145" s="495">
        <f t="shared" si="13"/>
        <v>4</v>
      </c>
      <c r="D145" s="496" t="str">
        <f t="shared" si="14"/>
        <v>dec2011</v>
      </c>
      <c r="E145" s="496">
        <f t="shared" si="15"/>
        <v>40878</v>
      </c>
      <c r="F145" s="497">
        <v>10903</v>
      </c>
      <c r="G145" s="497">
        <v>11267</v>
      </c>
      <c r="H145" s="504"/>
      <c r="I145" s="503"/>
      <c r="P145" s="100"/>
    </row>
    <row r="146" spans="2:16">
      <c r="B146" s="510">
        <v>40939</v>
      </c>
      <c r="C146" s="495">
        <f t="shared" si="13"/>
        <v>1</v>
      </c>
      <c r="D146" s="496" t="str">
        <f t="shared" si="14"/>
        <v>Mar2012</v>
      </c>
      <c r="E146" s="496">
        <f t="shared" si="15"/>
        <v>40969</v>
      </c>
      <c r="F146" s="497">
        <v>11168</v>
      </c>
      <c r="G146" s="497">
        <v>9578</v>
      </c>
      <c r="H146" s="504"/>
      <c r="I146" s="503"/>
      <c r="P146" s="100"/>
    </row>
    <row r="147" spans="2:16">
      <c r="B147" s="509">
        <v>40968</v>
      </c>
      <c r="C147" s="495">
        <f t="shared" si="13"/>
        <v>1</v>
      </c>
      <c r="D147" s="496" t="str">
        <f t="shared" si="14"/>
        <v>Mar2012</v>
      </c>
      <c r="E147" s="496">
        <f t="shared" si="15"/>
        <v>40969</v>
      </c>
      <c r="F147" s="497">
        <v>11814</v>
      </c>
      <c r="G147" s="497">
        <v>12515</v>
      </c>
      <c r="H147" s="504"/>
      <c r="I147" s="503"/>
      <c r="P147" s="100"/>
    </row>
    <row r="148" spans="2:16" s="124" customFormat="1">
      <c r="B148" s="510">
        <v>40999</v>
      </c>
      <c r="C148" s="495">
        <f t="shared" si="13"/>
        <v>1</v>
      </c>
      <c r="D148" s="496" t="str">
        <f t="shared" si="14"/>
        <v>Mar2012</v>
      </c>
      <c r="E148" s="496">
        <f t="shared" si="15"/>
        <v>40969</v>
      </c>
      <c r="F148" s="497">
        <v>12209</v>
      </c>
      <c r="G148" s="497">
        <v>13461</v>
      </c>
      <c r="H148" s="504"/>
      <c r="I148" s="503"/>
      <c r="J148" s="121"/>
      <c r="K148" s="122"/>
      <c r="L148" s="123"/>
      <c r="M148" s="123"/>
      <c r="N148" s="123"/>
      <c r="P148" s="100"/>
    </row>
    <row r="149" spans="2:16" s="124" customFormat="1">
      <c r="B149" s="509">
        <v>41029</v>
      </c>
      <c r="C149" s="495">
        <f t="shared" si="13"/>
        <v>2</v>
      </c>
      <c r="D149" s="496" t="str">
        <f t="shared" si="14"/>
        <v>June2012</v>
      </c>
      <c r="E149" s="496">
        <f t="shared" si="15"/>
        <v>41061</v>
      </c>
      <c r="F149" s="497">
        <v>10700</v>
      </c>
      <c r="G149" s="497">
        <v>10157</v>
      </c>
      <c r="H149" s="504"/>
      <c r="I149" s="503"/>
      <c r="J149" s="121"/>
      <c r="K149" s="122"/>
      <c r="L149" s="123"/>
      <c r="M149" s="123"/>
      <c r="N149" s="123"/>
      <c r="P149" s="100"/>
    </row>
    <row r="150" spans="2:16" s="124" customFormat="1">
      <c r="B150" s="510">
        <v>41060</v>
      </c>
      <c r="C150" s="495">
        <f t="shared" si="13"/>
        <v>2</v>
      </c>
      <c r="D150" s="496" t="str">
        <f t="shared" si="14"/>
        <v>June2012</v>
      </c>
      <c r="E150" s="496">
        <f t="shared" si="15"/>
        <v>41061</v>
      </c>
      <c r="F150" s="497">
        <v>12955</v>
      </c>
      <c r="G150" s="497">
        <v>14545</v>
      </c>
      <c r="H150" s="504"/>
      <c r="I150" s="503"/>
      <c r="J150" s="121"/>
      <c r="K150" s="122"/>
      <c r="L150" s="123"/>
      <c r="M150" s="123"/>
      <c r="N150" s="123"/>
      <c r="P150" s="100"/>
    </row>
    <row r="151" spans="2:16" s="124" customFormat="1">
      <c r="B151" s="509">
        <v>41090</v>
      </c>
      <c r="C151" s="495">
        <f t="shared" si="13"/>
        <v>2</v>
      </c>
      <c r="D151" s="496" t="str">
        <f t="shared" si="14"/>
        <v>June2012</v>
      </c>
      <c r="E151" s="496">
        <f t="shared" si="15"/>
        <v>41061</v>
      </c>
      <c r="F151" s="497">
        <v>11154</v>
      </c>
      <c r="G151" s="497">
        <v>11952</v>
      </c>
      <c r="H151" s="504"/>
      <c r="I151" s="503"/>
      <c r="J151" s="121"/>
      <c r="K151" s="122"/>
      <c r="L151" s="123"/>
      <c r="M151" s="123"/>
      <c r="N151" s="123"/>
      <c r="P151" s="100"/>
    </row>
    <row r="152" spans="2:16" s="124" customFormat="1">
      <c r="B152" s="510">
        <v>41121</v>
      </c>
      <c r="C152" s="495">
        <f t="shared" si="13"/>
        <v>3</v>
      </c>
      <c r="D152" s="496" t="str">
        <f t="shared" si="14"/>
        <v>Sep2012</v>
      </c>
      <c r="E152" s="496">
        <f t="shared" si="15"/>
        <v>41153</v>
      </c>
      <c r="F152" s="497">
        <v>10685</v>
      </c>
      <c r="G152" s="497">
        <v>12117</v>
      </c>
      <c r="H152" s="504"/>
      <c r="I152" s="503"/>
      <c r="J152" s="121"/>
      <c r="K152" s="122"/>
      <c r="L152" s="123"/>
      <c r="M152" s="123"/>
      <c r="N152" s="123"/>
      <c r="P152" s="100"/>
    </row>
    <row r="153" spans="2:16" s="124" customFormat="1">
      <c r="B153" s="509">
        <v>41152</v>
      </c>
      <c r="C153" s="495">
        <f t="shared" si="13"/>
        <v>3</v>
      </c>
      <c r="D153" s="496" t="str">
        <f t="shared" si="14"/>
        <v>Sep2012</v>
      </c>
      <c r="E153" s="496">
        <f t="shared" si="15"/>
        <v>41153</v>
      </c>
      <c r="F153" s="497">
        <v>12081</v>
      </c>
      <c r="G153" s="497">
        <v>13496</v>
      </c>
      <c r="H153" s="504"/>
      <c r="I153" s="503"/>
      <c r="J153" s="121"/>
      <c r="K153" s="122"/>
      <c r="L153" s="123"/>
      <c r="M153" s="123"/>
      <c r="N153" s="123"/>
      <c r="P153" s="100"/>
    </row>
    <row r="154" spans="2:16" s="124" customFormat="1">
      <c r="B154" s="510">
        <v>41182</v>
      </c>
      <c r="C154" s="495">
        <f t="shared" si="13"/>
        <v>3</v>
      </c>
      <c r="D154" s="496" t="str">
        <f t="shared" si="14"/>
        <v>Sep2012</v>
      </c>
      <c r="E154" s="496">
        <f t="shared" si="15"/>
        <v>41153</v>
      </c>
      <c r="F154" s="497">
        <v>10530</v>
      </c>
      <c r="G154" s="497">
        <v>11749</v>
      </c>
      <c r="H154" s="504"/>
      <c r="I154" s="503"/>
      <c r="J154" s="121"/>
      <c r="K154" s="122"/>
      <c r="L154" s="123"/>
      <c r="M154" s="123"/>
      <c r="N154" s="123"/>
      <c r="P154" s="100"/>
    </row>
    <row r="155" spans="2:16" s="124" customFormat="1">
      <c r="B155" s="509">
        <v>41213</v>
      </c>
      <c r="C155" s="495">
        <f t="shared" si="13"/>
        <v>4</v>
      </c>
      <c r="D155" s="496" t="str">
        <f t="shared" si="14"/>
        <v>dec2012</v>
      </c>
      <c r="E155" s="496">
        <f t="shared" si="15"/>
        <v>41244</v>
      </c>
      <c r="F155" s="497">
        <v>11679</v>
      </c>
      <c r="G155" s="497">
        <v>12303</v>
      </c>
      <c r="H155" s="504"/>
      <c r="I155" s="503"/>
      <c r="J155" s="121"/>
      <c r="K155" s="122"/>
      <c r="L155" s="123"/>
      <c r="M155" s="123"/>
      <c r="N155" s="123"/>
      <c r="P155" s="100"/>
    </row>
    <row r="156" spans="2:16" s="124" customFormat="1">
      <c r="B156" s="510">
        <v>41243</v>
      </c>
      <c r="C156" s="495">
        <f t="shared" si="13"/>
        <v>4</v>
      </c>
      <c r="D156" s="496" t="str">
        <f t="shared" si="14"/>
        <v>dec2012</v>
      </c>
      <c r="E156" s="496">
        <f t="shared" si="15"/>
        <v>41244</v>
      </c>
      <c r="F156" s="497">
        <v>11900</v>
      </c>
      <c r="G156" s="497">
        <v>12317</v>
      </c>
      <c r="H156" s="504"/>
      <c r="I156" s="503"/>
      <c r="J156" s="121"/>
      <c r="K156" s="122"/>
      <c r="L156" s="123"/>
      <c r="M156" s="123"/>
      <c r="N156" s="123"/>
      <c r="P156" s="100"/>
    </row>
    <row r="157" spans="2:16" s="124" customFormat="1">
      <c r="B157" s="509">
        <v>41274</v>
      </c>
      <c r="C157" s="495">
        <f t="shared" si="13"/>
        <v>4</v>
      </c>
      <c r="D157" s="496" t="str">
        <f t="shared" si="14"/>
        <v>dec2012</v>
      </c>
      <c r="E157" s="496">
        <f t="shared" si="15"/>
        <v>41244</v>
      </c>
      <c r="F157" s="497">
        <v>9501</v>
      </c>
      <c r="G157" s="497">
        <v>9698</v>
      </c>
      <c r="H157" s="504"/>
      <c r="I157" s="503"/>
      <c r="J157" s="121"/>
      <c r="K157" s="122"/>
      <c r="L157" s="123"/>
      <c r="M157" s="123"/>
      <c r="N157" s="123"/>
      <c r="P157" s="100"/>
    </row>
    <row r="158" spans="2:16" s="124" customFormat="1">
      <c r="B158" s="510">
        <v>41305</v>
      </c>
      <c r="C158" s="495">
        <f t="shared" si="13"/>
        <v>1</v>
      </c>
      <c r="D158" s="496" t="str">
        <f t="shared" si="14"/>
        <v>Mar2013</v>
      </c>
      <c r="E158" s="496">
        <f t="shared" si="15"/>
        <v>41334</v>
      </c>
      <c r="F158" s="497">
        <v>11280</v>
      </c>
      <c r="G158" s="497">
        <v>10047</v>
      </c>
      <c r="H158" s="504"/>
      <c r="I158" s="503"/>
      <c r="J158" s="121"/>
      <c r="K158" s="122"/>
      <c r="L158" s="123"/>
      <c r="M158" s="123"/>
      <c r="N158" s="123"/>
      <c r="P158" s="100"/>
    </row>
    <row r="159" spans="2:16" s="124" customFormat="1">
      <c r="B159" s="509">
        <v>41333</v>
      </c>
      <c r="C159" s="495">
        <f t="shared" si="13"/>
        <v>1</v>
      </c>
      <c r="D159" s="496" t="str">
        <f t="shared" si="14"/>
        <v>Mar2013</v>
      </c>
      <c r="E159" s="496">
        <f t="shared" si="15"/>
        <v>41334</v>
      </c>
      <c r="F159" s="497">
        <v>10037</v>
      </c>
      <c r="G159" s="497">
        <v>11026</v>
      </c>
      <c r="H159" s="504"/>
      <c r="I159" s="503"/>
      <c r="J159" s="121"/>
      <c r="K159" s="122"/>
      <c r="L159" s="123"/>
      <c r="M159" s="123"/>
      <c r="N159" s="123"/>
      <c r="P159" s="100"/>
    </row>
    <row r="160" spans="2:16" s="124" customFormat="1">
      <c r="B160" s="510">
        <v>41364</v>
      </c>
      <c r="C160" s="495">
        <f t="shared" si="13"/>
        <v>1</v>
      </c>
      <c r="D160" s="496" t="str">
        <f t="shared" si="14"/>
        <v>Mar2013</v>
      </c>
      <c r="E160" s="496">
        <f t="shared" si="15"/>
        <v>41334</v>
      </c>
      <c r="F160" s="497">
        <v>10378</v>
      </c>
      <c r="G160" s="497">
        <v>11366</v>
      </c>
      <c r="H160" s="504"/>
      <c r="I160" s="503"/>
      <c r="J160" s="121"/>
      <c r="K160" s="122"/>
      <c r="L160" s="123"/>
      <c r="M160" s="123"/>
      <c r="N160" s="123"/>
      <c r="P160" s="100"/>
    </row>
    <row r="161" spans="2:16" s="124" customFormat="1">
      <c r="B161" s="509">
        <v>41394</v>
      </c>
      <c r="C161" s="495">
        <f t="shared" si="13"/>
        <v>2</v>
      </c>
      <c r="D161" s="496" t="str">
        <f t="shared" si="14"/>
        <v>June2013</v>
      </c>
      <c r="E161" s="496">
        <f t="shared" si="15"/>
        <v>41426</v>
      </c>
      <c r="F161" s="497">
        <v>10169</v>
      </c>
      <c r="G161" s="497">
        <v>10983</v>
      </c>
      <c r="H161" s="504"/>
      <c r="I161" s="503"/>
      <c r="J161" s="121"/>
      <c r="K161" s="122"/>
      <c r="L161" s="123"/>
      <c r="M161" s="123"/>
      <c r="N161" s="123"/>
      <c r="P161" s="100"/>
    </row>
    <row r="162" spans="2:16" s="124" customFormat="1">
      <c r="B162" s="510">
        <v>41425</v>
      </c>
      <c r="C162" s="495">
        <f t="shared" si="13"/>
        <v>2</v>
      </c>
      <c r="D162" s="496" t="str">
        <f t="shared" si="14"/>
        <v>June2013</v>
      </c>
      <c r="E162" s="496">
        <f t="shared" si="15"/>
        <v>41426</v>
      </c>
      <c r="F162" s="497">
        <v>11259</v>
      </c>
      <c r="G162" s="497">
        <v>12366</v>
      </c>
      <c r="H162" s="504"/>
      <c r="I162" s="503"/>
      <c r="J162" s="121"/>
      <c r="K162" s="122"/>
      <c r="L162" s="123"/>
      <c r="M162" s="123"/>
      <c r="N162" s="123"/>
      <c r="P162" s="100"/>
    </row>
    <row r="163" spans="2:16" s="124" customFormat="1">
      <c r="B163" s="509">
        <v>41455</v>
      </c>
      <c r="C163" s="495">
        <f t="shared" si="13"/>
        <v>2</v>
      </c>
      <c r="D163" s="496" t="str">
        <f t="shared" si="14"/>
        <v>June2013</v>
      </c>
      <c r="E163" s="496">
        <f t="shared" si="15"/>
        <v>41426</v>
      </c>
      <c r="F163" s="497">
        <v>9835</v>
      </c>
      <c r="G163" s="497">
        <v>10502</v>
      </c>
      <c r="H163" s="504"/>
      <c r="I163" s="503"/>
      <c r="J163" s="121"/>
      <c r="K163" s="122"/>
      <c r="L163" s="123"/>
      <c r="M163" s="123"/>
      <c r="N163" s="123"/>
      <c r="P163" s="100"/>
    </row>
    <row r="164" spans="2:16" s="124" customFormat="1">
      <c r="B164" s="510">
        <v>41486</v>
      </c>
      <c r="C164" s="495">
        <f t="shared" si="13"/>
        <v>3</v>
      </c>
      <c r="D164" s="496" t="str">
        <f t="shared" si="14"/>
        <v>Sep2013</v>
      </c>
      <c r="E164" s="496">
        <f t="shared" si="15"/>
        <v>41518</v>
      </c>
      <c r="F164" s="497">
        <v>9934</v>
      </c>
      <c r="G164" s="497">
        <v>11992</v>
      </c>
      <c r="H164" s="504"/>
      <c r="I164" s="503"/>
      <c r="J164" s="121"/>
      <c r="K164" s="122"/>
      <c r="L164" s="123"/>
      <c r="M164" s="123"/>
      <c r="N164" s="123"/>
      <c r="P164" s="100"/>
    </row>
    <row r="165" spans="2:16">
      <c r="B165" s="509">
        <v>41517</v>
      </c>
      <c r="C165" s="495">
        <f t="shared" si="13"/>
        <v>3</v>
      </c>
      <c r="D165" s="496" t="str">
        <f t="shared" si="14"/>
        <v>Sep2013</v>
      </c>
      <c r="E165" s="496">
        <f t="shared" si="15"/>
        <v>41518</v>
      </c>
      <c r="F165" s="497">
        <v>10547</v>
      </c>
      <c r="G165" s="497">
        <v>10996</v>
      </c>
      <c r="H165" s="504"/>
      <c r="I165" s="503"/>
      <c r="P165" s="100"/>
    </row>
    <row r="166" spans="2:16">
      <c r="B166" s="510">
        <v>41547</v>
      </c>
      <c r="C166" s="495">
        <f t="shared" si="13"/>
        <v>3</v>
      </c>
      <c r="D166" s="496" t="str">
        <f t="shared" si="14"/>
        <v>Sep2013</v>
      </c>
      <c r="E166" s="496">
        <f t="shared" si="15"/>
        <v>41518</v>
      </c>
      <c r="F166" s="497">
        <v>9681</v>
      </c>
      <c r="G166" s="497">
        <v>10405</v>
      </c>
      <c r="H166" s="504"/>
      <c r="I166" s="503"/>
      <c r="P166" s="100"/>
    </row>
    <row r="167" spans="2:16">
      <c r="B167" s="509">
        <v>41578</v>
      </c>
      <c r="C167" s="495">
        <f t="shared" si="13"/>
        <v>4</v>
      </c>
      <c r="D167" s="496" t="str">
        <f t="shared" si="14"/>
        <v>dec2013</v>
      </c>
      <c r="E167" s="496">
        <f t="shared" si="15"/>
        <v>41609</v>
      </c>
      <c r="F167" s="497">
        <v>10081</v>
      </c>
      <c r="G167" s="497">
        <v>11293</v>
      </c>
      <c r="H167" s="504"/>
      <c r="I167" s="503"/>
      <c r="P167" s="100"/>
    </row>
    <row r="168" spans="2:16">
      <c r="B168" s="510">
        <v>41608</v>
      </c>
      <c r="C168" s="495">
        <f t="shared" si="13"/>
        <v>4</v>
      </c>
      <c r="D168" s="496" t="str">
        <f t="shared" si="14"/>
        <v>dec2013</v>
      </c>
      <c r="E168" s="496">
        <f t="shared" si="15"/>
        <v>41609</v>
      </c>
      <c r="F168" s="497">
        <v>10007</v>
      </c>
      <c r="G168" s="497">
        <v>10066</v>
      </c>
      <c r="H168" s="504"/>
      <c r="I168" s="505"/>
      <c r="J168" s="125"/>
      <c r="P168" s="100"/>
    </row>
    <row r="169" spans="2:16">
      <c r="B169" s="509">
        <v>41639</v>
      </c>
      <c r="C169" s="495">
        <f t="shared" si="13"/>
        <v>4</v>
      </c>
      <c r="D169" s="496" t="str">
        <f t="shared" si="14"/>
        <v>dec2013</v>
      </c>
      <c r="E169" s="496">
        <f t="shared" si="15"/>
        <v>41609</v>
      </c>
      <c r="F169" s="497">
        <v>8863</v>
      </c>
      <c r="G169" s="497">
        <v>8224</v>
      </c>
      <c r="H169" s="504"/>
      <c r="I169" s="503"/>
      <c r="P169" s="100"/>
    </row>
    <row r="170" spans="2:16">
      <c r="B170" s="510">
        <v>41670</v>
      </c>
      <c r="C170" s="495">
        <f t="shared" si="13"/>
        <v>1</v>
      </c>
      <c r="D170" s="496" t="str">
        <f t="shared" si="14"/>
        <v>Mar2014</v>
      </c>
      <c r="E170" s="496">
        <f t="shared" si="15"/>
        <v>41699</v>
      </c>
      <c r="F170" s="497">
        <v>10383</v>
      </c>
      <c r="G170" s="497">
        <v>8336</v>
      </c>
      <c r="H170" s="504"/>
      <c r="I170" s="503"/>
      <c r="P170" s="100"/>
    </row>
    <row r="171" spans="2:16">
      <c r="B171" s="509">
        <v>41698</v>
      </c>
      <c r="C171" s="495">
        <f t="shared" si="13"/>
        <v>1</v>
      </c>
      <c r="D171" s="496" t="str">
        <f t="shared" si="14"/>
        <v>Mar2014</v>
      </c>
      <c r="E171" s="496">
        <f t="shared" si="15"/>
        <v>41699</v>
      </c>
      <c r="F171" s="497">
        <v>8541</v>
      </c>
      <c r="G171" s="497">
        <v>9167</v>
      </c>
      <c r="H171" s="504"/>
      <c r="I171" s="503"/>
      <c r="P171" s="100"/>
    </row>
    <row r="172" spans="2:16">
      <c r="B172" s="510">
        <v>41729</v>
      </c>
      <c r="C172" s="495">
        <f t="shared" si="13"/>
        <v>1</v>
      </c>
      <c r="D172" s="496" t="str">
        <f t="shared" si="14"/>
        <v>Mar2014</v>
      </c>
      <c r="E172" s="496">
        <f t="shared" si="15"/>
        <v>41699</v>
      </c>
      <c r="F172" s="497">
        <v>9441</v>
      </c>
      <c r="G172" s="497">
        <v>9732</v>
      </c>
      <c r="H172" s="504"/>
      <c r="I172" s="503"/>
      <c r="P172" s="100"/>
    </row>
    <row r="173" spans="2:16">
      <c r="B173" s="509">
        <v>41759</v>
      </c>
      <c r="C173" s="495">
        <f t="shared" si="13"/>
        <v>2</v>
      </c>
      <c r="D173" s="496" t="str">
        <f t="shared" si="14"/>
        <v>June2014</v>
      </c>
      <c r="E173" s="496">
        <f t="shared" si="15"/>
        <v>41791</v>
      </c>
      <c r="F173" s="497">
        <v>9272</v>
      </c>
      <c r="G173" s="497">
        <v>9216</v>
      </c>
      <c r="H173" s="504"/>
      <c r="I173" s="503"/>
      <c r="P173" s="100"/>
    </row>
    <row r="174" spans="2:16">
      <c r="B174" s="510">
        <v>41790</v>
      </c>
      <c r="C174" s="495">
        <f t="shared" si="13"/>
        <v>2</v>
      </c>
      <c r="D174" s="496" t="str">
        <f t="shared" si="14"/>
        <v>June2014</v>
      </c>
      <c r="E174" s="496">
        <f t="shared" si="15"/>
        <v>41791</v>
      </c>
      <c r="F174" s="497">
        <v>10293</v>
      </c>
      <c r="G174" s="497">
        <v>10809</v>
      </c>
      <c r="H174" s="504"/>
      <c r="I174" s="503"/>
      <c r="P174" s="100"/>
    </row>
    <row r="175" spans="2:16">
      <c r="B175" s="509">
        <v>41820</v>
      </c>
      <c r="C175" s="495">
        <f t="shared" si="13"/>
        <v>2</v>
      </c>
      <c r="D175" s="496" t="str">
        <f t="shared" si="14"/>
        <v>June2014</v>
      </c>
      <c r="E175" s="496">
        <f t="shared" si="15"/>
        <v>41791</v>
      </c>
      <c r="F175" s="497">
        <v>9133</v>
      </c>
      <c r="G175" s="497">
        <v>9391</v>
      </c>
      <c r="H175" s="504"/>
      <c r="I175" s="503"/>
      <c r="P175" s="100"/>
    </row>
    <row r="176" spans="2:16">
      <c r="B176" s="510">
        <v>41851</v>
      </c>
      <c r="C176" s="495">
        <f t="shared" si="13"/>
        <v>3</v>
      </c>
      <c r="D176" s="496" t="str">
        <f t="shared" si="14"/>
        <v>Sep2014</v>
      </c>
      <c r="E176" s="496">
        <f t="shared" si="15"/>
        <v>41883</v>
      </c>
      <c r="F176" s="497">
        <v>10267</v>
      </c>
      <c r="G176" s="497">
        <v>11143</v>
      </c>
      <c r="H176" s="504"/>
      <c r="I176" s="503"/>
      <c r="P176" s="100"/>
    </row>
    <row r="177" spans="2:16">
      <c r="B177" s="509">
        <v>41882</v>
      </c>
      <c r="C177" s="495">
        <f t="shared" si="13"/>
        <v>3</v>
      </c>
      <c r="D177" s="496" t="str">
        <f t="shared" si="14"/>
        <v>Sep2014</v>
      </c>
      <c r="E177" s="496">
        <f t="shared" si="15"/>
        <v>41883</v>
      </c>
      <c r="F177" s="497">
        <v>9666</v>
      </c>
      <c r="G177" s="497">
        <v>9694</v>
      </c>
      <c r="H177" s="504"/>
      <c r="I177" s="503"/>
      <c r="P177" s="100"/>
    </row>
    <row r="178" spans="2:16">
      <c r="B178" s="510">
        <v>41912</v>
      </c>
      <c r="C178" s="495">
        <f t="shared" si="13"/>
        <v>3</v>
      </c>
      <c r="D178" s="496" t="str">
        <f t="shared" si="14"/>
        <v>Sep2014</v>
      </c>
      <c r="E178" s="496">
        <f t="shared" si="15"/>
        <v>41883</v>
      </c>
      <c r="F178" s="497">
        <v>9647</v>
      </c>
      <c r="G178" s="497">
        <v>10206</v>
      </c>
      <c r="H178" s="504"/>
      <c r="I178" s="503"/>
      <c r="P178" s="100"/>
    </row>
    <row r="179" spans="2:16">
      <c r="B179" s="509">
        <v>41943</v>
      </c>
      <c r="C179" s="495">
        <f t="shared" si="13"/>
        <v>4</v>
      </c>
      <c r="D179" s="496" t="str">
        <f t="shared" si="14"/>
        <v>dec2014</v>
      </c>
      <c r="E179" s="496">
        <f t="shared" si="15"/>
        <v>41974</v>
      </c>
      <c r="F179" s="497">
        <v>10257</v>
      </c>
      <c r="G179" s="497">
        <v>10627</v>
      </c>
      <c r="H179" s="504"/>
      <c r="I179" s="503"/>
      <c r="P179" s="100"/>
    </row>
    <row r="180" spans="2:16">
      <c r="B180" s="510">
        <v>41973</v>
      </c>
      <c r="C180" s="495">
        <f t="shared" si="13"/>
        <v>4</v>
      </c>
      <c r="D180" s="496" t="str">
        <f t="shared" si="14"/>
        <v>dec2014</v>
      </c>
      <c r="E180" s="496">
        <f t="shared" si="15"/>
        <v>41974</v>
      </c>
      <c r="F180" s="497">
        <v>9131</v>
      </c>
      <c r="G180" s="497">
        <v>9265</v>
      </c>
      <c r="H180" s="504"/>
      <c r="I180" s="503"/>
      <c r="P180" s="100"/>
    </row>
    <row r="181" spans="2:16">
      <c r="B181" s="509">
        <v>42004</v>
      </c>
      <c r="C181" s="495">
        <f t="shared" si="13"/>
        <v>4</v>
      </c>
      <c r="D181" s="496" t="str">
        <f t="shared" si="14"/>
        <v>dec2014</v>
      </c>
      <c r="E181" s="496">
        <f t="shared" si="15"/>
        <v>41974</v>
      </c>
      <c r="F181" s="497">
        <v>9096</v>
      </c>
      <c r="G181" s="497">
        <v>8720</v>
      </c>
      <c r="H181" s="504"/>
      <c r="I181" s="503"/>
      <c r="P181" s="100"/>
    </row>
    <row r="182" spans="2:16">
      <c r="B182" s="510">
        <v>42035</v>
      </c>
      <c r="C182" s="495">
        <f t="shared" si="13"/>
        <v>1</v>
      </c>
      <c r="D182" s="496" t="str">
        <f t="shared" si="14"/>
        <v>Mar2015</v>
      </c>
      <c r="E182" s="496">
        <f t="shared" si="15"/>
        <v>42064</v>
      </c>
      <c r="F182" s="497">
        <v>10157</v>
      </c>
      <c r="G182" s="497">
        <v>7663</v>
      </c>
      <c r="H182" s="504"/>
      <c r="I182" s="503"/>
      <c r="P182" s="100"/>
    </row>
    <row r="183" spans="2:16">
      <c r="B183" s="509">
        <v>42063</v>
      </c>
      <c r="C183" s="495">
        <f t="shared" si="13"/>
        <v>1</v>
      </c>
      <c r="D183" s="496" t="str">
        <f t="shared" si="14"/>
        <v>Mar2015</v>
      </c>
      <c r="E183" s="496">
        <f t="shared" si="15"/>
        <v>42064</v>
      </c>
      <c r="F183" s="497">
        <v>8727</v>
      </c>
      <c r="G183" s="497">
        <v>8688</v>
      </c>
      <c r="H183" s="504"/>
      <c r="I183" s="503"/>
      <c r="P183" s="100"/>
    </row>
    <row r="184" spans="2:16">
      <c r="B184" s="510">
        <v>42094</v>
      </c>
      <c r="C184" s="495">
        <f t="shared" si="13"/>
        <v>1</v>
      </c>
      <c r="D184" s="496" t="str">
        <f t="shared" si="14"/>
        <v>Mar2015</v>
      </c>
      <c r="E184" s="496">
        <f t="shared" si="15"/>
        <v>42064</v>
      </c>
      <c r="F184" s="497">
        <v>9366</v>
      </c>
      <c r="G184" s="497">
        <v>10033</v>
      </c>
      <c r="H184" s="504"/>
      <c r="I184" s="503"/>
      <c r="P184" s="100"/>
    </row>
    <row r="185" spans="2:16">
      <c r="B185" s="509">
        <v>42124</v>
      </c>
      <c r="C185" s="495">
        <f t="shared" si="13"/>
        <v>2</v>
      </c>
      <c r="D185" s="496" t="str">
        <f t="shared" si="14"/>
        <v>June2015</v>
      </c>
      <c r="E185" s="496">
        <f t="shared" si="15"/>
        <v>42156</v>
      </c>
      <c r="F185" s="497">
        <v>8987</v>
      </c>
      <c r="G185" s="497">
        <v>8856</v>
      </c>
      <c r="H185" s="504"/>
      <c r="I185" s="503"/>
      <c r="P185" s="100"/>
    </row>
    <row r="186" spans="2:16">
      <c r="B186" s="510">
        <v>42155</v>
      </c>
      <c r="C186" s="495">
        <f t="shared" si="13"/>
        <v>2</v>
      </c>
      <c r="D186" s="496" t="str">
        <f t="shared" si="14"/>
        <v>June2015</v>
      </c>
      <c r="E186" s="496">
        <f t="shared" si="15"/>
        <v>42156</v>
      </c>
      <c r="F186" s="497">
        <v>9045</v>
      </c>
      <c r="G186" s="497">
        <v>9253</v>
      </c>
      <c r="H186" s="504"/>
      <c r="I186" s="503"/>
      <c r="P186" s="100"/>
    </row>
    <row r="187" spans="2:16">
      <c r="B187" s="509">
        <v>42185</v>
      </c>
      <c r="C187" s="495">
        <f t="shared" si="13"/>
        <v>2</v>
      </c>
      <c r="D187" s="496" t="str">
        <f t="shared" si="14"/>
        <v>June2015</v>
      </c>
      <c r="E187" s="496">
        <f t="shared" si="15"/>
        <v>42156</v>
      </c>
      <c r="F187" s="497">
        <v>9389</v>
      </c>
      <c r="G187" s="497">
        <v>9914</v>
      </c>
      <c r="H187" s="504"/>
      <c r="I187" s="503"/>
      <c r="P187" s="100"/>
    </row>
    <row r="188" spans="2:16">
      <c r="B188" s="509">
        <v>42216</v>
      </c>
      <c r="C188" s="495">
        <f t="shared" si="13"/>
        <v>3</v>
      </c>
      <c r="D188" s="496" t="str">
        <f t="shared" si="14"/>
        <v>Sep2015</v>
      </c>
      <c r="E188" s="496">
        <f t="shared" si="15"/>
        <v>42248</v>
      </c>
      <c r="F188" s="497">
        <v>9481</v>
      </c>
      <c r="G188" s="497">
        <v>10545</v>
      </c>
      <c r="H188" s="504">
        <v>10472</v>
      </c>
      <c r="I188" s="503"/>
      <c r="P188" s="100"/>
    </row>
    <row r="189" spans="2:16">
      <c r="B189" s="509">
        <v>42247</v>
      </c>
      <c r="C189" s="495">
        <f t="shared" si="13"/>
        <v>3</v>
      </c>
      <c r="D189" s="496" t="str">
        <f t="shared" si="14"/>
        <v>Sep2015</v>
      </c>
      <c r="E189" s="496">
        <f t="shared" si="15"/>
        <v>42248</v>
      </c>
      <c r="F189" s="497">
        <v>9147</v>
      </c>
      <c r="G189" s="497">
        <v>9233</v>
      </c>
      <c r="H189" s="504">
        <v>11006</v>
      </c>
      <c r="I189" s="503"/>
      <c r="P189" s="100"/>
    </row>
    <row r="190" spans="2:16">
      <c r="B190" s="509">
        <v>42277</v>
      </c>
      <c r="C190" s="495">
        <f t="shared" si="13"/>
        <v>3</v>
      </c>
      <c r="D190" s="496" t="str">
        <f t="shared" si="14"/>
        <v>Sep2015</v>
      </c>
      <c r="E190" s="496">
        <f t="shared" si="15"/>
        <v>42248</v>
      </c>
      <c r="F190" s="497">
        <v>9709</v>
      </c>
      <c r="G190" s="497">
        <v>9981</v>
      </c>
      <c r="H190" s="504">
        <v>9606</v>
      </c>
      <c r="I190" s="503"/>
      <c r="P190" s="100"/>
    </row>
    <row r="191" spans="2:16">
      <c r="B191" s="509">
        <v>42308</v>
      </c>
      <c r="C191" s="495">
        <f t="shared" si="13"/>
        <v>4</v>
      </c>
      <c r="D191" s="496" t="str">
        <f t="shared" si="14"/>
        <v>dec2015</v>
      </c>
      <c r="E191" s="496">
        <f t="shared" si="15"/>
        <v>42339</v>
      </c>
      <c r="F191" s="497">
        <v>9697</v>
      </c>
      <c r="G191" s="497">
        <v>9898</v>
      </c>
      <c r="H191" s="504">
        <v>10356</v>
      </c>
      <c r="I191" s="503"/>
      <c r="P191" s="100"/>
    </row>
    <row r="192" spans="2:16">
      <c r="B192" s="509">
        <v>42338</v>
      </c>
      <c r="C192" s="495">
        <f t="shared" si="13"/>
        <v>4</v>
      </c>
      <c r="D192" s="496" t="str">
        <f t="shared" si="14"/>
        <v>dec2015</v>
      </c>
      <c r="E192" s="496">
        <f t="shared" si="15"/>
        <v>42339</v>
      </c>
      <c r="F192" s="497">
        <v>9399</v>
      </c>
      <c r="G192" s="497">
        <v>9686</v>
      </c>
      <c r="H192" s="504">
        <v>10117</v>
      </c>
      <c r="I192" s="503"/>
      <c r="P192" s="100"/>
    </row>
    <row r="193" spans="2:16" s="100" customFormat="1">
      <c r="B193" s="509">
        <v>42369</v>
      </c>
      <c r="C193" s="495">
        <f t="shared" si="13"/>
        <v>4</v>
      </c>
      <c r="D193" s="496" t="str">
        <f t="shared" si="14"/>
        <v>dec2015</v>
      </c>
      <c r="E193" s="496">
        <f t="shared" si="15"/>
        <v>42339</v>
      </c>
      <c r="F193" s="497">
        <v>9452</v>
      </c>
      <c r="G193" s="497">
        <v>8872</v>
      </c>
      <c r="H193" s="504">
        <v>8574</v>
      </c>
      <c r="I193" s="506">
        <f t="shared" ref="I193:I256" si="16">H193/G$193-1</f>
        <v>-3.3588818755635685E-2</v>
      </c>
      <c r="J193" s="594"/>
      <c r="K193" s="101"/>
      <c r="L193" s="102"/>
      <c r="M193" s="102"/>
      <c r="N193" s="102"/>
    </row>
    <row r="194" spans="2:16">
      <c r="B194" s="509">
        <v>42400</v>
      </c>
      <c r="C194" s="495">
        <f t="shared" si="13"/>
        <v>1</v>
      </c>
      <c r="D194" s="496" t="str">
        <f t="shared" si="14"/>
        <v>Mar2016</v>
      </c>
      <c r="E194" s="496">
        <f t="shared" si="15"/>
        <v>42430</v>
      </c>
      <c r="F194" s="497">
        <v>9642</v>
      </c>
      <c r="G194" s="497">
        <v>7842</v>
      </c>
      <c r="H194" s="504">
        <v>7705</v>
      </c>
      <c r="I194" s="506">
        <f t="shared" si="16"/>
        <v>-0.13153742110009015</v>
      </c>
      <c r="J194" s="594"/>
      <c r="K194" s="126"/>
      <c r="P194" s="100"/>
    </row>
    <row r="195" spans="2:16">
      <c r="B195" s="509">
        <v>42429</v>
      </c>
      <c r="C195" s="495">
        <f t="shared" si="13"/>
        <v>1</v>
      </c>
      <c r="D195" s="496" t="str">
        <f t="shared" si="14"/>
        <v>Mar2016</v>
      </c>
      <c r="E195" s="496">
        <f t="shared" si="15"/>
        <v>42430</v>
      </c>
      <c r="F195" s="497">
        <v>9602</v>
      </c>
      <c r="G195" s="497">
        <v>9597</v>
      </c>
      <c r="H195" s="504">
        <v>10014</v>
      </c>
      <c r="I195" s="506">
        <f t="shared" si="16"/>
        <v>0.12871956717763755</v>
      </c>
      <c r="J195" s="594"/>
      <c r="P195" s="100"/>
    </row>
    <row r="196" spans="2:16">
      <c r="B196" s="509">
        <v>42460</v>
      </c>
      <c r="C196" s="495">
        <f t="shared" si="13"/>
        <v>1</v>
      </c>
      <c r="D196" s="496" t="str">
        <f t="shared" si="14"/>
        <v>Mar2016</v>
      </c>
      <c r="E196" s="496">
        <f t="shared" si="15"/>
        <v>42430</v>
      </c>
      <c r="F196" s="497">
        <v>10253</v>
      </c>
      <c r="G196" s="497">
        <v>10581</v>
      </c>
      <c r="H196" s="504">
        <v>10056</v>
      </c>
      <c r="I196" s="506">
        <f t="shared" si="16"/>
        <v>0.13345356176735801</v>
      </c>
      <c r="J196" s="594"/>
      <c r="P196" s="100"/>
    </row>
    <row r="197" spans="2:16">
      <c r="B197" s="509">
        <v>42490</v>
      </c>
      <c r="C197" s="495">
        <f t="shared" si="13"/>
        <v>2</v>
      </c>
      <c r="D197" s="496" t="str">
        <f t="shared" si="14"/>
        <v>June2016</v>
      </c>
      <c r="E197" s="496">
        <f t="shared" si="15"/>
        <v>42522</v>
      </c>
      <c r="F197" s="497"/>
      <c r="G197" s="497"/>
      <c r="H197" s="504">
        <v>9778</v>
      </c>
      <c r="I197" s="506">
        <f t="shared" si="16"/>
        <v>0.10211902614968449</v>
      </c>
      <c r="J197" s="594"/>
      <c r="P197" s="100"/>
    </row>
    <row r="198" spans="2:16">
      <c r="B198" s="509">
        <v>42521</v>
      </c>
      <c r="C198" s="495">
        <f t="shared" si="13"/>
        <v>2</v>
      </c>
      <c r="D198" s="496" t="str">
        <f t="shared" si="14"/>
        <v>June2016</v>
      </c>
      <c r="E198" s="496">
        <f t="shared" si="15"/>
        <v>42522</v>
      </c>
      <c r="F198" s="497"/>
      <c r="G198" s="497"/>
      <c r="H198" s="504">
        <v>10271</v>
      </c>
      <c r="I198" s="506">
        <f t="shared" si="16"/>
        <v>0.15768710550045095</v>
      </c>
      <c r="J198" s="594"/>
      <c r="P198" s="100"/>
    </row>
    <row r="199" spans="2:16">
      <c r="B199" s="509">
        <v>42551</v>
      </c>
      <c r="C199" s="495">
        <f t="shared" si="13"/>
        <v>2</v>
      </c>
      <c r="D199" s="496" t="str">
        <f t="shared" si="14"/>
        <v>June2016</v>
      </c>
      <c r="E199" s="496">
        <f t="shared" si="15"/>
        <v>42522</v>
      </c>
      <c r="F199" s="497"/>
      <c r="G199" s="497"/>
      <c r="H199" s="504">
        <v>9549</v>
      </c>
      <c r="I199" s="506">
        <f t="shared" si="16"/>
        <v>7.6307484220017985E-2</v>
      </c>
      <c r="J199" s="594"/>
      <c r="P199" s="100"/>
    </row>
    <row r="200" spans="2:16">
      <c r="B200" s="511">
        <v>42582</v>
      </c>
      <c r="C200" s="495">
        <f t="shared" ref="C200:C263" si="17">MONTH(MONTH(B200)&amp;0)</f>
        <v>3</v>
      </c>
      <c r="D200" s="496" t="str">
        <f t="shared" ref="D200:D263" si="18">IF(C200=4,"dec",IF(C200=1,"Mar", IF(C200=2,"June",IF(C200=3,"Sep",""))))&amp;YEAR(B200)</f>
        <v>Sep2016</v>
      </c>
      <c r="E200" s="496">
        <f t="shared" ref="E200:E263" si="19">DATEVALUE(D200)</f>
        <v>42614</v>
      </c>
      <c r="F200" s="497"/>
      <c r="G200" s="497"/>
      <c r="H200" s="504">
        <v>10260</v>
      </c>
      <c r="I200" s="506">
        <f t="shared" si="16"/>
        <v>0.1564472497745717</v>
      </c>
      <c r="J200" s="594"/>
      <c r="P200" s="100"/>
    </row>
    <row r="201" spans="2:16">
      <c r="B201" s="509">
        <v>42613</v>
      </c>
      <c r="C201" s="495">
        <f t="shared" si="17"/>
        <v>3</v>
      </c>
      <c r="D201" s="496" t="str">
        <f t="shared" si="18"/>
        <v>Sep2016</v>
      </c>
      <c r="E201" s="496">
        <f t="shared" si="19"/>
        <v>42614</v>
      </c>
      <c r="F201" s="497"/>
      <c r="G201" s="497"/>
      <c r="H201" s="504">
        <v>10641</v>
      </c>
      <c r="I201" s="506">
        <f t="shared" si="16"/>
        <v>0.19939134355275012</v>
      </c>
      <c r="J201" s="594"/>
      <c r="P201" s="100"/>
    </row>
    <row r="202" spans="2:16">
      <c r="B202" s="511">
        <v>42643</v>
      </c>
      <c r="C202" s="495">
        <f t="shared" si="17"/>
        <v>3</v>
      </c>
      <c r="D202" s="496" t="str">
        <f t="shared" si="18"/>
        <v>Sep2016</v>
      </c>
      <c r="E202" s="496">
        <f t="shared" si="19"/>
        <v>42614</v>
      </c>
      <c r="F202" s="497"/>
      <c r="G202" s="497"/>
      <c r="H202" s="504">
        <v>9454</v>
      </c>
      <c r="I202" s="506">
        <f t="shared" si="16"/>
        <v>6.5599639314698033E-2</v>
      </c>
      <c r="J202" s="120"/>
      <c r="P202" s="100"/>
    </row>
    <row r="203" spans="2:16">
      <c r="B203" s="509">
        <v>42674</v>
      </c>
      <c r="C203" s="495">
        <f t="shared" si="17"/>
        <v>4</v>
      </c>
      <c r="D203" s="496" t="str">
        <f t="shared" si="18"/>
        <v>dec2016</v>
      </c>
      <c r="E203" s="496">
        <f t="shared" si="19"/>
        <v>42705</v>
      </c>
      <c r="F203" s="497"/>
      <c r="G203" s="497"/>
      <c r="H203" s="504">
        <v>10267</v>
      </c>
      <c r="I203" s="506">
        <f t="shared" si="16"/>
        <v>0.15723624887285848</v>
      </c>
      <c r="J203" s="120"/>
      <c r="P203" s="100"/>
    </row>
    <row r="204" spans="2:16">
      <c r="B204" s="511">
        <v>42704</v>
      </c>
      <c r="C204" s="495">
        <f t="shared" si="17"/>
        <v>4</v>
      </c>
      <c r="D204" s="496" t="str">
        <f t="shared" si="18"/>
        <v>dec2016</v>
      </c>
      <c r="E204" s="496">
        <f t="shared" si="19"/>
        <v>42705</v>
      </c>
      <c r="F204" s="497"/>
      <c r="G204" s="497"/>
      <c r="H204" s="504">
        <v>9841</v>
      </c>
      <c r="I204" s="506">
        <f t="shared" si="16"/>
        <v>0.10922001803426507</v>
      </c>
      <c r="J204" s="120"/>
      <c r="P204" s="100"/>
    </row>
    <row r="205" spans="2:16">
      <c r="B205" s="509">
        <v>42735</v>
      </c>
      <c r="C205" s="495">
        <f t="shared" si="17"/>
        <v>4</v>
      </c>
      <c r="D205" s="496" t="str">
        <f t="shared" si="18"/>
        <v>dec2016</v>
      </c>
      <c r="E205" s="496">
        <f t="shared" si="19"/>
        <v>42705</v>
      </c>
      <c r="F205" s="497"/>
      <c r="G205" s="497"/>
      <c r="H205" s="504">
        <v>8698</v>
      </c>
      <c r="I205" s="506">
        <f t="shared" si="16"/>
        <v>-1.9612263300270549E-2</v>
      </c>
      <c r="J205" s="120"/>
      <c r="P205" s="100"/>
    </row>
    <row r="206" spans="2:16">
      <c r="B206" s="511">
        <v>42766</v>
      </c>
      <c r="C206" s="495">
        <f t="shared" si="17"/>
        <v>1</v>
      </c>
      <c r="D206" s="496" t="str">
        <f t="shared" si="18"/>
        <v>Mar2017</v>
      </c>
      <c r="E206" s="496">
        <f t="shared" si="19"/>
        <v>42795</v>
      </c>
      <c r="F206" s="497"/>
      <c r="G206" s="497"/>
      <c r="H206" s="504">
        <v>7869</v>
      </c>
      <c r="I206" s="506">
        <f t="shared" si="16"/>
        <v>-0.11305229936880068</v>
      </c>
      <c r="J206" s="120"/>
      <c r="P206" s="100"/>
    </row>
    <row r="207" spans="2:16">
      <c r="B207" s="509">
        <v>42794</v>
      </c>
      <c r="C207" s="495">
        <f t="shared" si="17"/>
        <v>1</v>
      </c>
      <c r="D207" s="496" t="str">
        <f t="shared" si="18"/>
        <v>Mar2017</v>
      </c>
      <c r="E207" s="496">
        <f t="shared" si="19"/>
        <v>42795</v>
      </c>
      <c r="F207" s="497"/>
      <c r="G207" s="497"/>
      <c r="H207" s="504">
        <v>9200</v>
      </c>
      <c r="I207" s="506">
        <f t="shared" si="16"/>
        <v>3.6970243462578933E-2</v>
      </c>
      <c r="J207" s="120"/>
      <c r="P207" s="100"/>
    </row>
    <row r="208" spans="2:16">
      <c r="B208" s="511">
        <v>42825</v>
      </c>
      <c r="C208" s="495">
        <f t="shared" si="17"/>
        <v>1</v>
      </c>
      <c r="D208" s="496" t="str">
        <f t="shared" si="18"/>
        <v>Mar2017</v>
      </c>
      <c r="E208" s="496">
        <f t="shared" si="19"/>
        <v>42795</v>
      </c>
      <c r="F208" s="497"/>
      <c r="G208" s="497"/>
      <c r="H208" s="504">
        <v>9998</v>
      </c>
      <c r="I208" s="506">
        <f t="shared" si="16"/>
        <v>0.12691614066726786</v>
      </c>
      <c r="J208" s="120"/>
      <c r="P208" s="100"/>
    </row>
    <row r="209" spans="2:16">
      <c r="B209" s="509">
        <v>42855</v>
      </c>
      <c r="C209" s="495">
        <f t="shared" si="17"/>
        <v>2</v>
      </c>
      <c r="D209" s="496" t="str">
        <f t="shared" si="18"/>
        <v>June2017</v>
      </c>
      <c r="E209" s="496">
        <f t="shared" si="19"/>
        <v>42887</v>
      </c>
      <c r="F209" s="497"/>
      <c r="G209" s="497"/>
      <c r="H209" s="504">
        <v>10134</v>
      </c>
      <c r="I209" s="506">
        <f t="shared" si="16"/>
        <v>0.14224526600541032</v>
      </c>
      <c r="J209" s="120"/>
      <c r="P209" s="100"/>
    </row>
    <row r="210" spans="2:16">
      <c r="B210" s="511">
        <v>42886</v>
      </c>
      <c r="C210" s="495">
        <f t="shared" si="17"/>
        <v>2</v>
      </c>
      <c r="D210" s="496" t="str">
        <f t="shared" si="18"/>
        <v>June2017</v>
      </c>
      <c r="E210" s="496">
        <f t="shared" si="19"/>
        <v>42887</v>
      </c>
      <c r="F210" s="497"/>
      <c r="G210" s="497"/>
      <c r="H210" s="504">
        <v>9804</v>
      </c>
      <c r="I210" s="506">
        <f t="shared" si="16"/>
        <v>0.10504959422903526</v>
      </c>
      <c r="J210" s="120"/>
      <c r="P210" s="100"/>
    </row>
    <row r="211" spans="2:16">
      <c r="B211" s="509">
        <v>42916</v>
      </c>
      <c r="C211" s="495">
        <f t="shared" si="17"/>
        <v>2</v>
      </c>
      <c r="D211" s="496" t="str">
        <f t="shared" si="18"/>
        <v>June2017</v>
      </c>
      <c r="E211" s="496">
        <f t="shared" si="19"/>
        <v>42887</v>
      </c>
      <c r="F211" s="497"/>
      <c r="G211" s="497"/>
      <c r="H211" s="504">
        <v>9980</v>
      </c>
      <c r="I211" s="506">
        <f t="shared" si="16"/>
        <v>0.12488728584310183</v>
      </c>
      <c r="J211" s="120"/>
      <c r="P211" s="100"/>
    </row>
    <row r="212" spans="2:16">
      <c r="B212" s="509">
        <v>42947</v>
      </c>
      <c r="C212" s="495">
        <f t="shared" si="17"/>
        <v>3</v>
      </c>
      <c r="D212" s="496" t="str">
        <f t="shared" si="18"/>
        <v>Sep2017</v>
      </c>
      <c r="E212" s="496">
        <f t="shared" si="19"/>
        <v>42979</v>
      </c>
      <c r="F212" s="497"/>
      <c r="G212" s="497"/>
      <c r="H212" s="504">
        <v>10144</v>
      </c>
      <c r="I212" s="506">
        <f t="shared" si="16"/>
        <v>0.1433724075743914</v>
      </c>
      <c r="J212" s="120"/>
      <c r="P212" s="100"/>
    </row>
    <row r="213" spans="2:16">
      <c r="B213" s="509">
        <v>42978</v>
      </c>
      <c r="C213" s="495">
        <f t="shared" si="17"/>
        <v>3</v>
      </c>
      <c r="D213" s="496" t="str">
        <f t="shared" si="18"/>
        <v>Sep2017</v>
      </c>
      <c r="E213" s="496">
        <f t="shared" si="19"/>
        <v>42979</v>
      </c>
      <c r="F213" s="497"/>
      <c r="G213" s="497"/>
      <c r="H213" s="504">
        <v>10606</v>
      </c>
      <c r="I213" s="506">
        <f t="shared" si="16"/>
        <v>0.19544634806131644</v>
      </c>
      <c r="J213" s="120"/>
      <c r="P213" s="100"/>
    </row>
    <row r="214" spans="2:16">
      <c r="B214" s="509">
        <v>43008</v>
      </c>
      <c r="C214" s="495">
        <f t="shared" si="17"/>
        <v>3</v>
      </c>
      <c r="D214" s="496" t="str">
        <f t="shared" si="18"/>
        <v>Sep2017</v>
      </c>
      <c r="E214" s="496">
        <f t="shared" si="19"/>
        <v>42979</v>
      </c>
      <c r="F214" s="497"/>
      <c r="G214" s="497"/>
      <c r="H214" s="504">
        <v>9468</v>
      </c>
      <c r="I214" s="506">
        <f t="shared" si="16"/>
        <v>6.7177637511271371E-2</v>
      </c>
      <c r="J214" s="120"/>
    </row>
    <row r="215" spans="2:16">
      <c r="B215" s="509">
        <v>43039</v>
      </c>
      <c r="C215" s="495">
        <f t="shared" si="17"/>
        <v>4</v>
      </c>
      <c r="D215" s="496" t="str">
        <f t="shared" si="18"/>
        <v>dec2017</v>
      </c>
      <c r="E215" s="496">
        <f t="shared" si="19"/>
        <v>43070</v>
      </c>
      <c r="F215" s="497"/>
      <c r="G215" s="497"/>
      <c r="H215" s="504">
        <v>10232</v>
      </c>
      <c r="I215" s="506">
        <f t="shared" si="16"/>
        <v>0.1532912533814248</v>
      </c>
      <c r="J215" s="120"/>
    </row>
    <row r="216" spans="2:16">
      <c r="B216" s="509">
        <v>43069</v>
      </c>
      <c r="C216" s="495">
        <f t="shared" si="17"/>
        <v>4</v>
      </c>
      <c r="D216" s="496" t="str">
        <f t="shared" si="18"/>
        <v>dec2017</v>
      </c>
      <c r="E216" s="496">
        <f t="shared" si="19"/>
        <v>43070</v>
      </c>
      <c r="F216" s="497"/>
      <c r="G216" s="497"/>
      <c r="H216" s="504">
        <v>10112</v>
      </c>
      <c r="I216" s="506">
        <f t="shared" si="16"/>
        <v>0.13976555455365203</v>
      </c>
      <c r="J216" s="120"/>
    </row>
    <row r="217" spans="2:16">
      <c r="B217" s="509">
        <v>43100</v>
      </c>
      <c r="C217" s="495">
        <f t="shared" si="17"/>
        <v>4</v>
      </c>
      <c r="D217" s="496" t="str">
        <f t="shared" si="18"/>
        <v>dec2017</v>
      </c>
      <c r="E217" s="496">
        <f t="shared" si="19"/>
        <v>43070</v>
      </c>
      <c r="F217" s="497"/>
      <c r="G217" s="497"/>
      <c r="H217" s="504">
        <v>8342</v>
      </c>
      <c r="I217" s="506">
        <f t="shared" si="16"/>
        <v>-5.9738503155996381E-2</v>
      </c>
      <c r="J217" s="120"/>
    </row>
    <row r="218" spans="2:16">
      <c r="B218" s="509">
        <v>43131</v>
      </c>
      <c r="C218" s="495">
        <f t="shared" si="17"/>
        <v>1</v>
      </c>
      <c r="D218" s="496" t="str">
        <f t="shared" si="18"/>
        <v>Mar2018</v>
      </c>
      <c r="E218" s="496">
        <f t="shared" si="19"/>
        <v>43160</v>
      </c>
      <c r="F218" s="497"/>
      <c r="G218" s="497"/>
      <c r="H218" s="504">
        <v>7821</v>
      </c>
      <c r="I218" s="506">
        <f t="shared" si="16"/>
        <v>-0.11846257889990985</v>
      </c>
      <c r="J218" s="120"/>
    </row>
    <row r="219" spans="2:16">
      <c r="B219" s="509">
        <v>43159</v>
      </c>
      <c r="C219" s="495">
        <f t="shared" si="17"/>
        <v>1</v>
      </c>
      <c r="D219" s="496" t="str">
        <f t="shared" si="18"/>
        <v>Mar2018</v>
      </c>
      <c r="E219" s="496">
        <f t="shared" si="19"/>
        <v>43160</v>
      </c>
      <c r="F219" s="497"/>
      <c r="G219" s="497"/>
      <c r="H219" s="504">
        <v>9483</v>
      </c>
      <c r="I219" s="506">
        <f t="shared" si="16"/>
        <v>6.8868349864743106E-2</v>
      </c>
      <c r="J219" s="120"/>
    </row>
    <row r="220" spans="2:16">
      <c r="B220" s="509">
        <v>43190</v>
      </c>
      <c r="C220" s="495">
        <f t="shared" si="17"/>
        <v>1</v>
      </c>
      <c r="D220" s="496" t="str">
        <f t="shared" si="18"/>
        <v>Mar2018</v>
      </c>
      <c r="E220" s="496">
        <f t="shared" si="19"/>
        <v>43160</v>
      </c>
      <c r="F220" s="497"/>
      <c r="G220" s="497"/>
      <c r="H220" s="504">
        <v>10025</v>
      </c>
      <c r="I220" s="506">
        <f t="shared" si="16"/>
        <v>0.12995942290351659</v>
      </c>
      <c r="J220" s="120"/>
    </row>
    <row r="221" spans="2:16">
      <c r="B221" s="509">
        <v>43220</v>
      </c>
      <c r="C221" s="495">
        <f t="shared" si="17"/>
        <v>2</v>
      </c>
      <c r="D221" s="496" t="str">
        <f t="shared" si="18"/>
        <v>June2018</v>
      </c>
      <c r="E221" s="496">
        <f t="shared" si="19"/>
        <v>43252</v>
      </c>
      <c r="F221" s="497"/>
      <c r="G221" s="497"/>
      <c r="H221" s="504">
        <v>9817</v>
      </c>
      <c r="I221" s="506">
        <f t="shared" si="16"/>
        <v>0.10651487826871064</v>
      </c>
      <c r="J221" s="120"/>
    </row>
    <row r="222" spans="2:16">
      <c r="B222" s="509">
        <v>43251</v>
      </c>
      <c r="C222" s="495">
        <f t="shared" si="17"/>
        <v>2</v>
      </c>
      <c r="D222" s="496" t="str">
        <f t="shared" si="18"/>
        <v>June2018</v>
      </c>
      <c r="E222" s="496">
        <f t="shared" si="19"/>
        <v>43252</v>
      </c>
      <c r="F222" s="497"/>
      <c r="G222" s="497"/>
      <c r="H222" s="504">
        <v>9837</v>
      </c>
      <c r="I222" s="506">
        <f t="shared" si="16"/>
        <v>0.10876916140667259</v>
      </c>
      <c r="J222" s="120"/>
    </row>
    <row r="223" spans="2:16">
      <c r="B223" s="509">
        <v>43281</v>
      </c>
      <c r="C223" s="495">
        <f t="shared" si="17"/>
        <v>2</v>
      </c>
      <c r="D223" s="496" t="str">
        <f t="shared" si="18"/>
        <v>June2018</v>
      </c>
      <c r="E223" s="496">
        <f t="shared" si="19"/>
        <v>43252</v>
      </c>
      <c r="F223" s="497"/>
      <c r="G223" s="497"/>
      <c r="H223" s="504">
        <v>10013</v>
      </c>
      <c r="I223" s="506">
        <f t="shared" si="16"/>
        <v>0.12860685302073938</v>
      </c>
      <c r="J223" s="120"/>
    </row>
    <row r="224" spans="2:16">
      <c r="B224" s="509">
        <v>43312</v>
      </c>
      <c r="C224" s="495">
        <f t="shared" si="17"/>
        <v>3</v>
      </c>
      <c r="D224" s="496" t="str">
        <f t="shared" si="18"/>
        <v>Sep2018</v>
      </c>
      <c r="E224" s="496">
        <f t="shared" si="19"/>
        <v>43344</v>
      </c>
      <c r="F224" s="497"/>
      <c r="G224" s="497"/>
      <c r="H224" s="504">
        <v>10506</v>
      </c>
      <c r="I224" s="506">
        <f t="shared" si="16"/>
        <v>0.18417493237150584</v>
      </c>
      <c r="J224" s="120"/>
    </row>
    <row r="225" spans="2:10">
      <c r="B225" s="509">
        <v>43343</v>
      </c>
      <c r="C225" s="495">
        <f t="shared" si="17"/>
        <v>3</v>
      </c>
      <c r="D225" s="496" t="str">
        <f t="shared" si="18"/>
        <v>Sep2018</v>
      </c>
      <c r="E225" s="496">
        <f t="shared" si="19"/>
        <v>43344</v>
      </c>
      <c r="F225" s="497"/>
      <c r="G225" s="497"/>
      <c r="H225" s="504">
        <v>10334</v>
      </c>
      <c r="I225" s="506">
        <f t="shared" si="16"/>
        <v>0.16478809738503153</v>
      </c>
      <c r="J225" s="120"/>
    </row>
    <row r="226" spans="2:10">
      <c r="B226" s="509">
        <v>43373</v>
      </c>
      <c r="C226" s="495">
        <f t="shared" si="17"/>
        <v>3</v>
      </c>
      <c r="D226" s="496" t="str">
        <f t="shared" si="18"/>
        <v>Sep2018</v>
      </c>
      <c r="E226" s="496">
        <f t="shared" si="19"/>
        <v>43344</v>
      </c>
      <c r="F226" s="497"/>
      <c r="G226" s="497"/>
      <c r="H226" s="504">
        <v>9498</v>
      </c>
      <c r="I226" s="506">
        <f t="shared" si="16"/>
        <v>7.0559062218214619E-2</v>
      </c>
      <c r="J226" s="120"/>
    </row>
    <row r="227" spans="2:10">
      <c r="B227" s="509">
        <v>43404</v>
      </c>
      <c r="C227" s="495">
        <f t="shared" si="17"/>
        <v>4</v>
      </c>
      <c r="D227" s="496" t="str">
        <f t="shared" si="18"/>
        <v>dec2018</v>
      </c>
      <c r="E227" s="496">
        <f t="shared" si="19"/>
        <v>43435</v>
      </c>
      <c r="F227" s="497"/>
      <c r="G227" s="497"/>
      <c r="H227" s="504">
        <v>10263</v>
      </c>
      <c r="I227" s="506">
        <f t="shared" si="16"/>
        <v>0.156785392245266</v>
      </c>
      <c r="J227" s="120"/>
    </row>
    <row r="228" spans="2:10">
      <c r="B228" s="509">
        <v>43434</v>
      </c>
      <c r="C228" s="495">
        <f t="shared" si="17"/>
        <v>4</v>
      </c>
      <c r="D228" s="496" t="str">
        <f t="shared" si="18"/>
        <v>dec2018</v>
      </c>
      <c r="E228" s="496">
        <f t="shared" si="19"/>
        <v>43435</v>
      </c>
      <c r="F228" s="497"/>
      <c r="G228" s="497"/>
      <c r="H228" s="504">
        <v>10144</v>
      </c>
      <c r="I228" s="506">
        <f t="shared" si="16"/>
        <v>0.1433724075743914</v>
      </c>
      <c r="J228" s="120"/>
    </row>
    <row r="229" spans="2:10">
      <c r="B229" s="509">
        <v>43465</v>
      </c>
      <c r="C229" s="495">
        <f t="shared" si="17"/>
        <v>4</v>
      </c>
      <c r="D229" s="496" t="str">
        <f t="shared" si="18"/>
        <v>dec2018</v>
      </c>
      <c r="E229" s="496">
        <f t="shared" si="19"/>
        <v>43435</v>
      </c>
      <c r="F229" s="497"/>
      <c r="G229" s="497"/>
      <c r="H229" s="504">
        <v>8353</v>
      </c>
      <c r="I229" s="506">
        <f t="shared" si="16"/>
        <v>-5.8498647430117234E-2</v>
      </c>
      <c r="J229" s="120"/>
    </row>
    <row r="230" spans="2:10">
      <c r="B230" s="509">
        <v>43496</v>
      </c>
      <c r="C230" s="495">
        <f t="shared" si="17"/>
        <v>1</v>
      </c>
      <c r="D230" s="496" t="str">
        <f t="shared" si="18"/>
        <v>Mar2019</v>
      </c>
      <c r="E230" s="496">
        <f t="shared" si="19"/>
        <v>43525</v>
      </c>
      <c r="F230" s="497"/>
      <c r="G230" s="497"/>
      <c r="H230" s="504">
        <v>7829</v>
      </c>
      <c r="I230" s="506">
        <f t="shared" si="16"/>
        <v>-0.11756086564472501</v>
      </c>
      <c r="J230" s="120"/>
    </row>
    <row r="231" spans="2:10">
      <c r="B231" s="509">
        <v>43524</v>
      </c>
      <c r="C231" s="495">
        <f t="shared" si="17"/>
        <v>1</v>
      </c>
      <c r="D231" s="496" t="str">
        <f t="shared" si="18"/>
        <v>Mar2019</v>
      </c>
      <c r="E231" s="496">
        <f t="shared" si="19"/>
        <v>43525</v>
      </c>
      <c r="F231" s="497"/>
      <c r="G231" s="497"/>
      <c r="H231" s="504">
        <v>9504</v>
      </c>
      <c r="I231" s="506">
        <f t="shared" si="16"/>
        <v>7.1235347159603224E-2</v>
      </c>
      <c r="J231" s="120"/>
    </row>
    <row r="232" spans="2:10">
      <c r="B232" s="509">
        <v>43555</v>
      </c>
      <c r="C232" s="495">
        <f t="shared" si="17"/>
        <v>1</v>
      </c>
      <c r="D232" s="496" t="str">
        <f t="shared" si="18"/>
        <v>Mar2019</v>
      </c>
      <c r="E232" s="496">
        <f t="shared" si="19"/>
        <v>43525</v>
      </c>
      <c r="F232" s="497"/>
      <c r="G232" s="497"/>
      <c r="H232" s="504">
        <v>10025</v>
      </c>
      <c r="I232" s="506">
        <f t="shared" si="16"/>
        <v>0.12995942290351659</v>
      </c>
      <c r="J232" s="120"/>
    </row>
    <row r="233" spans="2:10">
      <c r="B233" s="509">
        <v>43585</v>
      </c>
      <c r="C233" s="495">
        <f t="shared" si="17"/>
        <v>2</v>
      </c>
      <c r="D233" s="496" t="str">
        <f t="shared" si="18"/>
        <v>June2019</v>
      </c>
      <c r="E233" s="496">
        <f t="shared" si="19"/>
        <v>43617</v>
      </c>
      <c r="F233" s="497"/>
      <c r="G233" s="497"/>
      <c r="H233" s="504">
        <v>9817</v>
      </c>
      <c r="I233" s="506">
        <f t="shared" si="16"/>
        <v>0.10651487826871064</v>
      </c>
      <c r="J233" s="120"/>
    </row>
    <row r="234" spans="2:10">
      <c r="B234" s="509">
        <v>43616</v>
      </c>
      <c r="C234" s="495">
        <f t="shared" si="17"/>
        <v>2</v>
      </c>
      <c r="D234" s="496" t="str">
        <f t="shared" si="18"/>
        <v>June2019</v>
      </c>
      <c r="E234" s="496">
        <f t="shared" si="19"/>
        <v>43617</v>
      </c>
      <c r="F234" s="497"/>
      <c r="G234" s="497"/>
      <c r="H234" s="504">
        <v>10162</v>
      </c>
      <c r="I234" s="506">
        <f t="shared" si="16"/>
        <v>0.14540126239855722</v>
      </c>
      <c r="J234" s="120"/>
    </row>
    <row r="235" spans="2:10">
      <c r="B235" s="509">
        <v>43646</v>
      </c>
      <c r="C235" s="495">
        <f t="shared" si="17"/>
        <v>2</v>
      </c>
      <c r="D235" s="496" t="str">
        <f t="shared" si="18"/>
        <v>June2019</v>
      </c>
      <c r="E235" s="496">
        <f t="shared" si="19"/>
        <v>43617</v>
      </c>
      <c r="F235" s="497"/>
      <c r="G235" s="497"/>
      <c r="H235" s="504">
        <v>9687</v>
      </c>
      <c r="I235" s="506">
        <f t="shared" si="16"/>
        <v>9.1862037871956792E-2</v>
      </c>
      <c r="J235" s="120"/>
    </row>
    <row r="236" spans="2:10">
      <c r="B236" s="509">
        <v>43677</v>
      </c>
      <c r="C236" s="495">
        <f t="shared" si="17"/>
        <v>3</v>
      </c>
      <c r="D236" s="496" t="str">
        <f t="shared" si="18"/>
        <v>Sep2019</v>
      </c>
      <c r="E236" s="496">
        <f t="shared" si="19"/>
        <v>43709</v>
      </c>
      <c r="F236" s="497"/>
      <c r="G236" s="497"/>
      <c r="H236" s="504">
        <v>10493</v>
      </c>
      <c r="I236" s="506">
        <f t="shared" si="16"/>
        <v>0.18270964833183045</v>
      </c>
      <c r="J236" s="120"/>
    </row>
    <row r="237" spans="2:10">
      <c r="B237" s="509">
        <v>43708</v>
      </c>
      <c r="C237" s="495">
        <f t="shared" si="17"/>
        <v>3</v>
      </c>
      <c r="D237" s="496" t="str">
        <f t="shared" si="18"/>
        <v>Sep2019</v>
      </c>
      <c r="E237" s="496">
        <f t="shared" si="19"/>
        <v>43709</v>
      </c>
      <c r="F237" s="497"/>
      <c r="G237" s="497"/>
      <c r="H237" s="504">
        <v>10319</v>
      </c>
      <c r="I237" s="506">
        <f t="shared" si="16"/>
        <v>0.16309738503156002</v>
      </c>
      <c r="J237" s="120"/>
    </row>
    <row r="238" spans="2:10">
      <c r="B238" s="509">
        <v>43738</v>
      </c>
      <c r="C238" s="495">
        <f t="shared" si="17"/>
        <v>3</v>
      </c>
      <c r="D238" s="496" t="str">
        <f t="shared" si="18"/>
        <v>Sep2019</v>
      </c>
      <c r="E238" s="496">
        <f t="shared" si="19"/>
        <v>43709</v>
      </c>
      <c r="F238" s="497"/>
      <c r="G238" s="497"/>
      <c r="H238" s="504">
        <v>9498</v>
      </c>
      <c r="I238" s="506">
        <f t="shared" si="16"/>
        <v>7.0559062218214619E-2</v>
      </c>
      <c r="J238" s="120"/>
    </row>
    <row r="239" spans="2:10">
      <c r="B239" s="509">
        <v>43769</v>
      </c>
      <c r="C239" s="495">
        <f t="shared" si="17"/>
        <v>4</v>
      </c>
      <c r="D239" s="496" t="str">
        <f t="shared" si="18"/>
        <v>dec2019</v>
      </c>
      <c r="E239" s="496">
        <f t="shared" si="19"/>
        <v>43800</v>
      </c>
      <c r="F239" s="497"/>
      <c r="G239" s="497"/>
      <c r="H239" s="504">
        <v>10262</v>
      </c>
      <c r="I239" s="506">
        <f t="shared" si="16"/>
        <v>0.15667267808836782</v>
      </c>
      <c r="J239" s="120"/>
    </row>
    <row r="240" spans="2:10">
      <c r="B240" s="509">
        <v>43799</v>
      </c>
      <c r="C240" s="495">
        <f t="shared" si="17"/>
        <v>4</v>
      </c>
      <c r="D240" s="496" t="str">
        <f t="shared" si="18"/>
        <v>dec2019</v>
      </c>
      <c r="E240" s="496">
        <f t="shared" si="19"/>
        <v>43800</v>
      </c>
      <c r="F240" s="497"/>
      <c r="G240" s="497"/>
      <c r="H240" s="504">
        <v>10144</v>
      </c>
      <c r="I240" s="506">
        <f t="shared" si="16"/>
        <v>0.1433724075743914</v>
      </c>
      <c r="J240" s="120"/>
    </row>
    <row r="241" spans="2:10">
      <c r="B241" s="509">
        <v>43830</v>
      </c>
      <c r="C241" s="495">
        <f t="shared" si="17"/>
        <v>4</v>
      </c>
      <c r="D241" s="496" t="str">
        <f t="shared" si="18"/>
        <v>dec2019</v>
      </c>
      <c r="E241" s="496">
        <f t="shared" si="19"/>
        <v>43800</v>
      </c>
      <c r="F241" s="497"/>
      <c r="G241" s="497"/>
      <c r="H241" s="504">
        <v>8368</v>
      </c>
      <c r="I241" s="506">
        <f t="shared" si="16"/>
        <v>-5.680793507664561E-2</v>
      </c>
      <c r="J241" s="120"/>
    </row>
    <row r="242" spans="2:10">
      <c r="B242" s="509">
        <v>43861</v>
      </c>
      <c r="C242" s="495">
        <f t="shared" si="17"/>
        <v>1</v>
      </c>
      <c r="D242" s="496" t="str">
        <f t="shared" si="18"/>
        <v>Mar2020</v>
      </c>
      <c r="E242" s="496">
        <f t="shared" si="19"/>
        <v>43891</v>
      </c>
      <c r="F242" s="497"/>
      <c r="G242" s="497"/>
      <c r="H242" s="504">
        <v>7844</v>
      </c>
      <c r="I242" s="506">
        <f t="shared" si="16"/>
        <v>-0.11587015329125339</v>
      </c>
      <c r="J242" s="120"/>
    </row>
    <row r="243" spans="2:10">
      <c r="B243" s="509">
        <v>43890</v>
      </c>
      <c r="C243" s="495">
        <f t="shared" si="17"/>
        <v>1</v>
      </c>
      <c r="D243" s="496" t="str">
        <f t="shared" si="18"/>
        <v>Mar2020</v>
      </c>
      <c r="E243" s="496">
        <f t="shared" si="19"/>
        <v>43891</v>
      </c>
      <c r="F243" s="497"/>
      <c r="G243" s="497"/>
      <c r="H243" s="504">
        <v>9828</v>
      </c>
      <c r="I243" s="506">
        <f t="shared" si="16"/>
        <v>0.10775473399458968</v>
      </c>
      <c r="J243" s="120"/>
    </row>
    <row r="244" spans="2:10">
      <c r="B244" s="509">
        <v>43921</v>
      </c>
      <c r="C244" s="495">
        <f t="shared" si="17"/>
        <v>1</v>
      </c>
      <c r="D244" s="496" t="str">
        <f t="shared" si="18"/>
        <v>Mar2020</v>
      </c>
      <c r="E244" s="496">
        <f t="shared" si="19"/>
        <v>43891</v>
      </c>
      <c r="F244" s="497"/>
      <c r="G244" s="497"/>
      <c r="H244" s="504">
        <v>10027</v>
      </c>
      <c r="I244" s="506">
        <f t="shared" si="16"/>
        <v>0.13018485121731294</v>
      </c>
      <c r="J244" s="120"/>
    </row>
    <row r="245" spans="2:10">
      <c r="B245" s="509">
        <v>43951</v>
      </c>
      <c r="C245" s="495">
        <f t="shared" si="17"/>
        <v>2</v>
      </c>
      <c r="D245" s="496" t="str">
        <f t="shared" si="18"/>
        <v>June2020</v>
      </c>
      <c r="E245" s="496">
        <f t="shared" si="19"/>
        <v>43983</v>
      </c>
      <c r="F245" s="497"/>
      <c r="G245" s="497"/>
      <c r="H245" s="504">
        <v>9781</v>
      </c>
      <c r="I245" s="506">
        <f t="shared" si="16"/>
        <v>0.10245716862037879</v>
      </c>
      <c r="J245" s="120"/>
    </row>
    <row r="246" spans="2:10">
      <c r="B246" s="509">
        <v>43982</v>
      </c>
      <c r="C246" s="495">
        <f t="shared" si="17"/>
        <v>2</v>
      </c>
      <c r="D246" s="496" t="str">
        <f t="shared" si="18"/>
        <v>June2020</v>
      </c>
      <c r="E246" s="496">
        <f t="shared" si="19"/>
        <v>43983</v>
      </c>
      <c r="F246" s="497"/>
      <c r="G246" s="497"/>
      <c r="H246" s="504">
        <v>10199</v>
      </c>
      <c r="I246" s="506">
        <f t="shared" si="16"/>
        <v>0.14957168620378725</v>
      </c>
      <c r="J246" s="120"/>
    </row>
    <row r="247" spans="2:10">
      <c r="B247" s="509">
        <v>44012</v>
      </c>
      <c r="C247" s="495">
        <f t="shared" si="17"/>
        <v>2</v>
      </c>
      <c r="D247" s="496" t="str">
        <f t="shared" si="18"/>
        <v>June2020</v>
      </c>
      <c r="E247" s="496">
        <f t="shared" si="19"/>
        <v>43983</v>
      </c>
      <c r="F247" s="497"/>
      <c r="G247" s="497"/>
      <c r="H247" s="504">
        <v>9570</v>
      </c>
      <c r="I247" s="506">
        <f t="shared" si="16"/>
        <v>7.8674481514878325E-2</v>
      </c>
      <c r="J247" s="120"/>
    </row>
    <row r="248" spans="2:10">
      <c r="B248" s="509">
        <v>44043</v>
      </c>
      <c r="C248" s="495">
        <f t="shared" si="17"/>
        <v>3</v>
      </c>
      <c r="D248" s="496" t="str">
        <f t="shared" si="18"/>
        <v>Sep2020</v>
      </c>
      <c r="E248" s="496">
        <f t="shared" si="19"/>
        <v>44075</v>
      </c>
      <c r="F248" s="497"/>
      <c r="G248" s="497"/>
      <c r="H248" s="504">
        <v>10285</v>
      </c>
      <c r="I248" s="506">
        <f t="shared" si="16"/>
        <v>0.15926510369702429</v>
      </c>
      <c r="J248" s="120"/>
    </row>
    <row r="249" spans="2:10">
      <c r="B249" s="509">
        <v>44074</v>
      </c>
      <c r="C249" s="495">
        <f t="shared" si="17"/>
        <v>3</v>
      </c>
      <c r="D249" s="496" t="str">
        <f t="shared" si="18"/>
        <v>Sep2020</v>
      </c>
      <c r="E249" s="496">
        <f t="shared" si="19"/>
        <v>44075</v>
      </c>
      <c r="F249" s="497"/>
      <c r="G249" s="497"/>
      <c r="H249" s="504">
        <v>10318</v>
      </c>
      <c r="I249" s="506">
        <f t="shared" si="16"/>
        <v>0.16298467087466184</v>
      </c>
      <c r="J249" s="120"/>
    </row>
    <row r="250" spans="2:10">
      <c r="B250" s="509">
        <v>44104</v>
      </c>
      <c r="C250" s="495">
        <f t="shared" si="17"/>
        <v>3</v>
      </c>
      <c r="D250" s="496" t="str">
        <f t="shared" si="18"/>
        <v>Sep2020</v>
      </c>
      <c r="E250" s="496">
        <f t="shared" si="19"/>
        <v>44075</v>
      </c>
      <c r="F250" s="497"/>
      <c r="G250" s="497"/>
      <c r="H250" s="504">
        <v>9498</v>
      </c>
      <c r="I250" s="506">
        <f t="shared" si="16"/>
        <v>7.0559062218214619E-2</v>
      </c>
      <c r="J250" s="120"/>
    </row>
    <row r="251" spans="2:10">
      <c r="B251" s="509">
        <v>44135</v>
      </c>
      <c r="C251" s="495">
        <f t="shared" si="17"/>
        <v>4</v>
      </c>
      <c r="D251" s="496" t="str">
        <f t="shared" si="18"/>
        <v>dec2020</v>
      </c>
      <c r="E251" s="496">
        <f t="shared" si="19"/>
        <v>44166</v>
      </c>
      <c r="F251" s="497"/>
      <c r="G251" s="497"/>
      <c r="H251" s="504">
        <v>10279</v>
      </c>
      <c r="I251" s="506">
        <f t="shared" si="16"/>
        <v>0.15858881875563569</v>
      </c>
      <c r="J251" s="120"/>
    </row>
    <row r="252" spans="2:10">
      <c r="B252" s="509">
        <v>44165</v>
      </c>
      <c r="C252" s="495">
        <f t="shared" si="17"/>
        <v>4</v>
      </c>
      <c r="D252" s="496" t="str">
        <f t="shared" si="18"/>
        <v>dec2020</v>
      </c>
      <c r="E252" s="496">
        <f t="shared" si="19"/>
        <v>44166</v>
      </c>
      <c r="F252" s="497"/>
      <c r="G252" s="497"/>
      <c r="H252" s="504">
        <v>10173</v>
      </c>
      <c r="I252" s="506">
        <f t="shared" si="16"/>
        <v>0.14664111812443648</v>
      </c>
      <c r="J252" s="120"/>
    </row>
    <row r="253" spans="2:10">
      <c r="B253" s="509">
        <v>44196</v>
      </c>
      <c r="C253" s="495">
        <f t="shared" si="17"/>
        <v>4</v>
      </c>
      <c r="D253" s="496" t="str">
        <f t="shared" si="18"/>
        <v>dec2020</v>
      </c>
      <c r="E253" s="496">
        <f t="shared" si="19"/>
        <v>44166</v>
      </c>
      <c r="F253" s="497"/>
      <c r="G253" s="497"/>
      <c r="H253" s="504">
        <v>8394</v>
      </c>
      <c r="I253" s="506">
        <f t="shared" si="16"/>
        <v>-5.387736699729484E-2</v>
      </c>
      <c r="J253" s="120"/>
    </row>
    <row r="254" spans="2:10">
      <c r="B254" s="509">
        <v>44227</v>
      </c>
      <c r="C254" s="495">
        <f t="shared" si="17"/>
        <v>1</v>
      </c>
      <c r="D254" s="496" t="str">
        <f t="shared" si="18"/>
        <v>Mar2021</v>
      </c>
      <c r="E254" s="496">
        <f t="shared" si="19"/>
        <v>44256</v>
      </c>
      <c r="F254" s="497"/>
      <c r="G254" s="497"/>
      <c r="H254" s="504">
        <v>7869</v>
      </c>
      <c r="I254" s="506">
        <f t="shared" si="16"/>
        <v>-0.11305229936880068</v>
      </c>
      <c r="J254" s="120"/>
    </row>
    <row r="255" spans="2:10">
      <c r="B255" s="509">
        <v>44255</v>
      </c>
      <c r="C255" s="495">
        <f t="shared" si="17"/>
        <v>1</v>
      </c>
      <c r="D255" s="496" t="str">
        <f t="shared" si="18"/>
        <v>Mar2021</v>
      </c>
      <c r="E255" s="496">
        <f t="shared" si="19"/>
        <v>44256</v>
      </c>
      <c r="F255" s="497"/>
      <c r="G255" s="497"/>
      <c r="H255" s="504">
        <v>9527</v>
      </c>
      <c r="I255" s="506">
        <f t="shared" si="16"/>
        <v>7.3827772768259692E-2</v>
      </c>
      <c r="J255" s="120"/>
    </row>
    <row r="256" spans="2:10">
      <c r="B256" s="509">
        <v>44286</v>
      </c>
      <c r="C256" s="495">
        <f t="shared" si="17"/>
        <v>1</v>
      </c>
      <c r="D256" s="496" t="str">
        <f t="shared" si="18"/>
        <v>Mar2021</v>
      </c>
      <c r="E256" s="496">
        <f t="shared" si="19"/>
        <v>44256</v>
      </c>
      <c r="F256" s="497"/>
      <c r="G256" s="497"/>
      <c r="H256" s="504">
        <v>10025</v>
      </c>
      <c r="I256" s="506">
        <f t="shared" si="16"/>
        <v>0.12995942290351659</v>
      </c>
      <c r="J256" s="120"/>
    </row>
    <row r="257" spans="2:10">
      <c r="B257" s="509">
        <v>44316</v>
      </c>
      <c r="C257" s="495">
        <f t="shared" si="17"/>
        <v>2</v>
      </c>
      <c r="D257" s="496" t="str">
        <f t="shared" si="18"/>
        <v>June2021</v>
      </c>
      <c r="E257" s="496">
        <f t="shared" si="19"/>
        <v>44348</v>
      </c>
      <c r="F257" s="497"/>
      <c r="G257" s="497"/>
      <c r="H257" s="504">
        <v>9807</v>
      </c>
      <c r="I257" s="506">
        <f t="shared" ref="I257:I303" si="20">H257/G$193-1</f>
        <v>0.10538773669972956</v>
      </c>
      <c r="J257" s="120"/>
    </row>
    <row r="258" spans="2:10">
      <c r="B258" s="509">
        <v>44347</v>
      </c>
      <c r="C258" s="495">
        <f t="shared" si="17"/>
        <v>2</v>
      </c>
      <c r="D258" s="496" t="str">
        <f t="shared" si="18"/>
        <v>June2021</v>
      </c>
      <c r="E258" s="496">
        <f t="shared" si="19"/>
        <v>44348</v>
      </c>
      <c r="F258" s="497"/>
      <c r="G258" s="497"/>
      <c r="H258" s="504">
        <v>10128</v>
      </c>
      <c r="I258" s="506">
        <f t="shared" si="20"/>
        <v>0.14156898106402171</v>
      </c>
      <c r="J258" s="120"/>
    </row>
    <row r="259" spans="2:10">
      <c r="B259" s="509">
        <v>44377</v>
      </c>
      <c r="C259" s="495">
        <f t="shared" si="17"/>
        <v>2</v>
      </c>
      <c r="D259" s="496" t="str">
        <f t="shared" si="18"/>
        <v>June2021</v>
      </c>
      <c r="E259" s="496">
        <f t="shared" si="19"/>
        <v>44348</v>
      </c>
      <c r="F259" s="497"/>
      <c r="G259" s="497"/>
      <c r="H259" s="504">
        <v>9657</v>
      </c>
      <c r="I259" s="506">
        <f t="shared" si="20"/>
        <v>8.8480613165013544E-2</v>
      </c>
      <c r="J259" s="120"/>
    </row>
    <row r="260" spans="2:10">
      <c r="B260" s="509">
        <v>44408</v>
      </c>
      <c r="C260" s="495">
        <f t="shared" si="17"/>
        <v>3</v>
      </c>
      <c r="D260" s="496" t="str">
        <f t="shared" si="18"/>
        <v>Sep2021</v>
      </c>
      <c r="E260" s="496">
        <f t="shared" si="19"/>
        <v>44440</v>
      </c>
      <c r="F260" s="497"/>
      <c r="G260" s="497"/>
      <c r="H260" s="504">
        <v>10460</v>
      </c>
      <c r="I260" s="506">
        <f t="shared" si="20"/>
        <v>0.1789900811541929</v>
      </c>
      <c r="J260" s="120"/>
    </row>
    <row r="261" spans="2:10">
      <c r="B261" s="509">
        <v>44439</v>
      </c>
      <c r="C261" s="495">
        <f t="shared" si="17"/>
        <v>3</v>
      </c>
      <c r="D261" s="496" t="str">
        <f t="shared" si="18"/>
        <v>Sep2021</v>
      </c>
      <c r="E261" s="496">
        <f t="shared" si="19"/>
        <v>44440</v>
      </c>
      <c r="F261" s="497"/>
      <c r="G261" s="497"/>
      <c r="H261" s="504">
        <v>10288</v>
      </c>
      <c r="I261" s="506">
        <f t="shared" si="20"/>
        <v>0.15960324616771859</v>
      </c>
      <c r="J261" s="120"/>
    </row>
    <row r="262" spans="2:10">
      <c r="B262" s="509">
        <v>44469</v>
      </c>
      <c r="C262" s="495">
        <f t="shared" si="17"/>
        <v>3</v>
      </c>
      <c r="D262" s="496" t="str">
        <f t="shared" si="18"/>
        <v>Sep2021</v>
      </c>
      <c r="E262" s="496">
        <f t="shared" si="19"/>
        <v>44440</v>
      </c>
      <c r="F262" s="497"/>
      <c r="G262" s="497"/>
      <c r="H262" s="504">
        <v>9468</v>
      </c>
      <c r="I262" s="506">
        <f t="shared" si="20"/>
        <v>6.7177637511271371E-2</v>
      </c>
      <c r="J262" s="120"/>
    </row>
    <row r="263" spans="2:10">
      <c r="B263" s="509">
        <v>44500</v>
      </c>
      <c r="C263" s="495">
        <f t="shared" si="17"/>
        <v>4</v>
      </c>
      <c r="D263" s="496" t="str">
        <f t="shared" si="18"/>
        <v>dec2021</v>
      </c>
      <c r="E263" s="496">
        <f t="shared" si="19"/>
        <v>44531</v>
      </c>
      <c r="F263" s="497"/>
      <c r="G263" s="497"/>
      <c r="H263" s="504">
        <v>10232</v>
      </c>
      <c r="I263" s="506">
        <f t="shared" si="20"/>
        <v>0.1532912533814248</v>
      </c>
      <c r="J263" s="120"/>
    </row>
    <row r="264" spans="2:10">
      <c r="B264" s="509">
        <v>44530</v>
      </c>
      <c r="C264" s="495">
        <f t="shared" ref="C264:C307" si="21">MONTH(MONTH(B264)&amp;0)</f>
        <v>4</v>
      </c>
      <c r="D264" s="496" t="str">
        <f t="shared" ref="D264:D307" si="22">IF(C264=4,"dec",IF(C264=1,"Mar", IF(C264=2,"June",IF(C264=3,"Sep",""))))&amp;YEAR(B264)</f>
        <v>dec2021</v>
      </c>
      <c r="E264" s="496">
        <f t="shared" ref="E264:E307" si="23">DATEVALUE(D264)</f>
        <v>44531</v>
      </c>
      <c r="F264" s="497"/>
      <c r="G264" s="497"/>
      <c r="H264" s="504">
        <v>10115</v>
      </c>
      <c r="I264" s="506">
        <f t="shared" si="20"/>
        <v>0.14010369702434633</v>
      </c>
      <c r="J264" s="120"/>
    </row>
    <row r="265" spans="2:10">
      <c r="B265" s="509">
        <v>44561</v>
      </c>
      <c r="C265" s="495">
        <f t="shared" si="21"/>
        <v>4</v>
      </c>
      <c r="D265" s="496" t="str">
        <f t="shared" si="22"/>
        <v>dec2021</v>
      </c>
      <c r="E265" s="496">
        <f t="shared" si="23"/>
        <v>44531</v>
      </c>
      <c r="F265" s="497"/>
      <c r="G265" s="497"/>
      <c r="H265" s="504">
        <v>8342</v>
      </c>
      <c r="I265" s="506">
        <f t="shared" si="20"/>
        <v>-5.9738503155996381E-2</v>
      </c>
      <c r="J265" s="120"/>
    </row>
    <row r="266" spans="2:10">
      <c r="B266" s="509">
        <v>44592</v>
      </c>
      <c r="C266" s="495">
        <f t="shared" si="21"/>
        <v>1</v>
      </c>
      <c r="D266" s="496" t="str">
        <f t="shared" si="22"/>
        <v>Mar2022</v>
      </c>
      <c r="E266" s="496">
        <f t="shared" si="23"/>
        <v>44621</v>
      </c>
      <c r="F266" s="497"/>
      <c r="G266" s="497"/>
      <c r="H266" s="504">
        <v>7821</v>
      </c>
      <c r="I266" s="506">
        <f t="shared" si="20"/>
        <v>-0.11846257889990985</v>
      </c>
      <c r="J266" s="120"/>
    </row>
    <row r="267" spans="2:10">
      <c r="B267" s="509">
        <v>44620</v>
      </c>
      <c r="C267" s="495">
        <f t="shared" si="21"/>
        <v>1</v>
      </c>
      <c r="D267" s="496" t="str">
        <f t="shared" si="22"/>
        <v>Mar2022</v>
      </c>
      <c r="E267" s="496">
        <f t="shared" si="23"/>
        <v>44621</v>
      </c>
      <c r="F267" s="497"/>
      <c r="G267" s="497"/>
      <c r="H267" s="504">
        <v>9483</v>
      </c>
      <c r="I267" s="506">
        <f t="shared" si="20"/>
        <v>6.8868349864743106E-2</v>
      </c>
      <c r="J267" s="120"/>
    </row>
    <row r="268" spans="2:10">
      <c r="B268" s="509">
        <v>44651</v>
      </c>
      <c r="C268" s="495">
        <f t="shared" si="21"/>
        <v>1</v>
      </c>
      <c r="D268" s="496" t="str">
        <f t="shared" si="22"/>
        <v>Mar2022</v>
      </c>
      <c r="E268" s="496">
        <f t="shared" si="23"/>
        <v>44621</v>
      </c>
      <c r="F268" s="497"/>
      <c r="G268" s="497"/>
      <c r="H268" s="504">
        <v>10025</v>
      </c>
      <c r="I268" s="506">
        <f t="shared" si="20"/>
        <v>0.12995942290351659</v>
      </c>
      <c r="J268" s="120"/>
    </row>
    <row r="269" spans="2:10">
      <c r="B269" s="509">
        <v>44681</v>
      </c>
      <c r="C269" s="495">
        <f t="shared" si="21"/>
        <v>2</v>
      </c>
      <c r="D269" s="496" t="str">
        <f t="shared" si="22"/>
        <v>June2022</v>
      </c>
      <c r="E269" s="496">
        <f t="shared" si="23"/>
        <v>44713</v>
      </c>
      <c r="F269" s="497"/>
      <c r="G269" s="497"/>
      <c r="H269" s="504">
        <v>9817</v>
      </c>
      <c r="I269" s="506">
        <f t="shared" si="20"/>
        <v>0.10651487826871064</v>
      </c>
      <c r="J269" s="120"/>
    </row>
    <row r="270" spans="2:10">
      <c r="B270" s="509">
        <v>44712</v>
      </c>
      <c r="C270" s="495">
        <f t="shared" si="21"/>
        <v>2</v>
      </c>
      <c r="D270" s="496" t="str">
        <f t="shared" si="22"/>
        <v>June2022</v>
      </c>
      <c r="E270" s="496">
        <f t="shared" si="23"/>
        <v>44713</v>
      </c>
      <c r="F270" s="497"/>
      <c r="G270" s="497"/>
      <c r="H270" s="504">
        <v>10162</v>
      </c>
      <c r="I270" s="506">
        <f t="shared" si="20"/>
        <v>0.14540126239855722</v>
      </c>
      <c r="J270" s="120"/>
    </row>
    <row r="271" spans="2:10">
      <c r="B271" s="509">
        <v>44742</v>
      </c>
      <c r="C271" s="495">
        <f t="shared" si="21"/>
        <v>2</v>
      </c>
      <c r="D271" s="496" t="str">
        <f t="shared" si="22"/>
        <v>June2022</v>
      </c>
      <c r="E271" s="496">
        <f t="shared" si="23"/>
        <v>44713</v>
      </c>
      <c r="F271" s="497"/>
      <c r="G271" s="497"/>
      <c r="H271" s="504">
        <v>9688</v>
      </c>
      <c r="I271" s="506">
        <f t="shared" si="20"/>
        <v>9.1974752028854745E-2</v>
      </c>
      <c r="J271" s="120"/>
    </row>
    <row r="272" spans="2:10">
      <c r="B272" s="509">
        <v>44773</v>
      </c>
      <c r="C272" s="495">
        <f t="shared" si="21"/>
        <v>3</v>
      </c>
      <c r="D272" s="496" t="str">
        <f t="shared" si="22"/>
        <v>Sep2022</v>
      </c>
      <c r="E272" s="496">
        <f t="shared" si="23"/>
        <v>44805</v>
      </c>
      <c r="F272" s="497"/>
      <c r="G272" s="497"/>
      <c r="H272" s="504">
        <v>10508</v>
      </c>
      <c r="I272" s="506">
        <f t="shared" si="20"/>
        <v>0.18440036068530197</v>
      </c>
      <c r="J272" s="120"/>
    </row>
    <row r="273" spans="2:10">
      <c r="B273" s="509">
        <v>44804</v>
      </c>
      <c r="C273" s="495">
        <f t="shared" si="21"/>
        <v>3</v>
      </c>
      <c r="D273" s="496" t="str">
        <f t="shared" si="22"/>
        <v>Sep2022</v>
      </c>
      <c r="E273" s="496">
        <f t="shared" si="23"/>
        <v>44805</v>
      </c>
      <c r="F273" s="497"/>
      <c r="G273" s="497"/>
      <c r="H273" s="504">
        <v>10334</v>
      </c>
      <c r="I273" s="506">
        <f t="shared" si="20"/>
        <v>0.16478809738503153</v>
      </c>
      <c r="J273" s="120"/>
    </row>
    <row r="274" spans="2:10">
      <c r="B274" s="509">
        <v>44834</v>
      </c>
      <c r="C274" s="495">
        <f t="shared" si="21"/>
        <v>3</v>
      </c>
      <c r="D274" s="496" t="str">
        <f t="shared" si="22"/>
        <v>Sep2022</v>
      </c>
      <c r="E274" s="496">
        <f t="shared" si="23"/>
        <v>44805</v>
      </c>
      <c r="F274" s="497"/>
      <c r="G274" s="497"/>
      <c r="H274" s="504">
        <v>9498</v>
      </c>
      <c r="I274" s="506">
        <f t="shared" si="20"/>
        <v>7.0559062218214619E-2</v>
      </c>
      <c r="J274" s="120"/>
    </row>
    <row r="275" spans="2:10">
      <c r="B275" s="509">
        <v>44865</v>
      </c>
      <c r="C275" s="495">
        <f t="shared" si="21"/>
        <v>4</v>
      </c>
      <c r="D275" s="496" t="str">
        <f t="shared" si="22"/>
        <v>dec2022</v>
      </c>
      <c r="E275" s="496">
        <f t="shared" si="23"/>
        <v>44896</v>
      </c>
      <c r="F275" s="497"/>
      <c r="G275" s="497"/>
      <c r="H275" s="504">
        <v>10263</v>
      </c>
      <c r="I275" s="506">
        <f t="shared" si="20"/>
        <v>0.156785392245266</v>
      </c>
      <c r="J275" s="120"/>
    </row>
    <row r="276" spans="2:10">
      <c r="B276" s="509">
        <v>44895</v>
      </c>
      <c r="C276" s="495">
        <f t="shared" si="21"/>
        <v>4</v>
      </c>
      <c r="D276" s="496" t="str">
        <f t="shared" si="22"/>
        <v>dec2022</v>
      </c>
      <c r="E276" s="496">
        <f t="shared" si="23"/>
        <v>44896</v>
      </c>
      <c r="F276" s="497"/>
      <c r="G276" s="497"/>
      <c r="H276" s="504">
        <v>10144</v>
      </c>
      <c r="I276" s="506">
        <f t="shared" si="20"/>
        <v>0.1433724075743914</v>
      </c>
      <c r="J276" s="120"/>
    </row>
    <row r="277" spans="2:10">
      <c r="B277" s="509">
        <v>44926</v>
      </c>
      <c r="C277" s="495">
        <f t="shared" si="21"/>
        <v>4</v>
      </c>
      <c r="D277" s="496" t="str">
        <f t="shared" si="22"/>
        <v>dec2022</v>
      </c>
      <c r="E277" s="496">
        <f t="shared" si="23"/>
        <v>44896</v>
      </c>
      <c r="F277" s="497"/>
      <c r="G277" s="497"/>
      <c r="H277" s="504">
        <v>8353</v>
      </c>
      <c r="I277" s="506">
        <f t="shared" si="20"/>
        <v>-5.8498647430117234E-2</v>
      </c>
      <c r="J277" s="120"/>
    </row>
    <row r="278" spans="2:10">
      <c r="B278" s="509">
        <v>44957</v>
      </c>
      <c r="C278" s="495">
        <f t="shared" si="21"/>
        <v>1</v>
      </c>
      <c r="D278" s="496" t="str">
        <f t="shared" si="22"/>
        <v>Mar2023</v>
      </c>
      <c r="E278" s="496">
        <f t="shared" si="23"/>
        <v>44986</v>
      </c>
      <c r="F278" s="497"/>
      <c r="G278" s="497"/>
      <c r="H278" s="504">
        <v>7829</v>
      </c>
      <c r="I278" s="506">
        <f t="shared" si="20"/>
        <v>-0.11756086564472501</v>
      </c>
      <c r="J278" s="120"/>
    </row>
    <row r="279" spans="2:10">
      <c r="B279" s="509">
        <v>44985</v>
      </c>
      <c r="C279" s="495">
        <f t="shared" si="21"/>
        <v>1</v>
      </c>
      <c r="D279" s="496" t="str">
        <f t="shared" si="22"/>
        <v>Mar2023</v>
      </c>
      <c r="E279" s="496">
        <f t="shared" si="23"/>
        <v>44986</v>
      </c>
      <c r="F279" s="497"/>
      <c r="G279" s="497"/>
      <c r="H279" s="504">
        <v>9504</v>
      </c>
      <c r="I279" s="506">
        <f t="shared" si="20"/>
        <v>7.1235347159603224E-2</v>
      </c>
      <c r="J279" s="120"/>
    </row>
    <row r="280" spans="2:10">
      <c r="B280" s="509">
        <v>45016</v>
      </c>
      <c r="C280" s="495">
        <f t="shared" si="21"/>
        <v>1</v>
      </c>
      <c r="D280" s="496" t="str">
        <f t="shared" si="22"/>
        <v>Mar2023</v>
      </c>
      <c r="E280" s="496">
        <f t="shared" si="23"/>
        <v>44986</v>
      </c>
      <c r="F280" s="497"/>
      <c r="G280" s="497"/>
      <c r="H280" s="504">
        <v>10025</v>
      </c>
      <c r="I280" s="506">
        <f t="shared" si="20"/>
        <v>0.12995942290351659</v>
      </c>
      <c r="J280" s="120"/>
    </row>
    <row r="281" spans="2:10">
      <c r="B281" s="509">
        <v>45046</v>
      </c>
      <c r="C281" s="495">
        <f t="shared" si="21"/>
        <v>2</v>
      </c>
      <c r="D281" s="496" t="str">
        <f t="shared" si="22"/>
        <v>June2023</v>
      </c>
      <c r="E281" s="496">
        <f t="shared" si="23"/>
        <v>45078</v>
      </c>
      <c r="F281" s="497"/>
      <c r="G281" s="497"/>
      <c r="H281" s="504">
        <v>9816</v>
      </c>
      <c r="I281" s="506">
        <f t="shared" si="20"/>
        <v>0.10640216411181247</v>
      </c>
      <c r="J281" s="120"/>
    </row>
    <row r="282" spans="2:10">
      <c r="B282" s="509">
        <v>45077</v>
      </c>
      <c r="C282" s="495">
        <f t="shared" si="21"/>
        <v>2</v>
      </c>
      <c r="D282" s="496" t="str">
        <f t="shared" si="22"/>
        <v>June2023</v>
      </c>
      <c r="E282" s="496">
        <f t="shared" si="23"/>
        <v>45078</v>
      </c>
      <c r="F282" s="497"/>
      <c r="G282" s="497"/>
      <c r="H282" s="504">
        <v>10162</v>
      </c>
      <c r="I282" s="506">
        <f t="shared" si="20"/>
        <v>0.14540126239855722</v>
      </c>
      <c r="J282" s="120"/>
    </row>
    <row r="283" spans="2:10">
      <c r="B283" s="509">
        <v>45107</v>
      </c>
      <c r="C283" s="495">
        <f t="shared" si="21"/>
        <v>2</v>
      </c>
      <c r="D283" s="496" t="str">
        <f t="shared" si="22"/>
        <v>June2023</v>
      </c>
      <c r="E283" s="496">
        <f t="shared" si="23"/>
        <v>45078</v>
      </c>
      <c r="F283" s="497"/>
      <c r="G283" s="497"/>
      <c r="H283" s="504">
        <v>9687</v>
      </c>
      <c r="I283" s="506">
        <f t="shared" si="20"/>
        <v>9.1862037871956792E-2</v>
      </c>
      <c r="J283" s="120"/>
    </row>
    <row r="284" spans="2:10">
      <c r="B284" s="509">
        <v>45138</v>
      </c>
      <c r="C284" s="495">
        <f t="shared" si="21"/>
        <v>3</v>
      </c>
      <c r="D284" s="496" t="str">
        <f t="shared" si="22"/>
        <v>Sep2023</v>
      </c>
      <c r="E284" s="496">
        <f t="shared" si="23"/>
        <v>45170</v>
      </c>
      <c r="F284" s="497"/>
      <c r="G284" s="497"/>
      <c r="H284" s="504">
        <v>10493</v>
      </c>
      <c r="I284" s="506">
        <f t="shared" si="20"/>
        <v>0.18270964833183045</v>
      </c>
      <c r="J284" s="120"/>
    </row>
    <row r="285" spans="2:10">
      <c r="B285" s="509">
        <v>45169</v>
      </c>
      <c r="C285" s="495">
        <f t="shared" si="21"/>
        <v>3</v>
      </c>
      <c r="D285" s="496" t="str">
        <f t="shared" si="22"/>
        <v>Sep2023</v>
      </c>
      <c r="E285" s="496">
        <f t="shared" si="23"/>
        <v>45170</v>
      </c>
      <c r="F285" s="497"/>
      <c r="G285" s="497"/>
      <c r="H285" s="504">
        <v>10319</v>
      </c>
      <c r="I285" s="506">
        <f t="shared" si="20"/>
        <v>0.16309738503156002</v>
      </c>
      <c r="J285" s="120"/>
    </row>
    <row r="286" spans="2:10">
      <c r="B286" s="509">
        <v>45199</v>
      </c>
      <c r="C286" s="495">
        <f t="shared" si="21"/>
        <v>3</v>
      </c>
      <c r="D286" s="496" t="str">
        <f t="shared" si="22"/>
        <v>Sep2023</v>
      </c>
      <c r="E286" s="496">
        <f t="shared" si="23"/>
        <v>45170</v>
      </c>
      <c r="F286" s="497"/>
      <c r="G286" s="497"/>
      <c r="H286" s="504">
        <v>9482</v>
      </c>
      <c r="I286" s="506">
        <f t="shared" si="20"/>
        <v>6.8755635707844931E-2</v>
      </c>
      <c r="J286" s="120"/>
    </row>
    <row r="287" spans="2:10">
      <c r="B287" s="509">
        <v>45230</v>
      </c>
      <c r="C287" s="495">
        <f t="shared" si="21"/>
        <v>4</v>
      </c>
      <c r="D287" s="496" t="str">
        <f t="shared" si="22"/>
        <v>dec2023</v>
      </c>
      <c r="E287" s="496">
        <f t="shared" si="23"/>
        <v>45261</v>
      </c>
      <c r="F287" s="497"/>
      <c r="G287" s="497"/>
      <c r="H287" s="504">
        <v>10250</v>
      </c>
      <c r="I287" s="506">
        <f t="shared" si="20"/>
        <v>0.15532010820559061</v>
      </c>
      <c r="J287" s="120"/>
    </row>
    <row r="288" spans="2:10">
      <c r="B288" s="509">
        <v>45260</v>
      </c>
      <c r="C288" s="495">
        <f t="shared" si="21"/>
        <v>4</v>
      </c>
      <c r="D288" s="496" t="str">
        <f t="shared" si="22"/>
        <v>dec2023</v>
      </c>
      <c r="E288" s="496">
        <f t="shared" si="23"/>
        <v>45261</v>
      </c>
      <c r="F288" s="497"/>
      <c r="G288" s="497"/>
      <c r="H288" s="504">
        <v>10144</v>
      </c>
      <c r="I288" s="506">
        <f t="shared" si="20"/>
        <v>0.1433724075743914</v>
      </c>
      <c r="J288" s="120"/>
    </row>
    <row r="289" spans="2:10">
      <c r="B289" s="509">
        <v>45291</v>
      </c>
      <c r="C289" s="495">
        <f t="shared" si="21"/>
        <v>4</v>
      </c>
      <c r="D289" s="496" t="str">
        <f t="shared" si="22"/>
        <v>dec2023</v>
      </c>
      <c r="E289" s="496">
        <f t="shared" si="23"/>
        <v>45261</v>
      </c>
      <c r="F289" s="497"/>
      <c r="G289" s="497"/>
      <c r="H289" s="504">
        <v>8367</v>
      </c>
      <c r="I289" s="506">
        <f t="shared" si="20"/>
        <v>-5.6920649233543785E-2</v>
      </c>
      <c r="J289" s="120"/>
    </row>
    <row r="290" spans="2:10">
      <c r="B290" s="509">
        <v>45322</v>
      </c>
      <c r="C290" s="495">
        <f t="shared" si="21"/>
        <v>1</v>
      </c>
      <c r="D290" s="496" t="str">
        <f t="shared" si="22"/>
        <v>Mar2024</v>
      </c>
      <c r="E290" s="496">
        <f t="shared" si="23"/>
        <v>45352</v>
      </c>
      <c r="F290" s="497"/>
      <c r="G290" s="497"/>
      <c r="H290" s="504">
        <v>7844</v>
      </c>
      <c r="I290" s="506">
        <f t="shared" si="20"/>
        <v>-0.11587015329125339</v>
      </c>
      <c r="J290" s="120"/>
    </row>
    <row r="291" spans="2:10">
      <c r="B291" s="509">
        <v>45351</v>
      </c>
      <c r="C291" s="495">
        <f t="shared" si="21"/>
        <v>1</v>
      </c>
      <c r="D291" s="496" t="str">
        <f t="shared" si="22"/>
        <v>Mar2024</v>
      </c>
      <c r="E291" s="496">
        <f t="shared" si="23"/>
        <v>45352</v>
      </c>
      <c r="F291" s="497"/>
      <c r="G291" s="497"/>
      <c r="H291" s="504">
        <v>9828</v>
      </c>
      <c r="I291" s="506">
        <f t="shared" si="20"/>
        <v>0.10775473399458968</v>
      </c>
      <c r="J291" s="120"/>
    </row>
    <row r="292" spans="2:10">
      <c r="B292" s="509">
        <v>45382</v>
      </c>
      <c r="C292" s="495">
        <f t="shared" si="21"/>
        <v>1</v>
      </c>
      <c r="D292" s="496" t="str">
        <f t="shared" si="22"/>
        <v>Mar2024</v>
      </c>
      <c r="E292" s="496">
        <f t="shared" si="23"/>
        <v>45352</v>
      </c>
      <c r="F292" s="497"/>
      <c r="G292" s="497"/>
      <c r="H292" s="504">
        <v>10027</v>
      </c>
      <c r="I292" s="506">
        <f t="shared" si="20"/>
        <v>0.13018485121731294</v>
      </c>
      <c r="J292" s="120"/>
    </row>
    <row r="293" spans="2:10">
      <c r="B293" s="509">
        <v>45412</v>
      </c>
      <c r="C293" s="495">
        <f t="shared" si="21"/>
        <v>2</v>
      </c>
      <c r="D293" s="496" t="str">
        <f t="shared" si="22"/>
        <v>June2024</v>
      </c>
      <c r="E293" s="496">
        <f t="shared" si="23"/>
        <v>45444</v>
      </c>
      <c r="F293" s="497"/>
      <c r="G293" s="497"/>
      <c r="H293" s="504">
        <v>9781</v>
      </c>
      <c r="I293" s="506">
        <f t="shared" si="20"/>
        <v>0.10245716862037879</v>
      </c>
      <c r="J293" s="120"/>
    </row>
    <row r="294" spans="2:10">
      <c r="B294" s="509">
        <v>45443</v>
      </c>
      <c r="C294" s="495">
        <f t="shared" si="21"/>
        <v>2</v>
      </c>
      <c r="D294" s="496" t="str">
        <f t="shared" si="22"/>
        <v>June2024</v>
      </c>
      <c r="E294" s="496">
        <f t="shared" si="23"/>
        <v>45444</v>
      </c>
      <c r="F294" s="497"/>
      <c r="G294" s="497"/>
      <c r="H294" s="504">
        <v>10199</v>
      </c>
      <c r="I294" s="506">
        <f t="shared" si="20"/>
        <v>0.14957168620378725</v>
      </c>
      <c r="J294" s="120"/>
    </row>
    <row r="295" spans="2:10">
      <c r="B295" s="509">
        <v>45473</v>
      </c>
      <c r="C295" s="495">
        <f t="shared" si="21"/>
        <v>2</v>
      </c>
      <c r="D295" s="496" t="str">
        <f t="shared" si="22"/>
        <v>June2024</v>
      </c>
      <c r="E295" s="496">
        <f t="shared" si="23"/>
        <v>45444</v>
      </c>
      <c r="F295" s="497"/>
      <c r="G295" s="497"/>
      <c r="H295" s="504">
        <v>9570</v>
      </c>
      <c r="I295" s="506">
        <f t="shared" si="20"/>
        <v>7.8674481514878325E-2</v>
      </c>
      <c r="J295" s="120"/>
    </row>
    <row r="296" spans="2:10">
      <c r="B296" s="509">
        <v>45504</v>
      </c>
      <c r="C296" s="495">
        <f t="shared" si="21"/>
        <v>3</v>
      </c>
      <c r="D296" s="496" t="str">
        <f t="shared" si="22"/>
        <v>Sep2024</v>
      </c>
      <c r="E296" s="496">
        <f t="shared" si="23"/>
        <v>45536</v>
      </c>
      <c r="F296" s="497"/>
      <c r="G296" s="497"/>
      <c r="H296" s="504">
        <v>10284</v>
      </c>
      <c r="I296" s="506">
        <f t="shared" si="20"/>
        <v>0.15915238954012634</v>
      </c>
      <c r="J296" s="120"/>
    </row>
    <row r="297" spans="2:10">
      <c r="B297" s="509">
        <v>45535</v>
      </c>
      <c r="C297" s="495">
        <f t="shared" si="21"/>
        <v>3</v>
      </c>
      <c r="D297" s="496" t="str">
        <f t="shared" si="22"/>
        <v>Sep2024</v>
      </c>
      <c r="E297" s="496">
        <f t="shared" si="23"/>
        <v>45536</v>
      </c>
      <c r="F297" s="497"/>
      <c r="G297" s="497"/>
      <c r="H297" s="504">
        <v>10318</v>
      </c>
      <c r="I297" s="506">
        <f t="shared" si="20"/>
        <v>0.16298467087466184</v>
      </c>
      <c r="J297" s="120"/>
    </row>
    <row r="298" spans="2:10">
      <c r="B298" s="509">
        <v>45565</v>
      </c>
      <c r="C298" s="495">
        <f t="shared" si="21"/>
        <v>3</v>
      </c>
      <c r="D298" s="496" t="str">
        <f t="shared" si="22"/>
        <v>Sep2024</v>
      </c>
      <c r="E298" s="496">
        <f t="shared" si="23"/>
        <v>45536</v>
      </c>
      <c r="F298" s="497"/>
      <c r="G298" s="497"/>
      <c r="H298" s="504">
        <v>9498</v>
      </c>
      <c r="I298" s="506">
        <f t="shared" si="20"/>
        <v>7.0559062218214619E-2</v>
      </c>
      <c r="J298" s="120"/>
    </row>
    <row r="299" spans="2:10">
      <c r="B299" s="509">
        <v>45596</v>
      </c>
      <c r="C299" s="495">
        <f t="shared" si="21"/>
        <v>4</v>
      </c>
      <c r="D299" s="496" t="str">
        <f t="shared" si="22"/>
        <v>dec2024</v>
      </c>
      <c r="E299" s="496">
        <f t="shared" si="23"/>
        <v>45627</v>
      </c>
      <c r="F299" s="497"/>
      <c r="G299" s="497"/>
      <c r="H299" s="504">
        <v>10281</v>
      </c>
      <c r="I299" s="506">
        <f t="shared" si="20"/>
        <v>0.15881424706943181</v>
      </c>
      <c r="J299" s="120"/>
    </row>
    <row r="300" spans="2:10">
      <c r="B300" s="509">
        <v>45626</v>
      </c>
      <c r="C300" s="495">
        <f t="shared" si="21"/>
        <v>4</v>
      </c>
      <c r="D300" s="496" t="str">
        <f t="shared" si="22"/>
        <v>dec2024</v>
      </c>
      <c r="E300" s="496">
        <f t="shared" si="23"/>
        <v>45627</v>
      </c>
      <c r="F300" s="497"/>
      <c r="G300" s="497"/>
      <c r="H300" s="504">
        <v>10176</v>
      </c>
      <c r="I300" s="506">
        <f t="shared" si="20"/>
        <v>0.14697926059513078</v>
      </c>
      <c r="J300" s="120"/>
    </row>
    <row r="301" spans="2:10">
      <c r="B301" s="509">
        <v>45657</v>
      </c>
      <c r="C301" s="495">
        <f t="shared" si="21"/>
        <v>4</v>
      </c>
      <c r="D301" s="496" t="str">
        <f t="shared" si="22"/>
        <v>dec2024</v>
      </c>
      <c r="E301" s="496">
        <f t="shared" si="23"/>
        <v>45627</v>
      </c>
      <c r="F301" s="497"/>
      <c r="G301" s="497"/>
      <c r="H301" s="504">
        <v>8394</v>
      </c>
      <c r="I301" s="506">
        <f t="shared" si="20"/>
        <v>-5.387736699729484E-2</v>
      </c>
      <c r="J301" s="120"/>
    </row>
    <row r="302" spans="2:10">
      <c r="B302" s="509">
        <v>45688</v>
      </c>
      <c r="C302" s="495">
        <f t="shared" si="21"/>
        <v>1</v>
      </c>
      <c r="D302" s="496" t="str">
        <f t="shared" si="22"/>
        <v>Mar2025</v>
      </c>
      <c r="E302" s="496">
        <f t="shared" si="23"/>
        <v>45717</v>
      </c>
      <c r="F302" s="497"/>
      <c r="G302" s="497"/>
      <c r="H302" s="504">
        <v>7869</v>
      </c>
      <c r="I302" s="506">
        <f t="shared" si="20"/>
        <v>-0.11305229936880068</v>
      </c>
      <c r="J302" s="120"/>
    </row>
    <row r="303" spans="2:10">
      <c r="B303" s="509">
        <v>45716</v>
      </c>
      <c r="C303" s="495">
        <f t="shared" si="21"/>
        <v>1</v>
      </c>
      <c r="D303" s="496" t="str">
        <f t="shared" si="22"/>
        <v>Mar2025</v>
      </c>
      <c r="E303" s="496">
        <f t="shared" si="23"/>
        <v>45717</v>
      </c>
      <c r="F303" s="497"/>
      <c r="G303" s="497"/>
      <c r="H303" s="504">
        <v>9527</v>
      </c>
      <c r="I303" s="506">
        <f t="shared" si="20"/>
        <v>7.3827772768259692E-2</v>
      </c>
      <c r="J303" s="120"/>
    </row>
    <row r="304" spans="2:10">
      <c r="B304" s="509">
        <v>45747</v>
      </c>
      <c r="C304" s="495">
        <f t="shared" si="21"/>
        <v>1</v>
      </c>
      <c r="D304" s="496" t="str">
        <f t="shared" si="22"/>
        <v>Mar2025</v>
      </c>
      <c r="E304" s="496">
        <f t="shared" si="23"/>
        <v>45717</v>
      </c>
      <c r="F304" s="497"/>
      <c r="G304" s="497"/>
      <c r="H304" s="504">
        <v>10025</v>
      </c>
      <c r="I304" s="506">
        <f t="shared" ref="I304:I305" si="24">H304/G$193-1</f>
        <v>0.12995942290351659</v>
      </c>
      <c r="J304" s="120"/>
    </row>
    <row r="305" spans="2:10">
      <c r="B305" s="509">
        <v>45777</v>
      </c>
      <c r="C305" s="495">
        <f t="shared" si="21"/>
        <v>2</v>
      </c>
      <c r="D305" s="496" t="str">
        <f t="shared" si="22"/>
        <v>June2025</v>
      </c>
      <c r="E305" s="496">
        <f t="shared" si="23"/>
        <v>45809</v>
      </c>
      <c r="F305" s="497"/>
      <c r="G305" s="497"/>
      <c r="H305" s="504">
        <v>9808</v>
      </c>
      <c r="I305" s="506">
        <f t="shared" si="24"/>
        <v>0.10550045085662751</v>
      </c>
      <c r="J305" s="120"/>
    </row>
    <row r="306" spans="2:10">
      <c r="B306" s="509">
        <v>45808</v>
      </c>
      <c r="C306" s="495">
        <f t="shared" si="21"/>
        <v>2</v>
      </c>
      <c r="D306" s="496" t="str">
        <f t="shared" si="22"/>
        <v>June2025</v>
      </c>
      <c r="E306" s="496">
        <f t="shared" si="23"/>
        <v>45809</v>
      </c>
      <c r="F306" s="497"/>
      <c r="G306" s="497"/>
      <c r="H306" s="504">
        <v>10128</v>
      </c>
      <c r="I306" s="506">
        <f>H306/G$193-1</f>
        <v>0.14156898106402171</v>
      </c>
      <c r="J306" s="120"/>
    </row>
    <row r="307" spans="2:10" ht="13.5" thickBot="1">
      <c r="B307" s="512">
        <v>45838</v>
      </c>
      <c r="C307" s="499">
        <f t="shared" si="21"/>
        <v>2</v>
      </c>
      <c r="D307" s="500" t="str">
        <f t="shared" si="22"/>
        <v>June2025</v>
      </c>
      <c r="E307" s="500">
        <f t="shared" si="23"/>
        <v>45809</v>
      </c>
      <c r="F307" s="501"/>
      <c r="G307" s="501"/>
      <c r="H307" s="507">
        <v>9657</v>
      </c>
      <c r="I307" s="508">
        <f>H307/G$193-1</f>
        <v>8.8480613165013544E-2</v>
      </c>
      <c r="J307" s="120"/>
    </row>
  </sheetData>
  <mergeCells count="2">
    <mergeCell ref="B5:C5"/>
    <mergeCell ref="K5:L5"/>
  </mergeCells>
  <conditionalFormatting sqref="L7:N107">
    <cfRule type="containsErrors" dxfId="15" priority="1">
      <formula>ISERROR(L7)</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72" fitToHeight="0" orientation="landscape" r:id="rId1"/>
  <headerFooter>
    <oddFooter>&amp;L&amp;F&amp;CPage &amp;P of &amp;N&amp;R&amp;D</oddFooter>
  </headerFooter>
  <drawing r:id="rId2"/>
</worksheet>
</file>

<file path=xl/worksheets/sheet8.xml><?xml version="1.0" encoding="utf-8"?>
<worksheet xmlns="http://schemas.openxmlformats.org/spreadsheetml/2006/main" xmlns:r="http://schemas.openxmlformats.org/officeDocument/2006/relationships">
  <dimension ref="A1:AB151"/>
  <sheetViews>
    <sheetView topLeftCell="A19" workbookViewId="0">
      <selection activeCell="N57" sqref="N57:S57"/>
    </sheetView>
  </sheetViews>
  <sheetFormatPr defaultRowHeight="12.75"/>
  <cols>
    <col min="1" max="1" width="9.140625" style="87"/>
    <col min="2" max="2" width="11.7109375" style="124" hidden="1" customWidth="1"/>
    <col min="3" max="3" width="27.42578125" style="124" hidden="1" customWidth="1"/>
    <col min="4" max="4" width="15" style="124" hidden="1" customWidth="1"/>
    <col min="5" max="5" width="15.5703125" style="124" customWidth="1"/>
    <col min="6" max="7" width="14.5703125" style="124" customWidth="1"/>
    <col min="8" max="8" width="12.85546875" style="124" customWidth="1"/>
    <col min="9" max="11" width="13.5703125" style="87" customWidth="1"/>
    <col min="12" max="12" width="9.140625" style="87"/>
    <col min="13" max="13" width="17.42578125" style="369" customWidth="1"/>
    <col min="14" max="14" width="14.42578125" style="369" customWidth="1"/>
    <col min="15" max="15" width="11.42578125" style="369" customWidth="1"/>
    <col min="16" max="16" width="13" style="369" customWidth="1"/>
    <col min="17" max="17" width="12.140625" style="369" customWidth="1"/>
    <col min="18" max="18" width="14.7109375" style="369" customWidth="1"/>
    <col min="19" max="19" width="9.140625" style="369"/>
    <col min="20" max="20" width="9.140625" style="87"/>
    <col min="21" max="21" width="24.140625" style="87" customWidth="1"/>
    <col min="22" max="22" width="6.5703125" style="87" customWidth="1"/>
    <col min="23" max="23" width="11.7109375" style="87" customWidth="1"/>
    <col min="24" max="24" width="13.140625" style="87" customWidth="1"/>
    <col min="25" max="25" width="14.42578125" style="87" customWidth="1"/>
    <col min="26" max="26" width="9.140625" style="87"/>
    <col min="27" max="27" width="12.85546875" style="87" customWidth="1"/>
    <col min="28" max="16384" width="9.140625" style="87"/>
  </cols>
  <sheetData>
    <row r="1" spans="1:19">
      <c r="A1" s="96" t="s">
        <v>206</v>
      </c>
    </row>
    <row r="2" spans="1:19">
      <c r="E2" s="374"/>
    </row>
    <row r="3" spans="1:19">
      <c r="A3" s="137" t="s">
        <v>276</v>
      </c>
      <c r="C3" s="445"/>
      <c r="E3" s="374"/>
    </row>
    <row r="4" spans="1:19">
      <c r="C4" s="445"/>
      <c r="D4" s="613"/>
      <c r="E4" s="374"/>
    </row>
    <row r="5" spans="1:19" ht="13.5" thickBot="1">
      <c r="A5" s="675" t="s">
        <v>235</v>
      </c>
      <c r="B5" s="675"/>
      <c r="C5" s="97"/>
      <c r="D5" s="98"/>
      <c r="E5" s="99"/>
      <c r="F5" s="605"/>
      <c r="G5" s="605"/>
      <c r="H5" s="606"/>
      <c r="I5" s="100"/>
      <c r="J5" s="100"/>
      <c r="K5" s="100"/>
      <c r="M5" s="676" t="s">
        <v>236</v>
      </c>
      <c r="N5" s="677"/>
      <c r="O5" s="123"/>
      <c r="P5" s="102"/>
    </row>
    <row r="6" spans="1:19" ht="13.5" customHeight="1" thickBot="1">
      <c r="A6" s="615" t="s">
        <v>32</v>
      </c>
      <c r="B6" s="104" t="s">
        <v>8</v>
      </c>
      <c r="C6" s="104" t="s">
        <v>15</v>
      </c>
      <c r="D6" s="105" t="s">
        <v>14</v>
      </c>
      <c r="E6" s="616" t="s">
        <v>264</v>
      </c>
      <c r="F6" s="616" t="s">
        <v>263</v>
      </c>
      <c r="G6" s="616" t="s">
        <v>277</v>
      </c>
      <c r="H6" s="616" t="s">
        <v>278</v>
      </c>
      <c r="I6" s="616" t="s">
        <v>279</v>
      </c>
      <c r="J6" s="622" t="s">
        <v>63</v>
      </c>
      <c r="K6" s="619"/>
      <c r="M6" s="468" t="s">
        <v>239</v>
      </c>
      <c r="N6" s="618" t="s">
        <v>264</v>
      </c>
      <c r="O6" s="616" t="s">
        <v>263</v>
      </c>
      <c r="P6" s="616" t="s">
        <v>277</v>
      </c>
      <c r="Q6" s="616" t="s">
        <v>278</v>
      </c>
      <c r="R6" s="617" t="s">
        <v>279</v>
      </c>
      <c r="S6" s="625" t="s">
        <v>63</v>
      </c>
    </row>
    <row r="7" spans="1:19">
      <c r="A7" s="510">
        <v>38077</v>
      </c>
      <c r="B7" s="495">
        <f t="shared" ref="B7:B26" si="0">MONTH(MONTH(A7)&amp;0)</f>
        <v>1</v>
      </c>
      <c r="C7" s="496" t="str">
        <f t="shared" ref="C7:C26" si="1">IF(B7=4,"dec",IF(B7=1,"Mar", IF(B7=2,"June",IF(B7=3,"Sep",""))))&amp;YEAR(A7)</f>
        <v>Mar2004</v>
      </c>
      <c r="D7" s="496">
        <f t="shared" ref="D7:D26" si="2">DATEVALUE(C7)</f>
        <v>38047</v>
      </c>
      <c r="E7" s="497">
        <v>8239</v>
      </c>
      <c r="F7" s="497">
        <v>18479</v>
      </c>
      <c r="G7" s="497">
        <v>16018</v>
      </c>
      <c r="H7" s="497">
        <v>107</v>
      </c>
      <c r="I7" s="620">
        <f>SUM(G7:H7)</f>
        <v>16125</v>
      </c>
      <c r="J7" s="623">
        <f>SUM(E7:H7)</f>
        <v>42843</v>
      </c>
      <c r="K7" s="620"/>
      <c r="M7" s="626">
        <v>38077</v>
      </c>
      <c r="N7" s="168">
        <f t="shared" ref="N7:N38" si="3">IF(VLOOKUP(M7,$A$6:$J$151,5,FALSE)=0,NA(),VLOOKUP(M7,$A$6:$J$151,5,FALSE))</f>
        <v>8239</v>
      </c>
      <c r="O7" s="123">
        <f t="shared" ref="O7:O38" si="4">IF(VLOOKUP(M7,$A$6:$J$151,6,FALSE)=0,NA(),VLOOKUP(M7,$A$6:$J$151,6,FALSE))</f>
        <v>18479</v>
      </c>
      <c r="P7" s="123">
        <f>IF(VLOOKUP(M7,$A$6:$J$151,7,FALSE)=0,NA(),VLOOKUP(M7,$A$6:$J$151,7,FALSE))</f>
        <v>16018</v>
      </c>
      <c r="Q7" s="445">
        <f>IF(VLOOKUP(M7,$A$6:$J$151,8,FALSE)=0,NA(),VLOOKUP(M7,$A$6:$J$151,8,FALSE))</f>
        <v>107</v>
      </c>
      <c r="R7" s="627">
        <f>IF(VLOOKUP(M7,$A$6:$J$151,9,FALSE)=0,NA(),VLOOKUP(M7,$A$6:$J$151,9,FALSE))</f>
        <v>16125</v>
      </c>
      <c r="S7" s="607">
        <f t="shared" ref="S7:S38" si="5">IF(VLOOKUP(M7,$A$6:$J$151,10,FALSE)=0,NA(),VLOOKUP(M7,$A$6:$J$151,10,FALSE))</f>
        <v>42843</v>
      </c>
    </row>
    <row r="8" spans="1:19">
      <c r="A8" s="509">
        <v>38107</v>
      </c>
      <c r="B8" s="495">
        <f t="shared" si="0"/>
        <v>2</v>
      </c>
      <c r="C8" s="496" t="str">
        <f t="shared" si="1"/>
        <v>June2004</v>
      </c>
      <c r="D8" s="496">
        <f t="shared" si="2"/>
        <v>38139</v>
      </c>
      <c r="E8" s="497">
        <v>7807</v>
      </c>
      <c r="F8" s="497">
        <v>18023</v>
      </c>
      <c r="G8" s="497">
        <v>15870</v>
      </c>
      <c r="H8" s="497">
        <v>99</v>
      </c>
      <c r="I8" s="620">
        <f t="shared" ref="I8:I71" si="6">SUM(G8:H8)</f>
        <v>15969</v>
      </c>
      <c r="J8" s="623">
        <f t="shared" ref="J8:J71" si="7">SUM(E8:H8)</f>
        <v>41799</v>
      </c>
      <c r="K8" s="620"/>
      <c r="M8" s="626">
        <v>38168</v>
      </c>
      <c r="N8" s="168">
        <f t="shared" si="3"/>
        <v>7444</v>
      </c>
      <c r="O8" s="123">
        <f t="shared" si="4"/>
        <v>17700</v>
      </c>
      <c r="P8" s="123">
        <f t="shared" ref="P8:P55" si="8">IF(VLOOKUP(M8,$A$6:$I$151,7,FALSE)=0,NA(),VLOOKUP(M8,$A$6:$I$151,7,FALSE))</f>
        <v>15343</v>
      </c>
      <c r="Q8" s="445">
        <f t="shared" ref="Q8:Q55" si="9">IF(VLOOKUP(M8,$A$6:$I$151,8,FALSE)=0,NA(),VLOOKUP(M8,$A$6:$I$151,8,FALSE))</f>
        <v>104</v>
      </c>
      <c r="R8" s="627">
        <f t="shared" ref="R8:R55" si="10">IF(VLOOKUP(M8,$A$6:$I$151,9,FALSE)=0,NA(),VLOOKUP(M8,$A$6:$I$151,9,FALSE))</f>
        <v>15447</v>
      </c>
      <c r="S8" s="607">
        <f t="shared" si="5"/>
        <v>40591</v>
      </c>
    </row>
    <row r="9" spans="1:19">
      <c r="A9" s="510">
        <v>38138</v>
      </c>
      <c r="B9" s="495">
        <f t="shared" si="0"/>
        <v>2</v>
      </c>
      <c r="C9" s="496" t="str">
        <f t="shared" si="1"/>
        <v>June2004</v>
      </c>
      <c r="D9" s="496">
        <f t="shared" si="2"/>
        <v>38139</v>
      </c>
      <c r="E9" s="497">
        <v>7696</v>
      </c>
      <c r="F9" s="497">
        <v>18240</v>
      </c>
      <c r="G9" s="497">
        <v>15797</v>
      </c>
      <c r="H9" s="497">
        <v>102</v>
      </c>
      <c r="I9" s="620">
        <f t="shared" si="6"/>
        <v>15899</v>
      </c>
      <c r="J9" s="623">
        <f t="shared" si="7"/>
        <v>41835</v>
      </c>
      <c r="K9" s="620"/>
      <c r="M9" s="626">
        <v>38260</v>
      </c>
      <c r="N9" s="168">
        <f t="shared" si="3"/>
        <v>6709</v>
      </c>
      <c r="O9" s="123">
        <f t="shared" si="4"/>
        <v>15136</v>
      </c>
      <c r="P9" s="123">
        <f t="shared" si="8"/>
        <v>13936</v>
      </c>
      <c r="Q9" s="445">
        <f t="shared" si="9"/>
        <v>83</v>
      </c>
      <c r="R9" s="627">
        <f t="shared" si="10"/>
        <v>14019</v>
      </c>
      <c r="S9" s="607">
        <f t="shared" si="5"/>
        <v>35864</v>
      </c>
    </row>
    <row r="10" spans="1:19">
      <c r="A10" s="509">
        <v>38168</v>
      </c>
      <c r="B10" s="495">
        <f t="shared" si="0"/>
        <v>2</v>
      </c>
      <c r="C10" s="496" t="str">
        <f t="shared" si="1"/>
        <v>June2004</v>
      </c>
      <c r="D10" s="496">
        <f t="shared" si="2"/>
        <v>38139</v>
      </c>
      <c r="E10" s="497">
        <v>7444</v>
      </c>
      <c r="F10" s="497">
        <v>17700</v>
      </c>
      <c r="G10" s="497">
        <v>15343</v>
      </c>
      <c r="H10" s="497">
        <v>104</v>
      </c>
      <c r="I10" s="620">
        <f t="shared" si="6"/>
        <v>15447</v>
      </c>
      <c r="J10" s="623">
        <f t="shared" si="7"/>
        <v>40591</v>
      </c>
      <c r="K10" s="620"/>
      <c r="M10" s="626">
        <v>38352</v>
      </c>
      <c r="N10" s="168">
        <f t="shared" si="3"/>
        <v>7301</v>
      </c>
      <c r="O10" s="123">
        <f t="shared" si="4"/>
        <v>16206</v>
      </c>
      <c r="P10" s="123">
        <f t="shared" si="8"/>
        <v>14622</v>
      </c>
      <c r="Q10" s="445">
        <f t="shared" si="9"/>
        <v>69</v>
      </c>
      <c r="R10" s="627">
        <f t="shared" si="10"/>
        <v>14691</v>
      </c>
      <c r="S10" s="607">
        <f t="shared" si="5"/>
        <v>38198</v>
      </c>
    </row>
    <row r="11" spans="1:19">
      <c r="A11" s="510">
        <v>38199</v>
      </c>
      <c r="B11" s="495">
        <f t="shared" si="0"/>
        <v>3</v>
      </c>
      <c r="C11" s="496" t="str">
        <f t="shared" si="1"/>
        <v>Sep2004</v>
      </c>
      <c r="D11" s="496">
        <f t="shared" si="2"/>
        <v>38231</v>
      </c>
      <c r="E11" s="497">
        <v>7297</v>
      </c>
      <c r="F11" s="497">
        <v>17352</v>
      </c>
      <c r="G11" s="497">
        <v>15033</v>
      </c>
      <c r="H11" s="497">
        <v>97</v>
      </c>
      <c r="I11" s="620">
        <f t="shared" si="6"/>
        <v>15130</v>
      </c>
      <c r="J11" s="623">
        <f t="shared" si="7"/>
        <v>39779</v>
      </c>
      <c r="K11" s="620"/>
      <c r="M11" s="626">
        <v>38442</v>
      </c>
      <c r="N11" s="168">
        <f t="shared" si="3"/>
        <v>6934</v>
      </c>
      <c r="O11" s="123">
        <f t="shared" si="4"/>
        <v>15498</v>
      </c>
      <c r="P11" s="123">
        <f t="shared" si="8"/>
        <v>14924</v>
      </c>
      <c r="Q11" s="445">
        <f t="shared" si="9"/>
        <v>79</v>
      </c>
      <c r="R11" s="627">
        <f t="shared" si="10"/>
        <v>15003</v>
      </c>
      <c r="S11" s="607">
        <f t="shared" si="5"/>
        <v>37435</v>
      </c>
    </row>
    <row r="12" spans="1:19">
      <c r="A12" s="509">
        <v>38230</v>
      </c>
      <c r="B12" s="495">
        <f t="shared" si="0"/>
        <v>3</v>
      </c>
      <c r="C12" s="496" t="str">
        <f t="shared" si="1"/>
        <v>Sep2004</v>
      </c>
      <c r="D12" s="496">
        <f t="shared" si="2"/>
        <v>38231</v>
      </c>
      <c r="E12" s="497">
        <v>7221</v>
      </c>
      <c r="F12" s="497">
        <v>16611</v>
      </c>
      <c r="G12" s="497">
        <v>14634</v>
      </c>
      <c r="H12" s="497">
        <v>90</v>
      </c>
      <c r="I12" s="620">
        <f t="shared" si="6"/>
        <v>14724</v>
      </c>
      <c r="J12" s="623">
        <f t="shared" si="7"/>
        <v>38556</v>
      </c>
      <c r="K12" s="620"/>
      <c r="M12" s="626">
        <v>38533</v>
      </c>
      <c r="N12" s="168">
        <f t="shared" si="3"/>
        <v>6369</v>
      </c>
      <c r="O12" s="123">
        <f t="shared" si="4"/>
        <v>13984</v>
      </c>
      <c r="P12" s="123">
        <f t="shared" si="8"/>
        <v>13717</v>
      </c>
      <c r="Q12" s="445">
        <f t="shared" si="9"/>
        <v>93</v>
      </c>
      <c r="R12" s="627">
        <f t="shared" si="10"/>
        <v>13810</v>
      </c>
      <c r="S12" s="607">
        <f t="shared" si="5"/>
        <v>34163</v>
      </c>
    </row>
    <row r="13" spans="1:19">
      <c r="A13" s="510">
        <v>38260</v>
      </c>
      <c r="B13" s="495">
        <f t="shared" si="0"/>
        <v>3</v>
      </c>
      <c r="C13" s="496" t="str">
        <f t="shared" si="1"/>
        <v>Sep2004</v>
      </c>
      <c r="D13" s="496">
        <f t="shared" si="2"/>
        <v>38231</v>
      </c>
      <c r="E13" s="497">
        <v>6709</v>
      </c>
      <c r="F13" s="497">
        <v>15136</v>
      </c>
      <c r="G13" s="497">
        <v>13936</v>
      </c>
      <c r="H13" s="497">
        <v>83</v>
      </c>
      <c r="I13" s="620">
        <f t="shared" si="6"/>
        <v>14019</v>
      </c>
      <c r="J13" s="623">
        <f t="shared" si="7"/>
        <v>35864</v>
      </c>
      <c r="K13" s="620"/>
      <c r="M13" s="626">
        <v>38625</v>
      </c>
      <c r="N13" s="168">
        <f t="shared" si="3"/>
        <v>5893</v>
      </c>
      <c r="O13" s="123">
        <f t="shared" si="4"/>
        <v>14119</v>
      </c>
      <c r="P13" s="123">
        <f t="shared" si="8"/>
        <v>14006</v>
      </c>
      <c r="Q13" s="445">
        <f t="shared" si="9"/>
        <v>108</v>
      </c>
      <c r="R13" s="627">
        <f t="shared" si="10"/>
        <v>14114</v>
      </c>
      <c r="S13" s="607">
        <f t="shared" si="5"/>
        <v>34126</v>
      </c>
    </row>
    <row r="14" spans="1:19">
      <c r="A14" s="509">
        <v>38291</v>
      </c>
      <c r="B14" s="495">
        <f t="shared" si="0"/>
        <v>4</v>
      </c>
      <c r="C14" s="496" t="str">
        <f t="shared" si="1"/>
        <v>dec2004</v>
      </c>
      <c r="D14" s="496">
        <f t="shared" si="2"/>
        <v>38322</v>
      </c>
      <c r="E14" s="497">
        <v>6570</v>
      </c>
      <c r="F14" s="497">
        <v>15217</v>
      </c>
      <c r="G14" s="497">
        <v>14013</v>
      </c>
      <c r="H14" s="497">
        <v>79</v>
      </c>
      <c r="I14" s="620">
        <f t="shared" si="6"/>
        <v>14092</v>
      </c>
      <c r="J14" s="623">
        <f t="shared" si="7"/>
        <v>35879</v>
      </c>
      <c r="K14" s="620"/>
      <c r="M14" s="626">
        <v>38717</v>
      </c>
      <c r="N14" s="168">
        <f t="shared" si="3"/>
        <v>6804</v>
      </c>
      <c r="O14" s="123">
        <f t="shared" si="4"/>
        <v>15428</v>
      </c>
      <c r="P14" s="123">
        <f t="shared" si="8"/>
        <v>14843</v>
      </c>
      <c r="Q14" s="445">
        <f t="shared" si="9"/>
        <v>112</v>
      </c>
      <c r="R14" s="627">
        <f t="shared" si="10"/>
        <v>14955</v>
      </c>
      <c r="S14" s="607">
        <f t="shared" si="5"/>
        <v>37187</v>
      </c>
    </row>
    <row r="15" spans="1:19">
      <c r="A15" s="510">
        <v>38321</v>
      </c>
      <c r="B15" s="495">
        <f t="shared" si="0"/>
        <v>4</v>
      </c>
      <c r="C15" s="496" t="str">
        <f t="shared" si="1"/>
        <v>dec2004</v>
      </c>
      <c r="D15" s="496">
        <f t="shared" si="2"/>
        <v>38322</v>
      </c>
      <c r="E15" s="497">
        <v>6674</v>
      </c>
      <c r="F15" s="497">
        <v>15169</v>
      </c>
      <c r="G15" s="497">
        <v>14128</v>
      </c>
      <c r="H15" s="497">
        <v>74</v>
      </c>
      <c r="I15" s="620">
        <f t="shared" si="6"/>
        <v>14202</v>
      </c>
      <c r="J15" s="623">
        <f t="shared" si="7"/>
        <v>36045</v>
      </c>
      <c r="K15" s="620"/>
      <c r="M15" s="626">
        <v>38807</v>
      </c>
      <c r="N15" s="168">
        <f t="shared" si="3"/>
        <v>7014</v>
      </c>
      <c r="O15" s="123">
        <f t="shared" si="4"/>
        <v>16120</v>
      </c>
      <c r="P15" s="123">
        <f t="shared" si="8"/>
        <v>15799</v>
      </c>
      <c r="Q15" s="445">
        <f t="shared" si="9"/>
        <v>112</v>
      </c>
      <c r="R15" s="627">
        <f t="shared" si="10"/>
        <v>15911</v>
      </c>
      <c r="S15" s="607">
        <f t="shared" si="5"/>
        <v>39045</v>
      </c>
    </row>
    <row r="16" spans="1:19">
      <c r="A16" s="509">
        <v>38352</v>
      </c>
      <c r="B16" s="495">
        <f t="shared" si="0"/>
        <v>4</v>
      </c>
      <c r="C16" s="496" t="str">
        <f t="shared" si="1"/>
        <v>dec2004</v>
      </c>
      <c r="D16" s="496">
        <f t="shared" si="2"/>
        <v>38322</v>
      </c>
      <c r="E16" s="497">
        <v>7301</v>
      </c>
      <c r="F16" s="497">
        <v>16206</v>
      </c>
      <c r="G16" s="497">
        <v>14622</v>
      </c>
      <c r="H16" s="497">
        <v>69</v>
      </c>
      <c r="I16" s="620">
        <f t="shared" si="6"/>
        <v>14691</v>
      </c>
      <c r="J16" s="623">
        <f t="shared" si="7"/>
        <v>38198</v>
      </c>
      <c r="K16" s="620"/>
      <c r="M16" s="626">
        <v>38898</v>
      </c>
      <c r="N16" s="168">
        <f t="shared" si="3"/>
        <v>6755</v>
      </c>
      <c r="O16" s="123">
        <f t="shared" si="4"/>
        <v>14760</v>
      </c>
      <c r="P16" s="123">
        <f t="shared" si="8"/>
        <v>14934</v>
      </c>
      <c r="Q16" s="445">
        <f t="shared" si="9"/>
        <v>111</v>
      </c>
      <c r="R16" s="627">
        <f t="shared" si="10"/>
        <v>15045</v>
      </c>
      <c r="S16" s="607">
        <f t="shared" si="5"/>
        <v>36560</v>
      </c>
    </row>
    <row r="17" spans="1:28">
      <c r="A17" s="510">
        <v>38383</v>
      </c>
      <c r="B17" s="495">
        <f t="shared" si="0"/>
        <v>1</v>
      </c>
      <c r="C17" s="496" t="str">
        <f t="shared" si="1"/>
        <v>Mar2005</v>
      </c>
      <c r="D17" s="496">
        <f t="shared" si="2"/>
        <v>38412</v>
      </c>
      <c r="E17" s="497">
        <v>7493</v>
      </c>
      <c r="F17" s="497">
        <v>17016</v>
      </c>
      <c r="G17" s="497">
        <v>15601</v>
      </c>
      <c r="H17" s="497">
        <v>75</v>
      </c>
      <c r="I17" s="620">
        <f t="shared" si="6"/>
        <v>15676</v>
      </c>
      <c r="J17" s="623">
        <f t="shared" si="7"/>
        <v>40185</v>
      </c>
      <c r="K17" s="620"/>
      <c r="M17" s="626">
        <v>38990</v>
      </c>
      <c r="N17" s="168">
        <f t="shared" si="3"/>
        <v>6618</v>
      </c>
      <c r="O17" s="123">
        <f t="shared" si="4"/>
        <v>14205</v>
      </c>
      <c r="P17" s="123">
        <f t="shared" si="8"/>
        <v>14584</v>
      </c>
      <c r="Q17" s="445">
        <f t="shared" si="9"/>
        <v>115</v>
      </c>
      <c r="R17" s="627">
        <f t="shared" si="10"/>
        <v>14699</v>
      </c>
      <c r="S17" s="607">
        <f t="shared" si="5"/>
        <v>35522</v>
      </c>
    </row>
    <row r="18" spans="1:28">
      <c r="A18" s="509">
        <v>38411</v>
      </c>
      <c r="B18" s="495">
        <f t="shared" si="0"/>
        <v>1</v>
      </c>
      <c r="C18" s="496" t="str">
        <f t="shared" si="1"/>
        <v>Mar2005</v>
      </c>
      <c r="D18" s="496">
        <f t="shared" si="2"/>
        <v>38412</v>
      </c>
      <c r="E18" s="497">
        <v>7537</v>
      </c>
      <c r="F18" s="497">
        <v>16418</v>
      </c>
      <c r="G18" s="497">
        <v>15292</v>
      </c>
      <c r="H18" s="497">
        <v>74</v>
      </c>
      <c r="I18" s="620">
        <f t="shared" si="6"/>
        <v>15366</v>
      </c>
      <c r="J18" s="623">
        <f t="shared" si="7"/>
        <v>39321</v>
      </c>
      <c r="K18" s="620"/>
      <c r="M18" s="626">
        <v>39082</v>
      </c>
      <c r="N18" s="168">
        <f t="shared" si="3"/>
        <v>7358</v>
      </c>
      <c r="O18" s="123">
        <f t="shared" si="4"/>
        <v>15807</v>
      </c>
      <c r="P18" s="123">
        <f t="shared" si="8"/>
        <v>15552</v>
      </c>
      <c r="Q18" s="445">
        <f t="shared" si="9"/>
        <v>119</v>
      </c>
      <c r="R18" s="627">
        <f t="shared" si="10"/>
        <v>15671</v>
      </c>
      <c r="S18" s="607">
        <f t="shared" si="5"/>
        <v>38836</v>
      </c>
    </row>
    <row r="19" spans="1:28">
      <c r="A19" s="510">
        <v>38442</v>
      </c>
      <c r="B19" s="495">
        <f t="shared" si="0"/>
        <v>1</v>
      </c>
      <c r="C19" s="496" t="str">
        <f t="shared" si="1"/>
        <v>Mar2005</v>
      </c>
      <c r="D19" s="496">
        <f t="shared" si="2"/>
        <v>38412</v>
      </c>
      <c r="E19" s="497">
        <v>6934</v>
      </c>
      <c r="F19" s="497">
        <v>15498</v>
      </c>
      <c r="G19" s="497">
        <v>14924</v>
      </c>
      <c r="H19" s="497">
        <v>79</v>
      </c>
      <c r="I19" s="620">
        <f t="shared" si="6"/>
        <v>15003</v>
      </c>
      <c r="J19" s="623">
        <f t="shared" si="7"/>
        <v>37435</v>
      </c>
      <c r="K19" s="620"/>
      <c r="M19" s="626">
        <v>39172</v>
      </c>
      <c r="N19" s="168">
        <f t="shared" si="3"/>
        <v>6966</v>
      </c>
      <c r="O19" s="123">
        <f t="shared" si="4"/>
        <v>16156</v>
      </c>
      <c r="P19" s="123">
        <f t="shared" si="8"/>
        <v>16825</v>
      </c>
      <c r="Q19" s="445">
        <f t="shared" si="9"/>
        <v>123</v>
      </c>
      <c r="R19" s="627">
        <f t="shared" si="10"/>
        <v>16948</v>
      </c>
      <c r="S19" s="607">
        <f t="shared" si="5"/>
        <v>40070</v>
      </c>
    </row>
    <row r="20" spans="1:28">
      <c r="A20" s="509">
        <v>38472</v>
      </c>
      <c r="B20" s="495">
        <f t="shared" si="0"/>
        <v>2</v>
      </c>
      <c r="C20" s="496" t="str">
        <f t="shared" si="1"/>
        <v>June2005</v>
      </c>
      <c r="D20" s="496">
        <f t="shared" si="2"/>
        <v>38504</v>
      </c>
      <c r="E20" s="497">
        <v>6460</v>
      </c>
      <c r="F20" s="497">
        <v>14715</v>
      </c>
      <c r="G20" s="497">
        <v>14329</v>
      </c>
      <c r="H20" s="497">
        <v>84</v>
      </c>
      <c r="I20" s="620">
        <f t="shared" si="6"/>
        <v>14413</v>
      </c>
      <c r="J20" s="623">
        <f t="shared" si="7"/>
        <v>35588</v>
      </c>
      <c r="K20" s="620"/>
      <c r="M20" s="626">
        <v>39263</v>
      </c>
      <c r="N20" s="168">
        <f t="shared" si="3"/>
        <v>7077</v>
      </c>
      <c r="O20" s="123">
        <f t="shared" si="4"/>
        <v>16493</v>
      </c>
      <c r="P20" s="123">
        <f t="shared" si="8"/>
        <v>16669</v>
      </c>
      <c r="Q20" s="445">
        <f t="shared" si="9"/>
        <v>124</v>
      </c>
      <c r="R20" s="627">
        <f t="shared" si="10"/>
        <v>16793</v>
      </c>
      <c r="S20" s="607">
        <f t="shared" si="5"/>
        <v>40363</v>
      </c>
    </row>
    <row r="21" spans="1:28">
      <c r="A21" s="510">
        <v>38503</v>
      </c>
      <c r="B21" s="495">
        <f t="shared" si="0"/>
        <v>2</v>
      </c>
      <c r="C21" s="496" t="str">
        <f t="shared" si="1"/>
        <v>June2005</v>
      </c>
      <c r="D21" s="496">
        <f t="shared" si="2"/>
        <v>38504</v>
      </c>
      <c r="E21" s="497">
        <v>6416</v>
      </c>
      <c r="F21" s="497">
        <v>14520</v>
      </c>
      <c r="G21" s="497">
        <v>13934</v>
      </c>
      <c r="H21" s="497">
        <v>102</v>
      </c>
      <c r="I21" s="620">
        <f t="shared" si="6"/>
        <v>14036</v>
      </c>
      <c r="J21" s="623">
        <f t="shared" si="7"/>
        <v>34972</v>
      </c>
      <c r="K21" s="620"/>
      <c r="M21" s="626">
        <v>39355</v>
      </c>
      <c r="N21" s="168">
        <f t="shared" si="3"/>
        <v>6687</v>
      </c>
      <c r="O21" s="123">
        <f t="shared" si="4"/>
        <v>16340</v>
      </c>
      <c r="P21" s="123">
        <f t="shared" si="8"/>
        <v>16659</v>
      </c>
      <c r="Q21" s="445">
        <f t="shared" si="9"/>
        <v>104</v>
      </c>
      <c r="R21" s="627">
        <f t="shared" si="10"/>
        <v>16763</v>
      </c>
      <c r="S21" s="607">
        <f t="shared" si="5"/>
        <v>39790</v>
      </c>
    </row>
    <row r="22" spans="1:28">
      <c r="A22" s="509">
        <v>38533</v>
      </c>
      <c r="B22" s="495">
        <f t="shared" si="0"/>
        <v>2</v>
      </c>
      <c r="C22" s="496" t="str">
        <f t="shared" si="1"/>
        <v>June2005</v>
      </c>
      <c r="D22" s="496">
        <f t="shared" si="2"/>
        <v>38504</v>
      </c>
      <c r="E22" s="497">
        <v>6369</v>
      </c>
      <c r="F22" s="497">
        <v>13984</v>
      </c>
      <c r="G22" s="497">
        <v>13717</v>
      </c>
      <c r="H22" s="497">
        <v>93</v>
      </c>
      <c r="I22" s="620">
        <f t="shared" si="6"/>
        <v>13810</v>
      </c>
      <c r="J22" s="623">
        <f t="shared" si="7"/>
        <v>34163</v>
      </c>
      <c r="K22" s="620"/>
      <c r="M22" s="626">
        <v>39447</v>
      </c>
      <c r="N22" s="168">
        <f t="shared" si="3"/>
        <v>6860</v>
      </c>
      <c r="O22" s="123">
        <f t="shared" si="4"/>
        <v>18200</v>
      </c>
      <c r="P22" s="123">
        <f t="shared" si="8"/>
        <v>18096</v>
      </c>
      <c r="Q22" s="445">
        <f t="shared" si="9"/>
        <v>106</v>
      </c>
      <c r="R22" s="627">
        <f t="shared" si="10"/>
        <v>18202</v>
      </c>
      <c r="S22" s="607">
        <f t="shared" si="5"/>
        <v>43262</v>
      </c>
    </row>
    <row r="23" spans="1:28">
      <c r="A23" s="510">
        <v>38564</v>
      </c>
      <c r="B23" s="495">
        <f t="shared" si="0"/>
        <v>3</v>
      </c>
      <c r="C23" s="496" t="str">
        <f t="shared" si="1"/>
        <v>Sep2005</v>
      </c>
      <c r="D23" s="496">
        <f t="shared" si="2"/>
        <v>38596</v>
      </c>
      <c r="E23" s="497">
        <v>6226</v>
      </c>
      <c r="F23" s="497">
        <v>14345</v>
      </c>
      <c r="G23" s="497">
        <v>13712</v>
      </c>
      <c r="H23" s="497">
        <v>94</v>
      </c>
      <c r="I23" s="620">
        <f t="shared" si="6"/>
        <v>13806</v>
      </c>
      <c r="J23" s="623">
        <f t="shared" si="7"/>
        <v>34377</v>
      </c>
      <c r="K23" s="620"/>
      <c r="M23" s="626">
        <v>39538</v>
      </c>
      <c r="N23" s="168">
        <f t="shared" si="3"/>
        <v>7365</v>
      </c>
      <c r="O23" s="123">
        <f t="shared" si="4"/>
        <v>18728</v>
      </c>
      <c r="P23" s="123">
        <f t="shared" si="8"/>
        <v>18845</v>
      </c>
      <c r="Q23" s="445">
        <f t="shared" si="9"/>
        <v>132</v>
      </c>
      <c r="R23" s="627">
        <f t="shared" si="10"/>
        <v>18977</v>
      </c>
      <c r="S23" s="607">
        <f t="shared" si="5"/>
        <v>45070</v>
      </c>
      <c r="U23" s="160"/>
      <c r="V23" s="160"/>
      <c r="W23" s="632" t="s">
        <v>280</v>
      </c>
      <c r="X23" s="632" t="s">
        <v>281</v>
      </c>
      <c r="Y23" s="632" t="s">
        <v>282</v>
      </c>
      <c r="Z23" s="632" t="s">
        <v>283</v>
      </c>
      <c r="AA23" s="137" t="s">
        <v>270</v>
      </c>
      <c r="AB23" s="137" t="s">
        <v>63</v>
      </c>
    </row>
    <row r="24" spans="1:28">
      <c r="A24" s="509">
        <v>38595</v>
      </c>
      <c r="B24" s="495">
        <f t="shared" si="0"/>
        <v>3</v>
      </c>
      <c r="C24" s="496" t="str">
        <f t="shared" si="1"/>
        <v>Sep2005</v>
      </c>
      <c r="D24" s="496">
        <f t="shared" si="2"/>
        <v>38596</v>
      </c>
      <c r="E24" s="497">
        <v>6088</v>
      </c>
      <c r="F24" s="497">
        <v>14282</v>
      </c>
      <c r="G24" s="497">
        <v>14106</v>
      </c>
      <c r="H24" s="497">
        <v>105</v>
      </c>
      <c r="I24" s="620">
        <f t="shared" si="6"/>
        <v>14211</v>
      </c>
      <c r="J24" s="623">
        <f t="shared" si="7"/>
        <v>34581</v>
      </c>
      <c r="K24" s="620"/>
      <c r="M24" s="626">
        <v>39629</v>
      </c>
      <c r="N24" s="168">
        <f t="shared" si="3"/>
        <v>6751</v>
      </c>
      <c r="O24" s="123">
        <f t="shared" si="4"/>
        <v>17455</v>
      </c>
      <c r="P24" s="123">
        <f t="shared" si="8"/>
        <v>17651</v>
      </c>
      <c r="Q24" s="445">
        <f t="shared" si="9"/>
        <v>132</v>
      </c>
      <c r="R24" s="627">
        <f t="shared" si="10"/>
        <v>17783</v>
      </c>
      <c r="S24" s="607">
        <f t="shared" si="5"/>
        <v>41989</v>
      </c>
      <c r="U24" s="137" t="s">
        <v>284</v>
      </c>
      <c r="W24" s="609">
        <f>N55/N51-1</f>
        <v>-1.5568862275449069E-2</v>
      </c>
      <c r="X24" s="609">
        <f>O55/O51-1</f>
        <v>6.012493492972415E-2</v>
      </c>
      <c r="Y24" s="609">
        <f>P55/P51-1</f>
        <v>0.1349171340349109</v>
      </c>
      <c r="Z24" s="609">
        <f>Q55/Q51-1</f>
        <v>0.20833333333333326</v>
      </c>
      <c r="AA24" s="609">
        <f t="shared" ref="AA24:AB24" si="11">R55/R51-1</f>
        <v>0.13524872969073454</v>
      </c>
      <c r="AB24" s="609">
        <f t="shared" si="11"/>
        <v>9.3754170559188665E-2</v>
      </c>
    </row>
    <row r="25" spans="1:28">
      <c r="A25" s="510">
        <v>38625</v>
      </c>
      <c r="B25" s="495">
        <f t="shared" si="0"/>
        <v>3</v>
      </c>
      <c r="C25" s="496" t="str">
        <f t="shared" si="1"/>
        <v>Sep2005</v>
      </c>
      <c r="D25" s="496">
        <f t="shared" si="2"/>
        <v>38596</v>
      </c>
      <c r="E25" s="497">
        <v>5893</v>
      </c>
      <c r="F25" s="497">
        <v>14119</v>
      </c>
      <c r="G25" s="497">
        <v>14006</v>
      </c>
      <c r="H25" s="497">
        <v>108</v>
      </c>
      <c r="I25" s="620">
        <f t="shared" si="6"/>
        <v>14114</v>
      </c>
      <c r="J25" s="623">
        <f t="shared" si="7"/>
        <v>34126</v>
      </c>
      <c r="K25" s="620"/>
      <c r="M25" s="626">
        <v>39721</v>
      </c>
      <c r="N25" s="168">
        <f t="shared" si="3"/>
        <v>6398</v>
      </c>
      <c r="O25" s="123">
        <f t="shared" si="4"/>
        <v>17647</v>
      </c>
      <c r="P25" s="123">
        <f t="shared" si="8"/>
        <v>17237</v>
      </c>
      <c r="Q25" s="445">
        <f t="shared" si="9"/>
        <v>134</v>
      </c>
      <c r="R25" s="627">
        <f t="shared" si="10"/>
        <v>17371</v>
      </c>
      <c r="S25" s="607">
        <f t="shared" si="5"/>
        <v>41416</v>
      </c>
      <c r="U25" s="137" t="s">
        <v>285</v>
      </c>
      <c r="W25" s="609">
        <f>N47/N27-1</f>
        <v>-0.59183117767188564</v>
      </c>
      <c r="X25" s="609">
        <f t="shared" ref="X25:AB25" si="12">O47/O27-1</f>
        <v>-0.37794825368085005</v>
      </c>
      <c r="Y25" s="609">
        <f t="shared" si="12"/>
        <v>-0.22966126949438759</v>
      </c>
      <c r="Z25" s="609">
        <f t="shared" si="12"/>
        <v>-0.45112781954887216</v>
      </c>
      <c r="AA25" s="609">
        <f t="shared" si="12"/>
        <v>-0.23111461982533177</v>
      </c>
      <c r="AB25" s="609">
        <f t="shared" si="12"/>
        <v>-0.3490401037058376</v>
      </c>
    </row>
    <row r="26" spans="1:28">
      <c r="A26" s="509">
        <v>38656</v>
      </c>
      <c r="B26" s="495">
        <f t="shared" si="0"/>
        <v>4</v>
      </c>
      <c r="C26" s="496" t="str">
        <f t="shared" si="1"/>
        <v>dec2005</v>
      </c>
      <c r="D26" s="496">
        <f t="shared" si="2"/>
        <v>38687</v>
      </c>
      <c r="E26" s="497">
        <v>5806</v>
      </c>
      <c r="F26" s="497">
        <v>14283</v>
      </c>
      <c r="G26" s="497">
        <v>14318</v>
      </c>
      <c r="H26" s="497">
        <v>115</v>
      </c>
      <c r="I26" s="620">
        <f t="shared" si="6"/>
        <v>14433</v>
      </c>
      <c r="J26" s="623">
        <f t="shared" si="7"/>
        <v>34522</v>
      </c>
      <c r="K26" s="620"/>
      <c r="M26" s="626">
        <v>39813</v>
      </c>
      <c r="N26" s="168">
        <f t="shared" si="3"/>
        <v>6736</v>
      </c>
      <c r="O26" s="123">
        <f t="shared" si="4"/>
        <v>19879</v>
      </c>
      <c r="P26" s="123">
        <f t="shared" si="8"/>
        <v>18490</v>
      </c>
      <c r="Q26" s="445">
        <f t="shared" si="9"/>
        <v>133</v>
      </c>
      <c r="R26" s="627">
        <f t="shared" si="10"/>
        <v>18623</v>
      </c>
      <c r="S26" s="607">
        <f t="shared" si="5"/>
        <v>45238</v>
      </c>
      <c r="U26" s="137" t="s">
        <v>286</v>
      </c>
      <c r="W26" s="610">
        <f>N55/N47-1</f>
        <v>-0.17745163442294865</v>
      </c>
      <c r="X26" s="610">
        <f t="shared" ref="X26:AB26" si="13">O55/O47-1</f>
        <v>-6.4036767522022253E-2</v>
      </c>
      <c r="Y26" s="610">
        <f t="shared" si="13"/>
        <v>0.16118633139909733</v>
      </c>
      <c r="Z26" s="610">
        <f t="shared" si="13"/>
        <v>0.19178082191780832</v>
      </c>
      <c r="AA26" s="610">
        <f t="shared" si="13"/>
        <v>0.16132965411024824</v>
      </c>
      <c r="AB26" s="610">
        <f t="shared" si="13"/>
        <v>3.6224554305221979E-2</v>
      </c>
    </row>
    <row r="27" spans="1:28">
      <c r="A27" s="510">
        <v>38686</v>
      </c>
      <c r="B27" s="495">
        <f t="shared" ref="B27:B90" si="14">MONTH(MONTH(A27)&amp;0)</f>
        <v>4</v>
      </c>
      <c r="C27" s="496" t="str">
        <f t="shared" ref="C27:C90" si="15">IF(B27=4,"dec",IF(B27=1,"Mar", IF(B27=2,"June",IF(B27=3,"Sep",""))))&amp;YEAR(A27)</f>
        <v>dec2005</v>
      </c>
      <c r="D27" s="496">
        <f t="shared" ref="D27:D90" si="16">DATEVALUE(C27)</f>
        <v>38687</v>
      </c>
      <c r="E27" s="497">
        <v>5901</v>
      </c>
      <c r="F27" s="497">
        <v>14165</v>
      </c>
      <c r="G27" s="497">
        <v>14287</v>
      </c>
      <c r="H27" s="497">
        <v>116</v>
      </c>
      <c r="I27" s="620">
        <f t="shared" si="6"/>
        <v>14403</v>
      </c>
      <c r="J27" s="623">
        <f t="shared" si="7"/>
        <v>34469</v>
      </c>
      <c r="K27" s="620"/>
      <c r="M27" s="626">
        <v>39903</v>
      </c>
      <c r="N27" s="168">
        <f t="shared" si="3"/>
        <v>7345</v>
      </c>
      <c r="O27" s="123">
        <f t="shared" si="4"/>
        <v>20987</v>
      </c>
      <c r="P27" s="123">
        <f t="shared" si="8"/>
        <v>20134</v>
      </c>
      <c r="Q27" s="445">
        <f t="shared" si="9"/>
        <v>133</v>
      </c>
      <c r="R27" s="627">
        <f t="shared" si="10"/>
        <v>20267</v>
      </c>
      <c r="S27" s="607">
        <f t="shared" si="5"/>
        <v>48599</v>
      </c>
    </row>
    <row r="28" spans="1:28">
      <c r="A28" s="509">
        <v>38717</v>
      </c>
      <c r="B28" s="495">
        <f t="shared" si="14"/>
        <v>4</v>
      </c>
      <c r="C28" s="496" t="str">
        <f t="shared" si="15"/>
        <v>dec2005</v>
      </c>
      <c r="D28" s="496">
        <f t="shared" si="16"/>
        <v>38687</v>
      </c>
      <c r="E28" s="497">
        <v>6804</v>
      </c>
      <c r="F28" s="497">
        <v>15428</v>
      </c>
      <c r="G28" s="497">
        <v>14843</v>
      </c>
      <c r="H28" s="497">
        <v>112</v>
      </c>
      <c r="I28" s="620">
        <f t="shared" si="6"/>
        <v>14955</v>
      </c>
      <c r="J28" s="623">
        <f t="shared" si="7"/>
        <v>37187</v>
      </c>
      <c r="K28" s="620"/>
      <c r="M28" s="626">
        <v>39994</v>
      </c>
      <c r="N28" s="168">
        <f t="shared" si="3"/>
        <v>6467</v>
      </c>
      <c r="O28" s="123">
        <f t="shared" si="4"/>
        <v>19706</v>
      </c>
      <c r="P28" s="123">
        <f t="shared" si="8"/>
        <v>19134</v>
      </c>
      <c r="Q28" s="445">
        <f t="shared" si="9"/>
        <v>136</v>
      </c>
      <c r="R28" s="627">
        <f t="shared" si="10"/>
        <v>19270</v>
      </c>
      <c r="S28" s="607">
        <f t="shared" si="5"/>
        <v>45443</v>
      </c>
    </row>
    <row r="29" spans="1:28">
      <c r="A29" s="510">
        <v>38748</v>
      </c>
      <c r="B29" s="495">
        <f t="shared" si="14"/>
        <v>1</v>
      </c>
      <c r="C29" s="496" t="str">
        <f t="shared" si="15"/>
        <v>Mar2006</v>
      </c>
      <c r="D29" s="496">
        <f t="shared" si="16"/>
        <v>38777</v>
      </c>
      <c r="E29" s="497">
        <v>6626</v>
      </c>
      <c r="F29" s="497">
        <v>16187</v>
      </c>
      <c r="G29" s="497">
        <v>15917</v>
      </c>
      <c r="H29" s="497">
        <v>118</v>
      </c>
      <c r="I29" s="620">
        <f t="shared" si="6"/>
        <v>16035</v>
      </c>
      <c r="J29" s="623">
        <f t="shared" si="7"/>
        <v>38848</v>
      </c>
      <c r="K29" s="620"/>
      <c r="M29" s="626">
        <v>40086</v>
      </c>
      <c r="N29" s="168">
        <f t="shared" si="3"/>
        <v>6199</v>
      </c>
      <c r="O29" s="123">
        <f t="shared" si="4"/>
        <v>19084</v>
      </c>
      <c r="P29" s="123">
        <f t="shared" si="8"/>
        <v>18915</v>
      </c>
      <c r="Q29" s="445">
        <f t="shared" si="9"/>
        <v>145</v>
      </c>
      <c r="R29" s="627">
        <f t="shared" si="10"/>
        <v>19060</v>
      </c>
      <c r="S29" s="607">
        <f t="shared" si="5"/>
        <v>44343</v>
      </c>
    </row>
    <row r="30" spans="1:28">
      <c r="A30" s="509">
        <v>38776</v>
      </c>
      <c r="B30" s="495">
        <f t="shared" si="14"/>
        <v>1</v>
      </c>
      <c r="C30" s="496" t="str">
        <f t="shared" si="15"/>
        <v>Mar2006</v>
      </c>
      <c r="D30" s="496">
        <f t="shared" si="16"/>
        <v>38777</v>
      </c>
      <c r="E30" s="497">
        <v>6750</v>
      </c>
      <c r="F30" s="497">
        <v>15717</v>
      </c>
      <c r="G30" s="497">
        <v>15765</v>
      </c>
      <c r="H30" s="497">
        <v>117</v>
      </c>
      <c r="I30" s="620">
        <f t="shared" si="6"/>
        <v>15882</v>
      </c>
      <c r="J30" s="623">
        <f t="shared" si="7"/>
        <v>38349</v>
      </c>
      <c r="K30" s="620"/>
      <c r="M30" s="626">
        <v>40178</v>
      </c>
      <c r="N30" s="168">
        <f t="shared" si="3"/>
        <v>6687</v>
      </c>
      <c r="O30" s="123">
        <f t="shared" si="4"/>
        <v>19964</v>
      </c>
      <c r="P30" s="123">
        <f t="shared" si="8"/>
        <v>18886</v>
      </c>
      <c r="Q30" s="445">
        <f t="shared" si="9"/>
        <v>142</v>
      </c>
      <c r="R30" s="627">
        <f t="shared" si="10"/>
        <v>19028</v>
      </c>
      <c r="S30" s="607">
        <f t="shared" si="5"/>
        <v>45679</v>
      </c>
    </row>
    <row r="31" spans="1:28">
      <c r="A31" s="510">
        <v>38807</v>
      </c>
      <c r="B31" s="495">
        <f t="shared" si="14"/>
        <v>1</v>
      </c>
      <c r="C31" s="496" t="str">
        <f t="shared" si="15"/>
        <v>Mar2006</v>
      </c>
      <c r="D31" s="496">
        <f t="shared" si="16"/>
        <v>38777</v>
      </c>
      <c r="E31" s="497">
        <v>7014</v>
      </c>
      <c r="F31" s="497">
        <v>16120</v>
      </c>
      <c r="G31" s="497">
        <v>15799</v>
      </c>
      <c r="H31" s="497">
        <v>112</v>
      </c>
      <c r="I31" s="620">
        <f t="shared" si="6"/>
        <v>15911</v>
      </c>
      <c r="J31" s="623">
        <f t="shared" si="7"/>
        <v>39045</v>
      </c>
      <c r="K31" s="620"/>
      <c r="M31" s="626">
        <v>40268</v>
      </c>
      <c r="N31" s="168">
        <f t="shared" si="3"/>
        <v>5973</v>
      </c>
      <c r="O31" s="123">
        <f t="shared" si="4"/>
        <v>19024</v>
      </c>
      <c r="P31" s="123">
        <f t="shared" si="8"/>
        <v>18755</v>
      </c>
      <c r="Q31" s="445">
        <f t="shared" si="9"/>
        <v>123</v>
      </c>
      <c r="R31" s="627">
        <f t="shared" si="10"/>
        <v>18878</v>
      </c>
      <c r="S31" s="607">
        <f t="shared" si="5"/>
        <v>43875</v>
      </c>
    </row>
    <row r="32" spans="1:28">
      <c r="A32" s="509">
        <v>38837</v>
      </c>
      <c r="B32" s="495">
        <f t="shared" si="14"/>
        <v>2</v>
      </c>
      <c r="C32" s="496" t="str">
        <f t="shared" si="15"/>
        <v>June2006</v>
      </c>
      <c r="D32" s="496">
        <f t="shared" si="16"/>
        <v>38869</v>
      </c>
      <c r="E32" s="497">
        <v>6798</v>
      </c>
      <c r="F32" s="497">
        <v>15857</v>
      </c>
      <c r="G32" s="497">
        <v>15829</v>
      </c>
      <c r="H32" s="497">
        <v>113</v>
      </c>
      <c r="I32" s="620">
        <f t="shared" si="6"/>
        <v>15942</v>
      </c>
      <c r="J32" s="623">
        <f t="shared" si="7"/>
        <v>38597</v>
      </c>
      <c r="K32" s="620"/>
      <c r="M32" s="626">
        <v>40359</v>
      </c>
      <c r="N32" s="168">
        <f t="shared" si="3"/>
        <v>5471</v>
      </c>
      <c r="O32" s="123">
        <f t="shared" si="4"/>
        <v>17861</v>
      </c>
      <c r="P32" s="123">
        <f t="shared" si="8"/>
        <v>17717</v>
      </c>
      <c r="Q32" s="445">
        <f t="shared" si="9"/>
        <v>119</v>
      </c>
      <c r="R32" s="627">
        <f t="shared" si="10"/>
        <v>17836</v>
      </c>
      <c r="S32" s="607">
        <f t="shared" si="5"/>
        <v>41168</v>
      </c>
    </row>
    <row r="33" spans="1:19">
      <c r="A33" s="510">
        <v>38868</v>
      </c>
      <c r="B33" s="495">
        <f t="shared" si="14"/>
        <v>2</v>
      </c>
      <c r="C33" s="496" t="str">
        <f t="shared" si="15"/>
        <v>June2006</v>
      </c>
      <c r="D33" s="496">
        <f t="shared" si="16"/>
        <v>38869</v>
      </c>
      <c r="E33" s="497">
        <v>6740</v>
      </c>
      <c r="F33" s="497">
        <v>15189</v>
      </c>
      <c r="G33" s="497">
        <v>15124</v>
      </c>
      <c r="H33" s="497">
        <v>116</v>
      </c>
      <c r="I33" s="620">
        <f t="shared" si="6"/>
        <v>15240</v>
      </c>
      <c r="J33" s="623">
        <f t="shared" si="7"/>
        <v>37169</v>
      </c>
      <c r="K33" s="620"/>
      <c r="M33" s="626">
        <v>40451</v>
      </c>
      <c r="N33" s="168">
        <f t="shared" si="3"/>
        <v>5247</v>
      </c>
      <c r="O33" s="123">
        <f t="shared" si="4"/>
        <v>17367</v>
      </c>
      <c r="P33" s="123">
        <f t="shared" si="8"/>
        <v>17282</v>
      </c>
      <c r="Q33" s="445">
        <f t="shared" si="9"/>
        <v>112</v>
      </c>
      <c r="R33" s="627">
        <f t="shared" si="10"/>
        <v>17394</v>
      </c>
      <c r="S33" s="607">
        <f t="shared" si="5"/>
        <v>40008</v>
      </c>
    </row>
    <row r="34" spans="1:19">
      <c r="A34" s="509">
        <v>38898</v>
      </c>
      <c r="B34" s="495">
        <f t="shared" si="14"/>
        <v>2</v>
      </c>
      <c r="C34" s="496" t="str">
        <f t="shared" si="15"/>
        <v>June2006</v>
      </c>
      <c r="D34" s="496">
        <f t="shared" si="16"/>
        <v>38869</v>
      </c>
      <c r="E34" s="497">
        <v>6755</v>
      </c>
      <c r="F34" s="497">
        <v>14760</v>
      </c>
      <c r="G34" s="497">
        <v>14934</v>
      </c>
      <c r="H34" s="497">
        <v>111</v>
      </c>
      <c r="I34" s="620">
        <f t="shared" si="6"/>
        <v>15045</v>
      </c>
      <c r="J34" s="623">
        <f t="shared" si="7"/>
        <v>36560</v>
      </c>
      <c r="K34" s="620"/>
      <c r="M34" s="626">
        <v>40543</v>
      </c>
      <c r="N34" s="168">
        <f t="shared" si="3"/>
        <v>5103</v>
      </c>
      <c r="O34" s="123">
        <f t="shared" si="4"/>
        <v>18441</v>
      </c>
      <c r="P34" s="123">
        <f t="shared" si="8"/>
        <v>17974</v>
      </c>
      <c r="Q34" s="445">
        <f t="shared" si="9"/>
        <v>101</v>
      </c>
      <c r="R34" s="627">
        <f t="shared" si="10"/>
        <v>18075</v>
      </c>
      <c r="S34" s="607">
        <f t="shared" si="5"/>
        <v>41619</v>
      </c>
    </row>
    <row r="35" spans="1:19">
      <c r="A35" s="510">
        <v>38929</v>
      </c>
      <c r="B35" s="495">
        <f t="shared" si="14"/>
        <v>3</v>
      </c>
      <c r="C35" s="496" t="str">
        <f t="shared" si="15"/>
        <v>Sep2006</v>
      </c>
      <c r="D35" s="496">
        <f t="shared" si="16"/>
        <v>38961</v>
      </c>
      <c r="E35" s="497">
        <v>6675</v>
      </c>
      <c r="F35" s="497">
        <v>14544</v>
      </c>
      <c r="G35" s="497">
        <v>14811</v>
      </c>
      <c r="H35" s="497">
        <v>112</v>
      </c>
      <c r="I35" s="620">
        <f t="shared" si="6"/>
        <v>14923</v>
      </c>
      <c r="J35" s="623">
        <f t="shared" si="7"/>
        <v>36142</v>
      </c>
      <c r="K35" s="620"/>
      <c r="M35" s="626">
        <v>40633</v>
      </c>
      <c r="N35" s="168">
        <f t="shared" si="3"/>
        <v>5597</v>
      </c>
      <c r="O35" s="123">
        <f t="shared" si="4"/>
        <v>18142</v>
      </c>
      <c r="P35" s="123">
        <f t="shared" si="8"/>
        <v>18277</v>
      </c>
      <c r="Q35" s="445">
        <f t="shared" si="9"/>
        <v>97</v>
      </c>
      <c r="R35" s="627">
        <f t="shared" si="10"/>
        <v>18374</v>
      </c>
      <c r="S35" s="607">
        <f t="shared" si="5"/>
        <v>42113</v>
      </c>
    </row>
    <row r="36" spans="1:19">
      <c r="A36" s="509">
        <v>38960</v>
      </c>
      <c r="B36" s="495">
        <f t="shared" si="14"/>
        <v>3</v>
      </c>
      <c r="C36" s="496" t="str">
        <f t="shared" si="15"/>
        <v>Sep2006</v>
      </c>
      <c r="D36" s="496">
        <f t="shared" si="16"/>
        <v>38961</v>
      </c>
      <c r="E36" s="497">
        <v>6623</v>
      </c>
      <c r="F36" s="497">
        <v>14434</v>
      </c>
      <c r="G36" s="497">
        <v>14699</v>
      </c>
      <c r="H36" s="497">
        <v>115</v>
      </c>
      <c r="I36" s="620">
        <f t="shared" si="6"/>
        <v>14814</v>
      </c>
      <c r="J36" s="623">
        <f t="shared" si="7"/>
        <v>35871</v>
      </c>
      <c r="K36" s="620"/>
      <c r="M36" s="626">
        <v>40724</v>
      </c>
      <c r="N36" s="168">
        <f t="shared" si="3"/>
        <v>5546</v>
      </c>
      <c r="O36" s="123">
        <f t="shared" si="4"/>
        <v>17930</v>
      </c>
      <c r="P36" s="123">
        <f t="shared" si="8"/>
        <v>18107</v>
      </c>
      <c r="Q36" s="445">
        <f t="shared" si="9"/>
        <v>85</v>
      </c>
      <c r="R36" s="627">
        <f t="shared" si="10"/>
        <v>18192</v>
      </c>
      <c r="S36" s="607">
        <f t="shared" si="5"/>
        <v>41668</v>
      </c>
    </row>
    <row r="37" spans="1:19">
      <c r="A37" s="510">
        <v>38990</v>
      </c>
      <c r="B37" s="495">
        <f t="shared" si="14"/>
        <v>3</v>
      </c>
      <c r="C37" s="496" t="str">
        <f t="shared" si="15"/>
        <v>Sep2006</v>
      </c>
      <c r="D37" s="496">
        <f t="shared" si="16"/>
        <v>38961</v>
      </c>
      <c r="E37" s="497">
        <v>6618</v>
      </c>
      <c r="F37" s="497">
        <v>14205</v>
      </c>
      <c r="G37" s="497">
        <v>14584</v>
      </c>
      <c r="H37" s="497">
        <v>115</v>
      </c>
      <c r="I37" s="620">
        <f t="shared" si="6"/>
        <v>14699</v>
      </c>
      <c r="J37" s="623">
        <f t="shared" si="7"/>
        <v>35522</v>
      </c>
      <c r="K37" s="620"/>
      <c r="M37" s="626">
        <v>40816</v>
      </c>
      <c r="N37" s="168">
        <f t="shared" si="3"/>
        <v>4953</v>
      </c>
      <c r="O37" s="123">
        <f t="shared" si="4"/>
        <v>16511</v>
      </c>
      <c r="P37" s="123">
        <f t="shared" si="8"/>
        <v>17970</v>
      </c>
      <c r="Q37" s="445">
        <f t="shared" si="9"/>
        <v>85</v>
      </c>
      <c r="R37" s="627">
        <f t="shared" si="10"/>
        <v>18055</v>
      </c>
      <c r="S37" s="607">
        <f t="shared" si="5"/>
        <v>39519</v>
      </c>
    </row>
    <row r="38" spans="1:19">
      <c r="A38" s="509">
        <v>39021</v>
      </c>
      <c r="B38" s="495">
        <f t="shared" si="14"/>
        <v>4</v>
      </c>
      <c r="C38" s="496" t="str">
        <f t="shared" si="15"/>
        <v>dec2006</v>
      </c>
      <c r="D38" s="496">
        <f t="shared" si="16"/>
        <v>39052</v>
      </c>
      <c r="E38" s="497">
        <v>6572</v>
      </c>
      <c r="F38" s="497">
        <v>14255</v>
      </c>
      <c r="G38" s="497">
        <v>14710</v>
      </c>
      <c r="H38" s="497">
        <v>115</v>
      </c>
      <c r="I38" s="620">
        <f t="shared" si="6"/>
        <v>14825</v>
      </c>
      <c r="J38" s="623">
        <f t="shared" si="7"/>
        <v>35652</v>
      </c>
      <c r="K38" s="620"/>
      <c r="M38" s="626">
        <v>40908</v>
      </c>
      <c r="N38" s="168">
        <f t="shared" si="3"/>
        <v>5092</v>
      </c>
      <c r="O38" s="123">
        <f t="shared" si="4"/>
        <v>16718</v>
      </c>
      <c r="P38" s="123">
        <f t="shared" si="8"/>
        <v>18267</v>
      </c>
      <c r="Q38" s="445">
        <f t="shared" si="9"/>
        <v>88</v>
      </c>
      <c r="R38" s="627">
        <f t="shared" si="10"/>
        <v>18355</v>
      </c>
      <c r="S38" s="607">
        <f t="shared" si="5"/>
        <v>40165</v>
      </c>
    </row>
    <row r="39" spans="1:19">
      <c r="A39" s="510">
        <v>39051</v>
      </c>
      <c r="B39" s="495">
        <f t="shared" si="14"/>
        <v>4</v>
      </c>
      <c r="C39" s="496" t="str">
        <f t="shared" si="15"/>
        <v>dec2006</v>
      </c>
      <c r="D39" s="496">
        <f t="shared" si="16"/>
        <v>39052</v>
      </c>
      <c r="E39" s="497">
        <v>6674</v>
      </c>
      <c r="F39" s="497">
        <v>14245</v>
      </c>
      <c r="G39" s="497">
        <v>15006</v>
      </c>
      <c r="H39" s="497">
        <v>117</v>
      </c>
      <c r="I39" s="620">
        <f t="shared" si="6"/>
        <v>15123</v>
      </c>
      <c r="J39" s="623">
        <f t="shared" si="7"/>
        <v>36042</v>
      </c>
      <c r="K39" s="620"/>
      <c r="M39" s="626">
        <v>40999</v>
      </c>
      <c r="N39" s="168">
        <f t="shared" ref="N39:N55" si="17">IF(VLOOKUP(M39,$A$6:$J$151,5,FALSE)=0,NA(),VLOOKUP(M39,$A$6:$J$151,5,FALSE))</f>
        <v>5264</v>
      </c>
      <c r="O39" s="123">
        <f t="shared" ref="O39:O55" si="18">IF(VLOOKUP(M39,$A$6:$J$151,6,FALSE)=0,NA(),VLOOKUP(M39,$A$6:$J$151,6,FALSE))</f>
        <v>15208</v>
      </c>
      <c r="P39" s="123">
        <f t="shared" si="8"/>
        <v>18299</v>
      </c>
      <c r="Q39" s="445">
        <f t="shared" si="9"/>
        <v>96</v>
      </c>
      <c r="R39" s="627">
        <f t="shared" si="10"/>
        <v>18395</v>
      </c>
      <c r="S39" s="607">
        <f t="shared" ref="S39:S55" si="19">IF(VLOOKUP(M39,$A$6:$J$151,10,FALSE)=0,NA(),VLOOKUP(M39,$A$6:$J$151,10,FALSE))</f>
        <v>38867</v>
      </c>
    </row>
    <row r="40" spans="1:19">
      <c r="A40" s="509">
        <v>39082</v>
      </c>
      <c r="B40" s="495">
        <f t="shared" si="14"/>
        <v>4</v>
      </c>
      <c r="C40" s="496" t="str">
        <f t="shared" si="15"/>
        <v>dec2006</v>
      </c>
      <c r="D40" s="496">
        <f t="shared" si="16"/>
        <v>39052</v>
      </c>
      <c r="E40" s="497">
        <v>7358</v>
      </c>
      <c r="F40" s="497">
        <v>15807</v>
      </c>
      <c r="G40" s="497">
        <v>15552</v>
      </c>
      <c r="H40" s="497">
        <v>119</v>
      </c>
      <c r="I40" s="620">
        <f t="shared" si="6"/>
        <v>15671</v>
      </c>
      <c r="J40" s="623">
        <f t="shared" si="7"/>
        <v>38836</v>
      </c>
      <c r="K40" s="620"/>
      <c r="M40" s="626">
        <v>41090</v>
      </c>
      <c r="N40" s="168">
        <f t="shared" si="17"/>
        <v>4577</v>
      </c>
      <c r="O40" s="123">
        <f t="shared" si="18"/>
        <v>14255</v>
      </c>
      <c r="P40" s="123">
        <f t="shared" si="8"/>
        <v>17549</v>
      </c>
      <c r="Q40" s="445">
        <f t="shared" si="9"/>
        <v>87</v>
      </c>
      <c r="R40" s="627">
        <f t="shared" si="10"/>
        <v>17636</v>
      </c>
      <c r="S40" s="607">
        <f t="shared" si="19"/>
        <v>36468</v>
      </c>
    </row>
    <row r="41" spans="1:19">
      <c r="A41" s="510">
        <v>39113</v>
      </c>
      <c r="B41" s="495">
        <f t="shared" si="14"/>
        <v>1</v>
      </c>
      <c r="C41" s="496" t="str">
        <f t="shared" si="15"/>
        <v>Mar2007</v>
      </c>
      <c r="D41" s="496">
        <f t="shared" si="16"/>
        <v>39142</v>
      </c>
      <c r="E41" s="497">
        <v>7499</v>
      </c>
      <c r="F41" s="497">
        <v>16335</v>
      </c>
      <c r="G41" s="497">
        <v>16678</v>
      </c>
      <c r="H41" s="497">
        <v>133</v>
      </c>
      <c r="I41" s="620">
        <f t="shared" si="6"/>
        <v>16811</v>
      </c>
      <c r="J41" s="623">
        <f t="shared" si="7"/>
        <v>40645</v>
      </c>
      <c r="K41" s="620"/>
      <c r="M41" s="626">
        <v>41182</v>
      </c>
      <c r="N41" s="168">
        <f t="shared" si="17"/>
        <v>3932</v>
      </c>
      <c r="O41" s="123">
        <f t="shared" si="18"/>
        <v>13045</v>
      </c>
      <c r="P41" s="123">
        <f t="shared" si="8"/>
        <v>16133</v>
      </c>
      <c r="Q41" s="445">
        <f t="shared" si="9"/>
        <v>86</v>
      </c>
      <c r="R41" s="627">
        <f t="shared" si="10"/>
        <v>16219</v>
      </c>
      <c r="S41" s="607">
        <f t="shared" si="19"/>
        <v>33196</v>
      </c>
    </row>
    <row r="42" spans="1:19">
      <c r="A42" s="509">
        <v>39141</v>
      </c>
      <c r="B42" s="495">
        <f t="shared" si="14"/>
        <v>1</v>
      </c>
      <c r="C42" s="496" t="str">
        <f t="shared" si="15"/>
        <v>Mar2007</v>
      </c>
      <c r="D42" s="496">
        <f t="shared" si="16"/>
        <v>39142</v>
      </c>
      <c r="E42" s="497">
        <v>7513</v>
      </c>
      <c r="F42" s="497">
        <v>16472</v>
      </c>
      <c r="G42" s="497">
        <v>16841</v>
      </c>
      <c r="H42" s="497">
        <v>125</v>
      </c>
      <c r="I42" s="620">
        <f t="shared" si="6"/>
        <v>16966</v>
      </c>
      <c r="J42" s="623">
        <f t="shared" si="7"/>
        <v>40951</v>
      </c>
      <c r="K42" s="620"/>
      <c r="M42" s="626">
        <v>41274</v>
      </c>
      <c r="N42" s="168">
        <f t="shared" si="17"/>
        <v>3910</v>
      </c>
      <c r="O42" s="123">
        <f t="shared" si="18"/>
        <v>14326</v>
      </c>
      <c r="P42" s="123">
        <f t="shared" si="8"/>
        <v>16306</v>
      </c>
      <c r="Q42" s="445">
        <f t="shared" si="9"/>
        <v>80</v>
      </c>
      <c r="R42" s="627">
        <f t="shared" si="10"/>
        <v>16386</v>
      </c>
      <c r="S42" s="607">
        <f t="shared" si="19"/>
        <v>34622</v>
      </c>
    </row>
    <row r="43" spans="1:19">
      <c r="A43" s="510">
        <v>39172</v>
      </c>
      <c r="B43" s="495">
        <f t="shared" si="14"/>
        <v>1</v>
      </c>
      <c r="C43" s="496" t="str">
        <f t="shared" si="15"/>
        <v>Mar2007</v>
      </c>
      <c r="D43" s="496">
        <f t="shared" si="16"/>
        <v>39142</v>
      </c>
      <c r="E43" s="497">
        <v>6966</v>
      </c>
      <c r="F43" s="497">
        <v>16156</v>
      </c>
      <c r="G43" s="497">
        <v>16825</v>
      </c>
      <c r="H43" s="497">
        <v>123</v>
      </c>
      <c r="I43" s="620">
        <f t="shared" si="6"/>
        <v>16948</v>
      </c>
      <c r="J43" s="623">
        <f t="shared" si="7"/>
        <v>40070</v>
      </c>
      <c r="K43" s="620"/>
      <c r="M43" s="626">
        <v>41364</v>
      </c>
      <c r="N43" s="168">
        <f t="shared" si="17"/>
        <v>3928</v>
      </c>
      <c r="O43" s="123">
        <f t="shared" si="18"/>
        <v>13109</v>
      </c>
      <c r="P43" s="123">
        <f t="shared" si="8"/>
        <v>15856</v>
      </c>
      <c r="Q43" s="445">
        <f t="shared" si="9"/>
        <v>108</v>
      </c>
      <c r="R43" s="627">
        <f t="shared" si="10"/>
        <v>15964</v>
      </c>
      <c r="S43" s="607">
        <f t="shared" si="19"/>
        <v>33001</v>
      </c>
    </row>
    <row r="44" spans="1:19">
      <c r="A44" s="509">
        <v>39202</v>
      </c>
      <c r="B44" s="495">
        <f t="shared" si="14"/>
        <v>2</v>
      </c>
      <c r="C44" s="496" t="str">
        <f t="shared" si="15"/>
        <v>June2007</v>
      </c>
      <c r="D44" s="496">
        <f t="shared" si="16"/>
        <v>39234</v>
      </c>
      <c r="E44" s="497">
        <v>7081</v>
      </c>
      <c r="F44" s="497">
        <v>16593</v>
      </c>
      <c r="G44" s="497">
        <v>17077</v>
      </c>
      <c r="H44" s="497">
        <v>124</v>
      </c>
      <c r="I44" s="620">
        <f t="shared" si="6"/>
        <v>17201</v>
      </c>
      <c r="J44" s="623">
        <f t="shared" si="7"/>
        <v>40875</v>
      </c>
      <c r="K44" s="620"/>
      <c r="M44" s="626">
        <v>41455</v>
      </c>
      <c r="N44" s="168">
        <f t="shared" si="17"/>
        <v>3804</v>
      </c>
      <c r="O44" s="123">
        <f t="shared" si="18"/>
        <v>12407</v>
      </c>
      <c r="P44" s="123">
        <f t="shared" si="8"/>
        <v>14777</v>
      </c>
      <c r="Q44" s="445">
        <f t="shared" si="9"/>
        <v>103</v>
      </c>
      <c r="R44" s="627">
        <f t="shared" si="10"/>
        <v>14880</v>
      </c>
      <c r="S44" s="607">
        <f t="shared" si="19"/>
        <v>31091</v>
      </c>
    </row>
    <row r="45" spans="1:19">
      <c r="A45" s="510">
        <v>39233</v>
      </c>
      <c r="B45" s="495">
        <f t="shared" si="14"/>
        <v>2</v>
      </c>
      <c r="C45" s="496" t="str">
        <f t="shared" si="15"/>
        <v>June2007</v>
      </c>
      <c r="D45" s="496">
        <f t="shared" si="16"/>
        <v>39234</v>
      </c>
      <c r="E45" s="497">
        <v>7348</v>
      </c>
      <c r="F45" s="497">
        <v>16702</v>
      </c>
      <c r="G45" s="497">
        <v>16950</v>
      </c>
      <c r="H45" s="497">
        <v>121</v>
      </c>
      <c r="I45" s="620">
        <f t="shared" si="6"/>
        <v>17071</v>
      </c>
      <c r="J45" s="623">
        <f t="shared" si="7"/>
        <v>41121</v>
      </c>
      <c r="K45" s="620"/>
      <c r="M45" s="626">
        <v>41547</v>
      </c>
      <c r="N45" s="168">
        <f t="shared" si="17"/>
        <v>3262</v>
      </c>
      <c r="O45" s="123">
        <f t="shared" si="18"/>
        <v>12065</v>
      </c>
      <c r="P45" s="123">
        <f t="shared" si="8"/>
        <v>14135</v>
      </c>
      <c r="Q45" s="445">
        <f t="shared" si="9"/>
        <v>104</v>
      </c>
      <c r="R45" s="627">
        <f t="shared" si="10"/>
        <v>14239</v>
      </c>
      <c r="S45" s="607">
        <f t="shared" si="19"/>
        <v>29566</v>
      </c>
    </row>
    <row r="46" spans="1:19">
      <c r="A46" s="509">
        <v>39263</v>
      </c>
      <c r="B46" s="495">
        <f t="shared" si="14"/>
        <v>2</v>
      </c>
      <c r="C46" s="496" t="str">
        <f t="shared" si="15"/>
        <v>June2007</v>
      </c>
      <c r="D46" s="496">
        <f t="shared" si="16"/>
        <v>39234</v>
      </c>
      <c r="E46" s="497">
        <v>7077</v>
      </c>
      <c r="F46" s="497">
        <v>16493</v>
      </c>
      <c r="G46" s="497">
        <v>16669</v>
      </c>
      <c r="H46" s="497">
        <v>124</v>
      </c>
      <c r="I46" s="620">
        <f t="shared" si="6"/>
        <v>16793</v>
      </c>
      <c r="J46" s="623">
        <f t="shared" si="7"/>
        <v>40363</v>
      </c>
      <c r="K46" s="620"/>
      <c r="M46" s="626">
        <v>41639</v>
      </c>
      <c r="N46" s="168">
        <f t="shared" si="17"/>
        <v>3164</v>
      </c>
      <c r="O46" s="123">
        <f t="shared" si="18"/>
        <v>12925</v>
      </c>
      <c r="P46" s="123">
        <f t="shared" si="8"/>
        <v>14475</v>
      </c>
      <c r="Q46" s="445">
        <f t="shared" si="9"/>
        <v>87</v>
      </c>
      <c r="R46" s="627">
        <f t="shared" si="10"/>
        <v>14562</v>
      </c>
      <c r="S46" s="607">
        <f t="shared" si="19"/>
        <v>30651</v>
      </c>
    </row>
    <row r="47" spans="1:19">
      <c r="A47" s="510">
        <v>39294</v>
      </c>
      <c r="B47" s="495">
        <f t="shared" si="14"/>
        <v>3</v>
      </c>
      <c r="C47" s="496" t="str">
        <f t="shared" si="15"/>
        <v>Sep2007</v>
      </c>
      <c r="D47" s="496">
        <f t="shared" si="16"/>
        <v>39326</v>
      </c>
      <c r="E47" s="497">
        <v>6909</v>
      </c>
      <c r="F47" s="497">
        <v>16676</v>
      </c>
      <c r="G47" s="497">
        <v>16609</v>
      </c>
      <c r="H47" s="497">
        <v>122</v>
      </c>
      <c r="I47" s="620">
        <f t="shared" si="6"/>
        <v>16731</v>
      </c>
      <c r="J47" s="623">
        <f t="shared" si="7"/>
        <v>40316</v>
      </c>
      <c r="K47" s="620"/>
      <c r="M47" s="626">
        <v>41729</v>
      </c>
      <c r="N47" s="168">
        <f t="shared" si="17"/>
        <v>2998</v>
      </c>
      <c r="O47" s="123">
        <f t="shared" si="18"/>
        <v>13055</v>
      </c>
      <c r="P47" s="123">
        <f t="shared" si="8"/>
        <v>15510</v>
      </c>
      <c r="Q47" s="445">
        <f t="shared" si="9"/>
        <v>73</v>
      </c>
      <c r="R47" s="627">
        <f t="shared" si="10"/>
        <v>15583</v>
      </c>
      <c r="S47" s="607">
        <f t="shared" si="19"/>
        <v>31636</v>
      </c>
    </row>
    <row r="48" spans="1:19">
      <c r="A48" s="509">
        <v>39325</v>
      </c>
      <c r="B48" s="495">
        <f t="shared" si="14"/>
        <v>3</v>
      </c>
      <c r="C48" s="496" t="str">
        <f t="shared" si="15"/>
        <v>Sep2007</v>
      </c>
      <c r="D48" s="496">
        <f t="shared" si="16"/>
        <v>39326</v>
      </c>
      <c r="E48" s="497">
        <v>6680</v>
      </c>
      <c r="F48" s="497">
        <v>16335</v>
      </c>
      <c r="G48" s="497">
        <v>16421</v>
      </c>
      <c r="H48" s="497">
        <v>114</v>
      </c>
      <c r="I48" s="620">
        <f t="shared" si="6"/>
        <v>16535</v>
      </c>
      <c r="J48" s="623">
        <f t="shared" si="7"/>
        <v>39550</v>
      </c>
      <c r="K48" s="620"/>
      <c r="M48" s="626">
        <v>41820</v>
      </c>
      <c r="N48" s="168">
        <f t="shared" si="17"/>
        <v>2638</v>
      </c>
      <c r="O48" s="123">
        <f t="shared" si="18"/>
        <v>11554</v>
      </c>
      <c r="P48" s="123">
        <f t="shared" si="8"/>
        <v>14658</v>
      </c>
      <c r="Q48" s="445">
        <f t="shared" si="9"/>
        <v>67</v>
      </c>
      <c r="R48" s="627">
        <f t="shared" si="10"/>
        <v>14725</v>
      </c>
      <c r="S48" s="607">
        <f t="shared" si="19"/>
        <v>28917</v>
      </c>
    </row>
    <row r="49" spans="1:21">
      <c r="A49" s="510">
        <v>39355</v>
      </c>
      <c r="B49" s="495">
        <f t="shared" si="14"/>
        <v>3</v>
      </c>
      <c r="C49" s="496" t="str">
        <f t="shared" si="15"/>
        <v>Sep2007</v>
      </c>
      <c r="D49" s="496">
        <f t="shared" si="16"/>
        <v>39326</v>
      </c>
      <c r="E49" s="497">
        <v>6687</v>
      </c>
      <c r="F49" s="497">
        <v>16340</v>
      </c>
      <c r="G49" s="497">
        <v>16659</v>
      </c>
      <c r="H49" s="497">
        <v>104</v>
      </c>
      <c r="I49" s="620">
        <f t="shared" si="6"/>
        <v>16763</v>
      </c>
      <c r="J49" s="623">
        <f t="shared" si="7"/>
        <v>39790</v>
      </c>
      <c r="K49" s="620"/>
      <c r="M49" s="626">
        <v>41912</v>
      </c>
      <c r="N49" s="168">
        <f t="shared" si="17"/>
        <v>2452</v>
      </c>
      <c r="O49" s="123">
        <f t="shared" si="18"/>
        <v>10642</v>
      </c>
      <c r="P49" s="123">
        <f t="shared" si="8"/>
        <v>14030</v>
      </c>
      <c r="Q49" s="445">
        <f t="shared" si="9"/>
        <v>55</v>
      </c>
      <c r="R49" s="627">
        <f t="shared" si="10"/>
        <v>14085</v>
      </c>
      <c r="S49" s="607">
        <f t="shared" si="19"/>
        <v>27179</v>
      </c>
    </row>
    <row r="50" spans="1:21">
      <c r="A50" s="509">
        <v>39386</v>
      </c>
      <c r="B50" s="495">
        <f t="shared" si="14"/>
        <v>4</v>
      </c>
      <c r="C50" s="496" t="str">
        <f t="shared" si="15"/>
        <v>dec2007</v>
      </c>
      <c r="D50" s="496">
        <f t="shared" si="16"/>
        <v>39417</v>
      </c>
      <c r="E50" s="497">
        <v>6639</v>
      </c>
      <c r="F50" s="497">
        <v>16470</v>
      </c>
      <c r="G50" s="497">
        <v>17023</v>
      </c>
      <c r="H50" s="497">
        <v>100</v>
      </c>
      <c r="I50" s="620">
        <f t="shared" si="6"/>
        <v>17123</v>
      </c>
      <c r="J50" s="623">
        <f t="shared" si="7"/>
        <v>40232</v>
      </c>
      <c r="K50" s="620"/>
      <c r="M50" s="626">
        <v>42004</v>
      </c>
      <c r="N50" s="168">
        <f t="shared" si="17"/>
        <v>2472</v>
      </c>
      <c r="O50" s="123">
        <f t="shared" si="18"/>
        <v>11295</v>
      </c>
      <c r="P50" s="123">
        <f t="shared" si="8"/>
        <v>14614</v>
      </c>
      <c r="Q50" s="445">
        <f t="shared" si="9"/>
        <v>61</v>
      </c>
      <c r="R50" s="627">
        <f t="shared" si="10"/>
        <v>14675</v>
      </c>
      <c r="S50" s="607">
        <f t="shared" si="19"/>
        <v>28442</v>
      </c>
      <c r="T50" s="125"/>
    </row>
    <row r="51" spans="1:21">
      <c r="A51" s="510">
        <v>39416</v>
      </c>
      <c r="B51" s="495">
        <f t="shared" si="14"/>
        <v>4</v>
      </c>
      <c r="C51" s="496" t="str">
        <f t="shared" si="15"/>
        <v>dec2007</v>
      </c>
      <c r="D51" s="496">
        <f t="shared" si="16"/>
        <v>39417</v>
      </c>
      <c r="E51" s="497">
        <v>6444</v>
      </c>
      <c r="F51" s="497">
        <v>16671</v>
      </c>
      <c r="G51" s="497">
        <v>17292</v>
      </c>
      <c r="H51" s="497">
        <v>109</v>
      </c>
      <c r="I51" s="620">
        <f t="shared" si="6"/>
        <v>17401</v>
      </c>
      <c r="J51" s="623">
        <f t="shared" si="7"/>
        <v>40516</v>
      </c>
      <c r="K51" s="620"/>
      <c r="M51" s="626">
        <v>42094</v>
      </c>
      <c r="N51" s="168">
        <f t="shared" si="17"/>
        <v>2505</v>
      </c>
      <c r="O51" s="123">
        <f t="shared" si="18"/>
        <v>11526</v>
      </c>
      <c r="P51" s="123">
        <f t="shared" si="8"/>
        <v>15869</v>
      </c>
      <c r="Q51" s="445">
        <f t="shared" si="9"/>
        <v>72</v>
      </c>
      <c r="R51" s="627">
        <f t="shared" si="10"/>
        <v>15941</v>
      </c>
      <c r="S51" s="607">
        <f t="shared" si="19"/>
        <v>29972</v>
      </c>
    </row>
    <row r="52" spans="1:21">
      <c r="A52" s="509">
        <v>39447</v>
      </c>
      <c r="B52" s="495">
        <f t="shared" si="14"/>
        <v>4</v>
      </c>
      <c r="C52" s="496" t="str">
        <f t="shared" si="15"/>
        <v>dec2007</v>
      </c>
      <c r="D52" s="496">
        <f t="shared" si="16"/>
        <v>39417</v>
      </c>
      <c r="E52" s="497">
        <v>6860</v>
      </c>
      <c r="F52" s="497">
        <v>18200</v>
      </c>
      <c r="G52" s="497">
        <v>18096</v>
      </c>
      <c r="H52" s="497">
        <v>106</v>
      </c>
      <c r="I52" s="620">
        <f t="shared" si="6"/>
        <v>18202</v>
      </c>
      <c r="J52" s="623">
        <f t="shared" si="7"/>
        <v>43262</v>
      </c>
      <c r="K52" s="620"/>
      <c r="M52" s="626">
        <v>42185</v>
      </c>
      <c r="N52" s="168">
        <f t="shared" si="17"/>
        <v>2459</v>
      </c>
      <c r="O52" s="123">
        <f t="shared" si="18"/>
        <v>11218</v>
      </c>
      <c r="P52" s="123">
        <f t="shared" si="8"/>
        <v>15565</v>
      </c>
      <c r="Q52" s="445">
        <f t="shared" si="9"/>
        <v>75</v>
      </c>
      <c r="R52" s="627">
        <f t="shared" si="10"/>
        <v>15640</v>
      </c>
      <c r="S52" s="607">
        <f t="shared" si="19"/>
        <v>29317</v>
      </c>
    </row>
    <row r="53" spans="1:21">
      <c r="A53" s="510">
        <v>39478</v>
      </c>
      <c r="B53" s="495">
        <f t="shared" si="14"/>
        <v>1</v>
      </c>
      <c r="C53" s="496" t="str">
        <f t="shared" si="15"/>
        <v>Mar2008</v>
      </c>
      <c r="D53" s="496">
        <f t="shared" si="16"/>
        <v>39508</v>
      </c>
      <c r="E53" s="497">
        <v>7693</v>
      </c>
      <c r="F53" s="497">
        <v>18782</v>
      </c>
      <c r="G53" s="497">
        <v>18973</v>
      </c>
      <c r="H53" s="497">
        <v>118</v>
      </c>
      <c r="I53" s="620">
        <f t="shared" si="6"/>
        <v>19091</v>
      </c>
      <c r="J53" s="623">
        <f t="shared" si="7"/>
        <v>45566</v>
      </c>
      <c r="K53" s="620"/>
      <c r="M53" s="626">
        <v>42277</v>
      </c>
      <c r="N53" s="168">
        <f t="shared" si="17"/>
        <v>2265</v>
      </c>
      <c r="O53" s="123">
        <f t="shared" si="18"/>
        <v>10970</v>
      </c>
      <c r="P53" s="123">
        <f t="shared" si="8"/>
        <v>15358</v>
      </c>
      <c r="Q53" s="445">
        <f t="shared" si="9"/>
        <v>81</v>
      </c>
      <c r="R53" s="627">
        <f t="shared" si="10"/>
        <v>15439</v>
      </c>
      <c r="S53" s="607">
        <f t="shared" si="19"/>
        <v>28674</v>
      </c>
    </row>
    <row r="54" spans="1:21">
      <c r="A54" s="509">
        <v>39507</v>
      </c>
      <c r="B54" s="495">
        <f t="shared" si="14"/>
        <v>1</v>
      </c>
      <c r="C54" s="496" t="str">
        <f t="shared" si="15"/>
        <v>Mar2008</v>
      </c>
      <c r="D54" s="496">
        <f t="shared" si="16"/>
        <v>39508</v>
      </c>
      <c r="E54" s="497">
        <v>7421</v>
      </c>
      <c r="F54" s="497">
        <v>18509</v>
      </c>
      <c r="G54" s="497">
        <v>18588</v>
      </c>
      <c r="H54" s="497">
        <v>121</v>
      </c>
      <c r="I54" s="620">
        <f t="shared" si="6"/>
        <v>18709</v>
      </c>
      <c r="J54" s="623">
        <f t="shared" si="7"/>
        <v>44639</v>
      </c>
      <c r="K54" s="620"/>
      <c r="M54" s="626">
        <v>42369</v>
      </c>
      <c r="N54" s="168">
        <f t="shared" si="17"/>
        <v>2399</v>
      </c>
      <c r="O54" s="123">
        <f t="shared" si="18"/>
        <v>12336</v>
      </c>
      <c r="P54" s="123">
        <f t="shared" si="8"/>
        <v>16533</v>
      </c>
      <c r="Q54" s="445">
        <f t="shared" si="9"/>
        <v>82</v>
      </c>
      <c r="R54" s="627">
        <f t="shared" si="10"/>
        <v>16615</v>
      </c>
      <c r="S54" s="607">
        <f t="shared" si="19"/>
        <v>31350</v>
      </c>
      <c r="T54" s="125"/>
    </row>
    <row r="55" spans="1:21" ht="13.5" thickBot="1">
      <c r="A55" s="510">
        <v>39538</v>
      </c>
      <c r="B55" s="495">
        <f t="shared" si="14"/>
        <v>1</v>
      </c>
      <c r="C55" s="496" t="str">
        <f t="shared" si="15"/>
        <v>Mar2008</v>
      </c>
      <c r="D55" s="496">
        <f t="shared" si="16"/>
        <v>39508</v>
      </c>
      <c r="E55" s="497">
        <v>7365</v>
      </c>
      <c r="F55" s="497">
        <v>18728</v>
      </c>
      <c r="G55" s="497">
        <v>18845</v>
      </c>
      <c r="H55" s="497">
        <v>132</v>
      </c>
      <c r="I55" s="620">
        <f t="shared" si="6"/>
        <v>18977</v>
      </c>
      <c r="J55" s="623">
        <f t="shared" si="7"/>
        <v>45070</v>
      </c>
      <c r="K55" s="620"/>
      <c r="M55" s="628">
        <v>42460</v>
      </c>
      <c r="N55" s="168">
        <f t="shared" si="17"/>
        <v>2466</v>
      </c>
      <c r="O55" s="123">
        <f t="shared" si="18"/>
        <v>12219</v>
      </c>
      <c r="P55" s="123">
        <f t="shared" si="8"/>
        <v>18010</v>
      </c>
      <c r="Q55" s="445">
        <f t="shared" si="9"/>
        <v>87</v>
      </c>
      <c r="R55" s="627">
        <f t="shared" si="10"/>
        <v>18097</v>
      </c>
      <c r="S55" s="608">
        <f t="shared" si="19"/>
        <v>32782</v>
      </c>
      <c r="T55" s="125"/>
    </row>
    <row r="56" spans="1:21">
      <c r="A56" s="509">
        <v>39568</v>
      </c>
      <c r="B56" s="495">
        <f t="shared" si="14"/>
        <v>2</v>
      </c>
      <c r="C56" s="496" t="str">
        <f t="shared" si="15"/>
        <v>June2008</v>
      </c>
      <c r="D56" s="496">
        <f t="shared" si="16"/>
        <v>39600</v>
      </c>
      <c r="E56" s="497">
        <v>7130</v>
      </c>
      <c r="F56" s="497">
        <v>17937</v>
      </c>
      <c r="G56" s="497">
        <v>18024</v>
      </c>
      <c r="H56" s="497">
        <v>126</v>
      </c>
      <c r="I56" s="620">
        <f t="shared" si="6"/>
        <v>18150</v>
      </c>
      <c r="J56" s="623">
        <f t="shared" si="7"/>
        <v>43217</v>
      </c>
      <c r="K56" s="620"/>
      <c r="M56" s="629"/>
      <c r="N56" s="165"/>
      <c r="O56" s="165"/>
      <c r="P56" s="165"/>
      <c r="Q56" s="630"/>
      <c r="R56" s="372"/>
      <c r="T56" s="90"/>
      <c r="U56" s="90"/>
    </row>
    <row r="57" spans="1:21">
      <c r="A57" s="510">
        <v>39599</v>
      </c>
      <c r="B57" s="495">
        <f t="shared" si="14"/>
        <v>2</v>
      </c>
      <c r="C57" s="496" t="str">
        <f t="shared" si="15"/>
        <v>June2008</v>
      </c>
      <c r="D57" s="496">
        <f t="shared" si="16"/>
        <v>39600</v>
      </c>
      <c r="E57" s="497">
        <v>6949</v>
      </c>
      <c r="F57" s="497">
        <v>17553</v>
      </c>
      <c r="G57" s="497">
        <v>17685</v>
      </c>
      <c r="H57" s="497">
        <v>126</v>
      </c>
      <c r="I57" s="620">
        <f t="shared" si="6"/>
        <v>17811</v>
      </c>
      <c r="J57" s="623">
        <f t="shared" si="7"/>
        <v>42313</v>
      </c>
      <c r="K57" s="620"/>
      <c r="M57" s="631"/>
      <c r="N57" s="663"/>
      <c r="O57" s="663"/>
      <c r="P57" s="663"/>
      <c r="Q57" s="663"/>
      <c r="R57" s="663"/>
      <c r="S57" s="663"/>
    </row>
    <row r="58" spans="1:21">
      <c r="A58" s="509">
        <v>39629</v>
      </c>
      <c r="B58" s="495">
        <f t="shared" si="14"/>
        <v>2</v>
      </c>
      <c r="C58" s="496" t="str">
        <f t="shared" si="15"/>
        <v>June2008</v>
      </c>
      <c r="D58" s="496">
        <f t="shared" si="16"/>
        <v>39600</v>
      </c>
      <c r="E58" s="497">
        <v>6751</v>
      </c>
      <c r="F58" s="497">
        <v>17455</v>
      </c>
      <c r="G58" s="497">
        <v>17651</v>
      </c>
      <c r="H58" s="497">
        <v>132</v>
      </c>
      <c r="I58" s="620">
        <f t="shared" si="6"/>
        <v>17783</v>
      </c>
      <c r="J58" s="623">
        <f t="shared" si="7"/>
        <v>41989</v>
      </c>
      <c r="K58" s="620"/>
      <c r="M58" s="631"/>
      <c r="N58" s="123"/>
      <c r="O58" s="123"/>
      <c r="P58" s="123"/>
      <c r="Q58" s="614"/>
      <c r="R58" s="374"/>
    </row>
    <row r="59" spans="1:21">
      <c r="A59" s="510">
        <v>39660</v>
      </c>
      <c r="B59" s="495">
        <f t="shared" si="14"/>
        <v>3</v>
      </c>
      <c r="C59" s="496" t="str">
        <f t="shared" si="15"/>
        <v>Sep2008</v>
      </c>
      <c r="D59" s="496">
        <f t="shared" si="16"/>
        <v>39692</v>
      </c>
      <c r="E59" s="497">
        <v>6332</v>
      </c>
      <c r="F59" s="497">
        <v>16953</v>
      </c>
      <c r="G59" s="497">
        <v>17047</v>
      </c>
      <c r="H59" s="497">
        <v>129</v>
      </c>
      <c r="I59" s="620">
        <f t="shared" si="6"/>
        <v>17176</v>
      </c>
      <c r="J59" s="623">
        <f t="shared" si="7"/>
        <v>40461</v>
      </c>
      <c r="K59" s="620"/>
      <c r="M59" s="631"/>
      <c r="N59" s="123"/>
      <c r="O59" s="123"/>
      <c r="P59" s="123"/>
      <c r="Q59" s="614"/>
      <c r="R59" s="374"/>
    </row>
    <row r="60" spans="1:21">
      <c r="A60" s="509">
        <v>39691</v>
      </c>
      <c r="B60" s="495">
        <f t="shared" si="14"/>
        <v>3</v>
      </c>
      <c r="C60" s="496" t="str">
        <f t="shared" si="15"/>
        <v>Sep2008</v>
      </c>
      <c r="D60" s="496">
        <f t="shared" si="16"/>
        <v>39692</v>
      </c>
      <c r="E60" s="497">
        <v>6294</v>
      </c>
      <c r="F60" s="497">
        <v>16945</v>
      </c>
      <c r="G60" s="497">
        <v>16995</v>
      </c>
      <c r="H60" s="497">
        <v>135</v>
      </c>
      <c r="I60" s="620">
        <f t="shared" si="6"/>
        <v>17130</v>
      </c>
      <c r="J60" s="623">
        <f t="shared" si="7"/>
        <v>40369</v>
      </c>
      <c r="K60" s="620"/>
      <c r="M60" s="631"/>
      <c r="N60" s="123"/>
      <c r="O60" s="123"/>
      <c r="P60" s="123"/>
      <c r="Q60" s="614"/>
      <c r="R60" s="374"/>
    </row>
    <row r="61" spans="1:21">
      <c r="A61" s="510">
        <v>39721</v>
      </c>
      <c r="B61" s="495">
        <f t="shared" si="14"/>
        <v>3</v>
      </c>
      <c r="C61" s="496" t="str">
        <f t="shared" si="15"/>
        <v>Sep2008</v>
      </c>
      <c r="D61" s="496">
        <f t="shared" si="16"/>
        <v>39692</v>
      </c>
      <c r="E61" s="497">
        <v>6398</v>
      </c>
      <c r="F61" s="497">
        <v>17647</v>
      </c>
      <c r="G61" s="497">
        <v>17237</v>
      </c>
      <c r="H61" s="497">
        <v>134</v>
      </c>
      <c r="I61" s="620">
        <f t="shared" si="6"/>
        <v>17371</v>
      </c>
      <c r="J61" s="623">
        <f t="shared" si="7"/>
        <v>41416</v>
      </c>
      <c r="K61" s="620"/>
      <c r="M61" s="631"/>
      <c r="N61" s="123"/>
      <c r="O61" s="123"/>
      <c r="P61" s="123"/>
      <c r="Q61" s="614"/>
      <c r="R61" s="374"/>
    </row>
    <row r="62" spans="1:21">
      <c r="A62" s="509">
        <v>39752</v>
      </c>
      <c r="B62" s="495">
        <f t="shared" si="14"/>
        <v>4</v>
      </c>
      <c r="C62" s="496" t="str">
        <f t="shared" si="15"/>
        <v>dec2008</v>
      </c>
      <c r="D62" s="496">
        <f t="shared" si="16"/>
        <v>39783</v>
      </c>
      <c r="E62" s="497">
        <v>6442</v>
      </c>
      <c r="F62" s="497">
        <v>17856</v>
      </c>
      <c r="G62" s="497">
        <v>17614</v>
      </c>
      <c r="H62" s="497">
        <v>139</v>
      </c>
      <c r="I62" s="620">
        <f t="shared" si="6"/>
        <v>17753</v>
      </c>
      <c r="J62" s="623">
        <f t="shared" si="7"/>
        <v>42051</v>
      </c>
      <c r="K62" s="620"/>
      <c r="M62" s="631"/>
      <c r="N62" s="123"/>
      <c r="O62" s="123"/>
      <c r="P62" s="123"/>
      <c r="Q62" s="614"/>
      <c r="R62" s="374"/>
    </row>
    <row r="63" spans="1:21">
      <c r="A63" s="510">
        <v>39782</v>
      </c>
      <c r="B63" s="495">
        <f t="shared" si="14"/>
        <v>4</v>
      </c>
      <c r="C63" s="496" t="str">
        <f t="shared" si="15"/>
        <v>dec2008</v>
      </c>
      <c r="D63" s="496">
        <f t="shared" si="16"/>
        <v>39783</v>
      </c>
      <c r="E63" s="497">
        <v>6232</v>
      </c>
      <c r="F63" s="497">
        <v>17937</v>
      </c>
      <c r="G63" s="497">
        <v>17734</v>
      </c>
      <c r="H63" s="497">
        <v>140</v>
      </c>
      <c r="I63" s="620">
        <f t="shared" si="6"/>
        <v>17874</v>
      </c>
      <c r="J63" s="623">
        <f t="shared" si="7"/>
        <v>42043</v>
      </c>
      <c r="K63" s="620"/>
    </row>
    <row r="64" spans="1:21">
      <c r="A64" s="509">
        <v>39813</v>
      </c>
      <c r="B64" s="495">
        <f t="shared" si="14"/>
        <v>4</v>
      </c>
      <c r="C64" s="496" t="str">
        <f t="shared" si="15"/>
        <v>dec2008</v>
      </c>
      <c r="D64" s="496">
        <f t="shared" si="16"/>
        <v>39783</v>
      </c>
      <c r="E64" s="497">
        <v>6736</v>
      </c>
      <c r="F64" s="497">
        <v>19879</v>
      </c>
      <c r="G64" s="497">
        <v>18490</v>
      </c>
      <c r="H64" s="497">
        <v>133</v>
      </c>
      <c r="I64" s="620">
        <f t="shared" si="6"/>
        <v>18623</v>
      </c>
      <c r="J64" s="623">
        <f t="shared" si="7"/>
        <v>45238</v>
      </c>
      <c r="K64" s="620"/>
    </row>
    <row r="65" spans="1:11">
      <c r="A65" s="510">
        <v>39844</v>
      </c>
      <c r="B65" s="495">
        <f t="shared" si="14"/>
        <v>1</v>
      </c>
      <c r="C65" s="496" t="str">
        <f t="shared" si="15"/>
        <v>Mar2009</v>
      </c>
      <c r="D65" s="496">
        <f t="shared" si="16"/>
        <v>39873</v>
      </c>
      <c r="E65" s="497">
        <v>7307</v>
      </c>
      <c r="F65" s="497">
        <v>20961</v>
      </c>
      <c r="G65" s="497">
        <v>19711</v>
      </c>
      <c r="H65" s="497">
        <v>138</v>
      </c>
      <c r="I65" s="620">
        <f t="shared" si="6"/>
        <v>19849</v>
      </c>
      <c r="J65" s="623">
        <f t="shared" si="7"/>
        <v>48117</v>
      </c>
      <c r="K65" s="620"/>
    </row>
    <row r="66" spans="1:11">
      <c r="A66" s="509">
        <v>39872</v>
      </c>
      <c r="B66" s="495">
        <f t="shared" si="14"/>
        <v>1</v>
      </c>
      <c r="C66" s="496" t="str">
        <f t="shared" si="15"/>
        <v>Mar2009</v>
      </c>
      <c r="D66" s="496">
        <f t="shared" si="16"/>
        <v>39873</v>
      </c>
      <c r="E66" s="497">
        <v>7162</v>
      </c>
      <c r="F66" s="497">
        <v>20410</v>
      </c>
      <c r="G66" s="497">
        <v>19628</v>
      </c>
      <c r="H66" s="497">
        <v>137</v>
      </c>
      <c r="I66" s="620">
        <f t="shared" si="6"/>
        <v>19765</v>
      </c>
      <c r="J66" s="623">
        <f t="shared" si="7"/>
        <v>47337</v>
      </c>
      <c r="K66" s="620"/>
    </row>
    <row r="67" spans="1:11">
      <c r="A67" s="510">
        <v>39903</v>
      </c>
      <c r="B67" s="495">
        <f t="shared" si="14"/>
        <v>1</v>
      </c>
      <c r="C67" s="496" t="str">
        <f t="shared" si="15"/>
        <v>Mar2009</v>
      </c>
      <c r="D67" s="496">
        <f t="shared" si="16"/>
        <v>39873</v>
      </c>
      <c r="E67" s="497">
        <v>7345</v>
      </c>
      <c r="F67" s="497">
        <v>20987</v>
      </c>
      <c r="G67" s="497">
        <v>20134</v>
      </c>
      <c r="H67" s="497">
        <v>133</v>
      </c>
      <c r="I67" s="620">
        <f t="shared" si="6"/>
        <v>20267</v>
      </c>
      <c r="J67" s="623">
        <f t="shared" si="7"/>
        <v>48599</v>
      </c>
      <c r="K67" s="620"/>
    </row>
    <row r="68" spans="1:11">
      <c r="A68" s="509">
        <v>39933</v>
      </c>
      <c r="B68" s="495">
        <f t="shared" si="14"/>
        <v>2</v>
      </c>
      <c r="C68" s="496" t="str">
        <f t="shared" si="15"/>
        <v>June2009</v>
      </c>
      <c r="D68" s="496">
        <f t="shared" si="16"/>
        <v>39965</v>
      </c>
      <c r="E68" s="497">
        <v>7213</v>
      </c>
      <c r="F68" s="497">
        <v>20660</v>
      </c>
      <c r="G68" s="497">
        <v>20021</v>
      </c>
      <c r="H68" s="497">
        <v>135</v>
      </c>
      <c r="I68" s="620">
        <f t="shared" si="6"/>
        <v>20156</v>
      </c>
      <c r="J68" s="623">
        <f t="shared" si="7"/>
        <v>48029</v>
      </c>
      <c r="K68" s="620"/>
    </row>
    <row r="69" spans="1:11">
      <c r="A69" s="510">
        <v>39964</v>
      </c>
      <c r="B69" s="495">
        <f t="shared" si="14"/>
        <v>2</v>
      </c>
      <c r="C69" s="496" t="str">
        <f t="shared" si="15"/>
        <v>June2009</v>
      </c>
      <c r="D69" s="496">
        <f t="shared" si="16"/>
        <v>39965</v>
      </c>
      <c r="E69" s="497">
        <v>6663</v>
      </c>
      <c r="F69" s="497">
        <v>19958</v>
      </c>
      <c r="G69" s="497">
        <v>19334</v>
      </c>
      <c r="H69" s="497">
        <v>136</v>
      </c>
      <c r="I69" s="620">
        <f t="shared" si="6"/>
        <v>19470</v>
      </c>
      <c r="J69" s="623">
        <f t="shared" si="7"/>
        <v>46091</v>
      </c>
      <c r="K69" s="620"/>
    </row>
    <row r="70" spans="1:11">
      <c r="A70" s="509">
        <v>39994</v>
      </c>
      <c r="B70" s="495">
        <f t="shared" si="14"/>
        <v>2</v>
      </c>
      <c r="C70" s="496" t="str">
        <f t="shared" si="15"/>
        <v>June2009</v>
      </c>
      <c r="D70" s="496">
        <f t="shared" si="16"/>
        <v>39965</v>
      </c>
      <c r="E70" s="497">
        <v>6467</v>
      </c>
      <c r="F70" s="497">
        <v>19706</v>
      </c>
      <c r="G70" s="497">
        <v>19134</v>
      </c>
      <c r="H70" s="497">
        <v>136</v>
      </c>
      <c r="I70" s="620">
        <f t="shared" si="6"/>
        <v>19270</v>
      </c>
      <c r="J70" s="623">
        <f t="shared" si="7"/>
        <v>45443</v>
      </c>
      <c r="K70" s="620"/>
    </row>
    <row r="71" spans="1:11">
      <c r="A71" s="510">
        <v>40025</v>
      </c>
      <c r="B71" s="495">
        <f t="shared" si="14"/>
        <v>3</v>
      </c>
      <c r="C71" s="496" t="str">
        <f t="shared" si="15"/>
        <v>Sep2009</v>
      </c>
      <c r="D71" s="496">
        <f t="shared" si="16"/>
        <v>40057</v>
      </c>
      <c r="E71" s="497">
        <v>6155</v>
      </c>
      <c r="F71" s="497">
        <v>18799</v>
      </c>
      <c r="G71" s="497">
        <v>18689</v>
      </c>
      <c r="H71" s="497">
        <v>135</v>
      </c>
      <c r="I71" s="620">
        <f t="shared" si="6"/>
        <v>18824</v>
      </c>
      <c r="J71" s="623">
        <f t="shared" si="7"/>
        <v>43778</v>
      </c>
      <c r="K71" s="620"/>
    </row>
    <row r="72" spans="1:11">
      <c r="A72" s="509">
        <v>40056</v>
      </c>
      <c r="B72" s="495">
        <f t="shared" si="14"/>
        <v>3</v>
      </c>
      <c r="C72" s="496" t="str">
        <f t="shared" si="15"/>
        <v>Sep2009</v>
      </c>
      <c r="D72" s="496">
        <f t="shared" si="16"/>
        <v>40057</v>
      </c>
      <c r="E72" s="497">
        <v>6155</v>
      </c>
      <c r="F72" s="497">
        <v>19122</v>
      </c>
      <c r="G72" s="497">
        <v>18971</v>
      </c>
      <c r="H72" s="497">
        <v>141</v>
      </c>
      <c r="I72" s="620">
        <f t="shared" ref="I72:I135" si="20">SUM(G72:H72)</f>
        <v>19112</v>
      </c>
      <c r="J72" s="623">
        <f t="shared" ref="J72:J135" si="21">SUM(E72:H72)</f>
        <v>44389</v>
      </c>
      <c r="K72" s="620"/>
    </row>
    <row r="73" spans="1:11">
      <c r="A73" s="510">
        <v>40086</v>
      </c>
      <c r="B73" s="495">
        <f t="shared" si="14"/>
        <v>3</v>
      </c>
      <c r="C73" s="496" t="str">
        <f t="shared" si="15"/>
        <v>Sep2009</v>
      </c>
      <c r="D73" s="496">
        <f t="shared" si="16"/>
        <v>40057</v>
      </c>
      <c r="E73" s="497">
        <v>6199</v>
      </c>
      <c r="F73" s="497">
        <v>19084</v>
      </c>
      <c r="G73" s="497">
        <v>18915</v>
      </c>
      <c r="H73" s="497">
        <v>145</v>
      </c>
      <c r="I73" s="620">
        <f t="shared" si="20"/>
        <v>19060</v>
      </c>
      <c r="J73" s="623">
        <f t="shared" si="21"/>
        <v>44343</v>
      </c>
      <c r="K73" s="620"/>
    </row>
    <row r="74" spans="1:11">
      <c r="A74" s="509">
        <v>40117</v>
      </c>
      <c r="B74" s="495">
        <f t="shared" si="14"/>
        <v>4</v>
      </c>
      <c r="C74" s="496" t="str">
        <f t="shared" si="15"/>
        <v>dec2009</v>
      </c>
      <c r="D74" s="496">
        <f t="shared" si="16"/>
        <v>40148</v>
      </c>
      <c r="E74" s="497">
        <v>5956</v>
      </c>
      <c r="F74" s="497">
        <v>19283</v>
      </c>
      <c r="G74" s="497">
        <v>18862</v>
      </c>
      <c r="H74" s="497">
        <v>146</v>
      </c>
      <c r="I74" s="620">
        <f t="shared" si="20"/>
        <v>19008</v>
      </c>
      <c r="J74" s="623">
        <f t="shared" si="21"/>
        <v>44247</v>
      </c>
      <c r="K74" s="620"/>
    </row>
    <row r="75" spans="1:11">
      <c r="A75" s="510">
        <v>40147</v>
      </c>
      <c r="B75" s="495">
        <f t="shared" si="14"/>
        <v>4</v>
      </c>
      <c r="C75" s="496" t="str">
        <f t="shared" si="15"/>
        <v>dec2009</v>
      </c>
      <c r="D75" s="496">
        <f t="shared" si="16"/>
        <v>40148</v>
      </c>
      <c r="E75" s="497">
        <v>6045</v>
      </c>
      <c r="F75" s="497">
        <v>18898</v>
      </c>
      <c r="G75" s="497">
        <v>18584</v>
      </c>
      <c r="H75" s="497">
        <v>148</v>
      </c>
      <c r="I75" s="620">
        <f t="shared" si="20"/>
        <v>18732</v>
      </c>
      <c r="J75" s="623">
        <f t="shared" si="21"/>
        <v>43675</v>
      </c>
      <c r="K75" s="620"/>
    </row>
    <row r="76" spans="1:11">
      <c r="A76" s="509">
        <v>40178</v>
      </c>
      <c r="B76" s="495">
        <f t="shared" si="14"/>
        <v>4</v>
      </c>
      <c r="C76" s="496" t="str">
        <f t="shared" si="15"/>
        <v>dec2009</v>
      </c>
      <c r="D76" s="496">
        <f t="shared" si="16"/>
        <v>40148</v>
      </c>
      <c r="E76" s="497">
        <v>6687</v>
      </c>
      <c r="F76" s="497">
        <v>19964</v>
      </c>
      <c r="G76" s="497">
        <v>18886</v>
      </c>
      <c r="H76" s="497">
        <v>142</v>
      </c>
      <c r="I76" s="620">
        <f t="shared" si="20"/>
        <v>19028</v>
      </c>
      <c r="J76" s="623">
        <f t="shared" si="21"/>
        <v>45679</v>
      </c>
      <c r="K76" s="620"/>
    </row>
    <row r="77" spans="1:11">
      <c r="A77" s="510">
        <v>40209</v>
      </c>
      <c r="B77" s="495">
        <f t="shared" si="14"/>
        <v>1</v>
      </c>
      <c r="C77" s="496" t="str">
        <f t="shared" si="15"/>
        <v>Mar2010</v>
      </c>
      <c r="D77" s="496">
        <f t="shared" si="16"/>
        <v>40238</v>
      </c>
      <c r="E77" s="497">
        <v>6930</v>
      </c>
      <c r="F77" s="497">
        <v>20571</v>
      </c>
      <c r="G77" s="497">
        <v>19567</v>
      </c>
      <c r="H77" s="497">
        <v>150</v>
      </c>
      <c r="I77" s="620">
        <f t="shared" si="20"/>
        <v>19717</v>
      </c>
      <c r="J77" s="623">
        <f t="shared" si="21"/>
        <v>47218</v>
      </c>
      <c r="K77" s="620"/>
    </row>
    <row r="78" spans="1:11">
      <c r="A78" s="509">
        <v>40237</v>
      </c>
      <c r="B78" s="495">
        <f t="shared" si="14"/>
        <v>1</v>
      </c>
      <c r="C78" s="496" t="str">
        <f t="shared" si="15"/>
        <v>Mar2010</v>
      </c>
      <c r="D78" s="496">
        <f t="shared" si="16"/>
        <v>40238</v>
      </c>
      <c r="E78" s="497">
        <v>6423</v>
      </c>
      <c r="F78" s="497">
        <v>19767</v>
      </c>
      <c r="G78" s="497">
        <v>19085</v>
      </c>
      <c r="H78" s="497">
        <v>138</v>
      </c>
      <c r="I78" s="620">
        <f t="shared" si="20"/>
        <v>19223</v>
      </c>
      <c r="J78" s="623">
        <f t="shared" si="21"/>
        <v>45413</v>
      </c>
      <c r="K78" s="620"/>
    </row>
    <row r="79" spans="1:11">
      <c r="A79" s="510">
        <v>40268</v>
      </c>
      <c r="B79" s="495">
        <f t="shared" si="14"/>
        <v>1</v>
      </c>
      <c r="C79" s="496" t="str">
        <f t="shared" si="15"/>
        <v>Mar2010</v>
      </c>
      <c r="D79" s="496">
        <f t="shared" si="16"/>
        <v>40238</v>
      </c>
      <c r="E79" s="497">
        <v>5973</v>
      </c>
      <c r="F79" s="497">
        <v>19024</v>
      </c>
      <c r="G79" s="497">
        <v>18755</v>
      </c>
      <c r="H79" s="497">
        <v>123</v>
      </c>
      <c r="I79" s="620">
        <f t="shared" si="20"/>
        <v>18878</v>
      </c>
      <c r="J79" s="623">
        <f t="shared" si="21"/>
        <v>43875</v>
      </c>
      <c r="K79" s="620"/>
    </row>
    <row r="80" spans="1:11">
      <c r="A80" s="509">
        <v>40298</v>
      </c>
      <c r="B80" s="495">
        <f t="shared" si="14"/>
        <v>2</v>
      </c>
      <c r="C80" s="496" t="str">
        <f t="shared" si="15"/>
        <v>June2010</v>
      </c>
      <c r="D80" s="496">
        <f t="shared" si="16"/>
        <v>40330</v>
      </c>
      <c r="E80" s="497">
        <v>5660</v>
      </c>
      <c r="F80" s="497">
        <v>18373</v>
      </c>
      <c r="G80" s="497">
        <v>18549</v>
      </c>
      <c r="H80" s="497">
        <v>120</v>
      </c>
      <c r="I80" s="620">
        <f t="shared" si="20"/>
        <v>18669</v>
      </c>
      <c r="J80" s="623">
        <f t="shared" si="21"/>
        <v>42702</v>
      </c>
      <c r="K80" s="620"/>
    </row>
    <row r="81" spans="1:11">
      <c r="A81" s="510">
        <v>40329</v>
      </c>
      <c r="B81" s="495">
        <f t="shared" si="14"/>
        <v>2</v>
      </c>
      <c r="C81" s="496" t="str">
        <f t="shared" si="15"/>
        <v>June2010</v>
      </c>
      <c r="D81" s="496">
        <f t="shared" si="16"/>
        <v>40330</v>
      </c>
      <c r="E81" s="497">
        <v>5482</v>
      </c>
      <c r="F81" s="497">
        <v>18452</v>
      </c>
      <c r="G81" s="497">
        <v>18293</v>
      </c>
      <c r="H81" s="497">
        <v>115</v>
      </c>
      <c r="I81" s="620">
        <f t="shared" si="20"/>
        <v>18408</v>
      </c>
      <c r="J81" s="623">
        <f t="shared" si="21"/>
        <v>42342</v>
      </c>
      <c r="K81" s="620"/>
    </row>
    <row r="82" spans="1:11">
      <c r="A82" s="509">
        <v>40359</v>
      </c>
      <c r="B82" s="495">
        <f t="shared" si="14"/>
        <v>2</v>
      </c>
      <c r="C82" s="496" t="str">
        <f t="shared" si="15"/>
        <v>June2010</v>
      </c>
      <c r="D82" s="496">
        <f t="shared" si="16"/>
        <v>40330</v>
      </c>
      <c r="E82" s="497">
        <v>5471</v>
      </c>
      <c r="F82" s="497">
        <v>17861</v>
      </c>
      <c r="G82" s="497">
        <v>17717</v>
      </c>
      <c r="H82" s="497">
        <v>119</v>
      </c>
      <c r="I82" s="620">
        <f t="shared" si="20"/>
        <v>17836</v>
      </c>
      <c r="J82" s="623">
        <f t="shared" si="21"/>
        <v>41168</v>
      </c>
      <c r="K82" s="620"/>
    </row>
    <row r="83" spans="1:11">
      <c r="A83" s="510">
        <v>40390</v>
      </c>
      <c r="B83" s="495">
        <f t="shared" si="14"/>
        <v>3</v>
      </c>
      <c r="C83" s="496" t="str">
        <f t="shared" si="15"/>
        <v>Sep2010</v>
      </c>
      <c r="D83" s="496">
        <f t="shared" si="16"/>
        <v>40422</v>
      </c>
      <c r="E83" s="497">
        <v>5229</v>
      </c>
      <c r="F83" s="497">
        <v>17494</v>
      </c>
      <c r="G83" s="497">
        <v>17366</v>
      </c>
      <c r="H83" s="504">
        <v>119</v>
      </c>
      <c r="I83" s="620">
        <f t="shared" si="20"/>
        <v>17485</v>
      </c>
      <c r="J83" s="623">
        <f t="shared" si="21"/>
        <v>40208</v>
      </c>
      <c r="K83" s="620"/>
    </row>
    <row r="84" spans="1:11">
      <c r="A84" s="509">
        <v>40421</v>
      </c>
      <c r="B84" s="495">
        <f t="shared" si="14"/>
        <v>3</v>
      </c>
      <c r="C84" s="496" t="str">
        <f t="shared" si="15"/>
        <v>Sep2010</v>
      </c>
      <c r="D84" s="496">
        <f t="shared" si="16"/>
        <v>40422</v>
      </c>
      <c r="E84" s="497">
        <v>5158</v>
      </c>
      <c r="F84" s="497">
        <v>17426</v>
      </c>
      <c r="G84" s="497">
        <v>17296</v>
      </c>
      <c r="H84" s="504">
        <v>112</v>
      </c>
      <c r="I84" s="620">
        <f t="shared" si="20"/>
        <v>17408</v>
      </c>
      <c r="J84" s="623">
        <f t="shared" si="21"/>
        <v>39992</v>
      </c>
      <c r="K84" s="620"/>
    </row>
    <row r="85" spans="1:11">
      <c r="A85" s="510">
        <v>40451</v>
      </c>
      <c r="B85" s="495">
        <f t="shared" si="14"/>
        <v>3</v>
      </c>
      <c r="C85" s="496" t="str">
        <f t="shared" si="15"/>
        <v>Sep2010</v>
      </c>
      <c r="D85" s="496">
        <f t="shared" si="16"/>
        <v>40422</v>
      </c>
      <c r="E85" s="497">
        <v>5247</v>
      </c>
      <c r="F85" s="497">
        <v>17367</v>
      </c>
      <c r="G85" s="497">
        <v>17282</v>
      </c>
      <c r="H85" s="504">
        <v>112</v>
      </c>
      <c r="I85" s="620">
        <f t="shared" si="20"/>
        <v>17394</v>
      </c>
      <c r="J85" s="623">
        <f t="shared" si="21"/>
        <v>40008</v>
      </c>
      <c r="K85" s="620"/>
    </row>
    <row r="86" spans="1:11">
      <c r="A86" s="509">
        <v>40482</v>
      </c>
      <c r="B86" s="495">
        <f t="shared" si="14"/>
        <v>4</v>
      </c>
      <c r="C86" s="496" t="str">
        <f t="shared" si="15"/>
        <v>dec2010</v>
      </c>
      <c r="D86" s="496">
        <f t="shared" si="16"/>
        <v>40513</v>
      </c>
      <c r="E86" s="497">
        <v>5013</v>
      </c>
      <c r="F86" s="497">
        <v>17304</v>
      </c>
      <c r="G86" s="497">
        <v>17516</v>
      </c>
      <c r="H86" s="504">
        <v>106</v>
      </c>
      <c r="I86" s="620">
        <f t="shared" si="20"/>
        <v>17622</v>
      </c>
      <c r="J86" s="623">
        <f t="shared" si="21"/>
        <v>39939</v>
      </c>
      <c r="K86" s="620"/>
    </row>
    <row r="87" spans="1:11">
      <c r="A87" s="510">
        <v>40512</v>
      </c>
      <c r="B87" s="495">
        <f t="shared" si="14"/>
        <v>4</v>
      </c>
      <c r="C87" s="496" t="str">
        <f t="shared" si="15"/>
        <v>dec2010</v>
      </c>
      <c r="D87" s="496">
        <f t="shared" si="16"/>
        <v>40513</v>
      </c>
      <c r="E87" s="497">
        <v>4945</v>
      </c>
      <c r="F87" s="497">
        <v>17587</v>
      </c>
      <c r="G87" s="497">
        <v>17449</v>
      </c>
      <c r="H87" s="504">
        <v>105</v>
      </c>
      <c r="I87" s="620">
        <f t="shared" si="20"/>
        <v>17554</v>
      </c>
      <c r="J87" s="623">
        <f t="shared" si="21"/>
        <v>40086</v>
      </c>
      <c r="K87" s="620"/>
    </row>
    <row r="88" spans="1:11">
      <c r="A88" s="509">
        <v>40543</v>
      </c>
      <c r="B88" s="495">
        <f t="shared" si="14"/>
        <v>4</v>
      </c>
      <c r="C88" s="496" t="str">
        <f t="shared" si="15"/>
        <v>dec2010</v>
      </c>
      <c r="D88" s="496">
        <f t="shared" si="16"/>
        <v>40513</v>
      </c>
      <c r="E88" s="497">
        <v>5103</v>
      </c>
      <c r="F88" s="497">
        <v>18441</v>
      </c>
      <c r="G88" s="497">
        <v>17974</v>
      </c>
      <c r="H88" s="504">
        <v>101</v>
      </c>
      <c r="I88" s="620">
        <f t="shared" si="20"/>
        <v>18075</v>
      </c>
      <c r="J88" s="623">
        <f t="shared" si="21"/>
        <v>41619</v>
      </c>
      <c r="K88" s="620"/>
    </row>
    <row r="89" spans="1:11">
      <c r="A89" s="510">
        <v>40574</v>
      </c>
      <c r="B89" s="495">
        <f t="shared" si="14"/>
        <v>1</v>
      </c>
      <c r="C89" s="496" t="str">
        <f t="shared" si="15"/>
        <v>Mar2011</v>
      </c>
      <c r="D89" s="496">
        <f t="shared" si="16"/>
        <v>40603</v>
      </c>
      <c r="E89" s="497">
        <v>5317</v>
      </c>
      <c r="F89" s="497">
        <v>19120</v>
      </c>
      <c r="G89" s="497">
        <v>18795</v>
      </c>
      <c r="H89" s="504">
        <v>109</v>
      </c>
      <c r="I89" s="620">
        <f t="shared" si="20"/>
        <v>18904</v>
      </c>
      <c r="J89" s="623">
        <f t="shared" si="21"/>
        <v>43341</v>
      </c>
      <c r="K89" s="620"/>
    </row>
    <row r="90" spans="1:11">
      <c r="A90" s="509">
        <v>40602</v>
      </c>
      <c r="B90" s="495">
        <f t="shared" si="14"/>
        <v>1</v>
      </c>
      <c r="C90" s="496" t="str">
        <f t="shared" si="15"/>
        <v>Mar2011</v>
      </c>
      <c r="D90" s="496">
        <f t="shared" si="16"/>
        <v>40603</v>
      </c>
      <c r="E90" s="497">
        <v>5485</v>
      </c>
      <c r="F90" s="497">
        <v>18374</v>
      </c>
      <c r="G90" s="497">
        <v>18659</v>
      </c>
      <c r="H90" s="504">
        <v>102</v>
      </c>
      <c r="I90" s="620">
        <f t="shared" si="20"/>
        <v>18761</v>
      </c>
      <c r="J90" s="623">
        <f t="shared" si="21"/>
        <v>42620</v>
      </c>
      <c r="K90" s="620"/>
    </row>
    <row r="91" spans="1:11">
      <c r="A91" s="510">
        <v>40633</v>
      </c>
      <c r="B91" s="495">
        <f t="shared" ref="B91:B151" si="22">MONTH(MONTH(A91)&amp;0)</f>
        <v>1</v>
      </c>
      <c r="C91" s="496" t="str">
        <f t="shared" ref="C91:C151" si="23">IF(B91=4,"dec",IF(B91=1,"Mar", IF(B91=2,"June",IF(B91=3,"Sep",""))))&amp;YEAR(A91)</f>
        <v>Mar2011</v>
      </c>
      <c r="D91" s="496">
        <f t="shared" ref="D91:D151" si="24">DATEVALUE(C91)</f>
        <v>40603</v>
      </c>
      <c r="E91" s="497">
        <v>5597</v>
      </c>
      <c r="F91" s="497">
        <v>18142</v>
      </c>
      <c r="G91" s="497">
        <v>18277</v>
      </c>
      <c r="H91" s="504">
        <v>97</v>
      </c>
      <c r="I91" s="620">
        <f t="shared" si="20"/>
        <v>18374</v>
      </c>
      <c r="J91" s="623">
        <f t="shared" si="21"/>
        <v>42113</v>
      </c>
      <c r="K91" s="620"/>
    </row>
    <row r="92" spans="1:11">
      <c r="A92" s="509">
        <v>40663</v>
      </c>
      <c r="B92" s="495">
        <f t="shared" si="22"/>
        <v>2</v>
      </c>
      <c r="C92" s="496" t="str">
        <f t="shared" si="23"/>
        <v>June2011</v>
      </c>
      <c r="D92" s="496">
        <f t="shared" si="24"/>
        <v>40695</v>
      </c>
      <c r="E92" s="497">
        <v>5510</v>
      </c>
      <c r="F92" s="497">
        <v>18597</v>
      </c>
      <c r="G92" s="497">
        <v>18319</v>
      </c>
      <c r="H92" s="504">
        <v>96</v>
      </c>
      <c r="I92" s="620">
        <f t="shared" si="20"/>
        <v>18415</v>
      </c>
      <c r="J92" s="623">
        <f t="shared" si="21"/>
        <v>42522</v>
      </c>
      <c r="K92" s="620"/>
    </row>
    <row r="93" spans="1:11">
      <c r="A93" s="510">
        <v>40694</v>
      </c>
      <c r="B93" s="495">
        <f t="shared" si="22"/>
        <v>2</v>
      </c>
      <c r="C93" s="496" t="str">
        <f t="shared" si="23"/>
        <v>June2011</v>
      </c>
      <c r="D93" s="496">
        <f t="shared" si="24"/>
        <v>40695</v>
      </c>
      <c r="E93" s="497">
        <v>5472</v>
      </c>
      <c r="F93" s="497">
        <v>18027</v>
      </c>
      <c r="G93" s="497">
        <v>18018</v>
      </c>
      <c r="H93" s="504">
        <v>94</v>
      </c>
      <c r="I93" s="620">
        <f t="shared" si="20"/>
        <v>18112</v>
      </c>
      <c r="J93" s="623">
        <f t="shared" si="21"/>
        <v>41611</v>
      </c>
      <c r="K93" s="620"/>
    </row>
    <row r="94" spans="1:11">
      <c r="A94" s="509">
        <v>40724</v>
      </c>
      <c r="B94" s="495">
        <f t="shared" si="22"/>
        <v>2</v>
      </c>
      <c r="C94" s="496" t="str">
        <f t="shared" si="23"/>
        <v>June2011</v>
      </c>
      <c r="D94" s="496">
        <f t="shared" si="24"/>
        <v>40695</v>
      </c>
      <c r="E94" s="497">
        <v>5546</v>
      </c>
      <c r="F94" s="497">
        <v>17930</v>
      </c>
      <c r="G94" s="497">
        <v>18107</v>
      </c>
      <c r="H94" s="504">
        <v>85</v>
      </c>
      <c r="I94" s="620">
        <f t="shared" si="20"/>
        <v>18192</v>
      </c>
      <c r="J94" s="623">
        <f t="shared" si="21"/>
        <v>41668</v>
      </c>
      <c r="K94" s="620"/>
    </row>
    <row r="95" spans="1:11">
      <c r="A95" s="510">
        <v>40755</v>
      </c>
      <c r="B95" s="495">
        <f t="shared" si="22"/>
        <v>3</v>
      </c>
      <c r="C95" s="496" t="str">
        <f t="shared" si="23"/>
        <v>Sep2011</v>
      </c>
      <c r="D95" s="496">
        <f t="shared" si="24"/>
        <v>40787</v>
      </c>
      <c r="E95" s="497">
        <v>5278</v>
      </c>
      <c r="F95" s="497">
        <v>17760</v>
      </c>
      <c r="G95" s="497">
        <v>18102</v>
      </c>
      <c r="H95" s="504">
        <v>81</v>
      </c>
      <c r="I95" s="620">
        <f t="shared" si="20"/>
        <v>18183</v>
      </c>
      <c r="J95" s="623">
        <f t="shared" si="21"/>
        <v>41221</v>
      </c>
      <c r="K95" s="620"/>
    </row>
    <row r="96" spans="1:11">
      <c r="A96" s="509">
        <v>40786</v>
      </c>
      <c r="B96" s="495">
        <f t="shared" si="22"/>
        <v>3</v>
      </c>
      <c r="C96" s="496" t="str">
        <f t="shared" si="23"/>
        <v>Sep2011</v>
      </c>
      <c r="D96" s="496">
        <f t="shared" si="24"/>
        <v>40787</v>
      </c>
      <c r="E96" s="497">
        <v>5163</v>
      </c>
      <c r="F96" s="497">
        <v>17324</v>
      </c>
      <c r="G96" s="497">
        <v>18058</v>
      </c>
      <c r="H96" s="504">
        <v>86</v>
      </c>
      <c r="I96" s="620">
        <f t="shared" si="20"/>
        <v>18144</v>
      </c>
      <c r="J96" s="623">
        <f t="shared" si="21"/>
        <v>40631</v>
      </c>
      <c r="K96" s="620"/>
    </row>
    <row r="97" spans="1:11">
      <c r="A97" s="510">
        <v>40816</v>
      </c>
      <c r="B97" s="495">
        <f t="shared" si="22"/>
        <v>3</v>
      </c>
      <c r="C97" s="496" t="str">
        <f t="shared" si="23"/>
        <v>Sep2011</v>
      </c>
      <c r="D97" s="496">
        <f t="shared" si="24"/>
        <v>40787</v>
      </c>
      <c r="E97" s="497">
        <v>4953</v>
      </c>
      <c r="F97" s="497">
        <v>16511</v>
      </c>
      <c r="G97" s="497">
        <v>17970</v>
      </c>
      <c r="H97" s="504">
        <v>85</v>
      </c>
      <c r="I97" s="620">
        <f t="shared" si="20"/>
        <v>18055</v>
      </c>
      <c r="J97" s="623">
        <f t="shared" si="21"/>
        <v>39519</v>
      </c>
      <c r="K97" s="620"/>
    </row>
    <row r="98" spans="1:11">
      <c r="A98" s="509">
        <v>40847</v>
      </c>
      <c r="B98" s="495">
        <f t="shared" si="22"/>
        <v>4</v>
      </c>
      <c r="C98" s="496" t="str">
        <f t="shared" si="23"/>
        <v>dec2011</v>
      </c>
      <c r="D98" s="496">
        <f t="shared" si="24"/>
        <v>40878</v>
      </c>
      <c r="E98" s="497">
        <v>4971</v>
      </c>
      <c r="F98" s="497">
        <v>16240</v>
      </c>
      <c r="G98" s="497">
        <v>18173</v>
      </c>
      <c r="H98" s="504">
        <v>89</v>
      </c>
      <c r="I98" s="620">
        <f t="shared" si="20"/>
        <v>18262</v>
      </c>
      <c r="J98" s="623">
        <f t="shared" si="21"/>
        <v>39473</v>
      </c>
      <c r="K98" s="620"/>
    </row>
    <row r="99" spans="1:11">
      <c r="A99" s="510">
        <v>40877</v>
      </c>
      <c r="B99" s="495">
        <f t="shared" si="22"/>
        <v>4</v>
      </c>
      <c r="C99" s="496" t="str">
        <f t="shared" si="23"/>
        <v>dec2011</v>
      </c>
      <c r="D99" s="496">
        <f t="shared" si="24"/>
        <v>40878</v>
      </c>
      <c r="E99" s="497">
        <v>4960</v>
      </c>
      <c r="F99" s="497">
        <v>15582</v>
      </c>
      <c r="G99" s="497">
        <v>17649</v>
      </c>
      <c r="H99" s="504">
        <v>88</v>
      </c>
      <c r="I99" s="620">
        <f t="shared" si="20"/>
        <v>17737</v>
      </c>
      <c r="J99" s="623">
        <f t="shared" si="21"/>
        <v>38279</v>
      </c>
      <c r="K99" s="620"/>
    </row>
    <row r="100" spans="1:11">
      <c r="A100" s="509">
        <v>40908</v>
      </c>
      <c r="B100" s="495">
        <f t="shared" si="22"/>
        <v>4</v>
      </c>
      <c r="C100" s="496" t="str">
        <f t="shared" si="23"/>
        <v>dec2011</v>
      </c>
      <c r="D100" s="496">
        <f t="shared" si="24"/>
        <v>40878</v>
      </c>
      <c r="E100" s="497">
        <v>5092</v>
      </c>
      <c r="F100" s="497">
        <v>16718</v>
      </c>
      <c r="G100" s="497">
        <v>18267</v>
      </c>
      <c r="H100" s="504">
        <v>88</v>
      </c>
      <c r="I100" s="620">
        <f t="shared" si="20"/>
        <v>18355</v>
      </c>
      <c r="J100" s="623">
        <f t="shared" si="21"/>
        <v>40165</v>
      </c>
      <c r="K100" s="620"/>
    </row>
    <row r="101" spans="1:11">
      <c r="A101" s="510">
        <v>40939</v>
      </c>
      <c r="B101" s="495">
        <f t="shared" si="22"/>
        <v>1</v>
      </c>
      <c r="C101" s="496" t="str">
        <f t="shared" si="23"/>
        <v>Mar2012</v>
      </c>
      <c r="D101" s="496">
        <f t="shared" si="24"/>
        <v>40969</v>
      </c>
      <c r="E101" s="497">
        <v>5387</v>
      </c>
      <c r="F101" s="497">
        <v>17168</v>
      </c>
      <c r="G101" s="497">
        <v>18902</v>
      </c>
      <c r="H101" s="504">
        <v>96</v>
      </c>
      <c r="I101" s="620">
        <f t="shared" si="20"/>
        <v>18998</v>
      </c>
      <c r="J101" s="623">
        <f t="shared" si="21"/>
        <v>41553</v>
      </c>
      <c r="K101" s="620"/>
    </row>
    <row r="102" spans="1:11">
      <c r="A102" s="509">
        <v>40968</v>
      </c>
      <c r="B102" s="495">
        <f t="shared" si="22"/>
        <v>1</v>
      </c>
      <c r="C102" s="496" t="str">
        <f t="shared" si="23"/>
        <v>Mar2012</v>
      </c>
      <c r="D102" s="496">
        <f t="shared" si="24"/>
        <v>40969</v>
      </c>
      <c r="E102" s="497">
        <v>5395</v>
      </c>
      <c r="F102" s="497">
        <v>16039</v>
      </c>
      <c r="G102" s="497">
        <v>18582</v>
      </c>
      <c r="H102" s="504">
        <v>97</v>
      </c>
      <c r="I102" s="620">
        <f t="shared" si="20"/>
        <v>18679</v>
      </c>
      <c r="J102" s="623">
        <f t="shared" si="21"/>
        <v>40113</v>
      </c>
      <c r="K102" s="620"/>
    </row>
    <row r="103" spans="1:11">
      <c r="A103" s="510">
        <v>40999</v>
      </c>
      <c r="B103" s="495">
        <f t="shared" si="22"/>
        <v>1</v>
      </c>
      <c r="C103" s="496" t="str">
        <f t="shared" si="23"/>
        <v>Mar2012</v>
      </c>
      <c r="D103" s="496">
        <f t="shared" si="24"/>
        <v>40969</v>
      </c>
      <c r="E103" s="497">
        <v>5264</v>
      </c>
      <c r="F103" s="497">
        <v>15208</v>
      </c>
      <c r="G103" s="497">
        <v>18299</v>
      </c>
      <c r="H103" s="504">
        <v>96</v>
      </c>
      <c r="I103" s="620">
        <f t="shared" si="20"/>
        <v>18395</v>
      </c>
      <c r="J103" s="623">
        <f t="shared" si="21"/>
        <v>38867</v>
      </c>
      <c r="K103" s="620"/>
    </row>
    <row r="104" spans="1:11">
      <c r="A104" s="509">
        <v>41029</v>
      </c>
      <c r="B104" s="495">
        <f t="shared" si="22"/>
        <v>2</v>
      </c>
      <c r="C104" s="496" t="str">
        <f t="shared" si="23"/>
        <v>June2012</v>
      </c>
      <c r="D104" s="496">
        <f t="shared" si="24"/>
        <v>41061</v>
      </c>
      <c r="E104" s="497">
        <v>5078</v>
      </c>
      <c r="F104" s="497">
        <v>15752</v>
      </c>
      <c r="G104" s="497">
        <v>18841</v>
      </c>
      <c r="H104" s="504">
        <v>85</v>
      </c>
      <c r="I104" s="620">
        <f t="shared" si="20"/>
        <v>18926</v>
      </c>
      <c r="J104" s="623">
        <f t="shared" si="21"/>
        <v>39756</v>
      </c>
      <c r="K104" s="620"/>
    </row>
    <row r="105" spans="1:11">
      <c r="A105" s="510">
        <v>41060</v>
      </c>
      <c r="B105" s="495">
        <f t="shared" si="22"/>
        <v>2</v>
      </c>
      <c r="C105" s="496" t="str">
        <f t="shared" si="23"/>
        <v>June2012</v>
      </c>
      <c r="D105" s="496">
        <f t="shared" si="24"/>
        <v>41061</v>
      </c>
      <c r="E105" s="497">
        <v>4842</v>
      </c>
      <c r="F105" s="497">
        <v>15040</v>
      </c>
      <c r="G105" s="497">
        <v>17859</v>
      </c>
      <c r="H105" s="504">
        <v>89</v>
      </c>
      <c r="I105" s="620">
        <f t="shared" si="20"/>
        <v>17948</v>
      </c>
      <c r="J105" s="623">
        <f t="shared" si="21"/>
        <v>37830</v>
      </c>
      <c r="K105" s="620"/>
    </row>
    <row r="106" spans="1:11">
      <c r="A106" s="509">
        <v>41090</v>
      </c>
      <c r="B106" s="495">
        <f t="shared" si="22"/>
        <v>2</v>
      </c>
      <c r="C106" s="496" t="str">
        <f t="shared" si="23"/>
        <v>June2012</v>
      </c>
      <c r="D106" s="496">
        <f t="shared" si="24"/>
        <v>41061</v>
      </c>
      <c r="E106" s="497">
        <v>4577</v>
      </c>
      <c r="F106" s="497">
        <v>14255</v>
      </c>
      <c r="G106" s="497">
        <v>17549</v>
      </c>
      <c r="H106" s="504">
        <v>87</v>
      </c>
      <c r="I106" s="620">
        <f t="shared" si="20"/>
        <v>17636</v>
      </c>
      <c r="J106" s="623">
        <f t="shared" si="21"/>
        <v>36468</v>
      </c>
      <c r="K106" s="620"/>
    </row>
    <row r="107" spans="1:11">
      <c r="A107" s="510">
        <v>41121</v>
      </c>
      <c r="B107" s="495">
        <f t="shared" si="22"/>
        <v>3</v>
      </c>
      <c r="C107" s="496" t="str">
        <f t="shared" si="23"/>
        <v>Sep2012</v>
      </c>
      <c r="D107" s="496">
        <f t="shared" si="24"/>
        <v>41153</v>
      </c>
      <c r="E107" s="497">
        <v>4395</v>
      </c>
      <c r="F107" s="497">
        <v>13764</v>
      </c>
      <c r="G107" s="497">
        <v>17083</v>
      </c>
      <c r="H107" s="504">
        <v>83</v>
      </c>
      <c r="I107" s="620">
        <f t="shared" si="20"/>
        <v>17166</v>
      </c>
      <c r="J107" s="623">
        <f t="shared" si="21"/>
        <v>35325</v>
      </c>
      <c r="K107" s="620"/>
    </row>
    <row r="108" spans="1:11">
      <c r="A108" s="509">
        <v>41152</v>
      </c>
      <c r="B108" s="495">
        <f t="shared" si="22"/>
        <v>3</v>
      </c>
      <c r="C108" s="496" t="str">
        <f t="shared" si="23"/>
        <v>Sep2012</v>
      </c>
      <c r="D108" s="496">
        <f t="shared" si="24"/>
        <v>41153</v>
      </c>
      <c r="E108" s="497">
        <v>4113</v>
      </c>
      <c r="F108" s="497">
        <v>13340</v>
      </c>
      <c r="G108" s="497">
        <v>16500</v>
      </c>
      <c r="H108" s="504">
        <v>84</v>
      </c>
      <c r="I108" s="620">
        <f t="shared" si="20"/>
        <v>16584</v>
      </c>
      <c r="J108" s="623">
        <f t="shared" si="21"/>
        <v>34037</v>
      </c>
      <c r="K108" s="620"/>
    </row>
    <row r="109" spans="1:11">
      <c r="A109" s="510">
        <v>41182</v>
      </c>
      <c r="B109" s="495">
        <f t="shared" si="22"/>
        <v>3</v>
      </c>
      <c r="C109" s="496" t="str">
        <f t="shared" si="23"/>
        <v>Sep2012</v>
      </c>
      <c r="D109" s="496">
        <f t="shared" si="24"/>
        <v>41153</v>
      </c>
      <c r="E109" s="497">
        <v>3932</v>
      </c>
      <c r="F109" s="497">
        <v>13045</v>
      </c>
      <c r="G109" s="497">
        <v>16133</v>
      </c>
      <c r="H109" s="504">
        <v>86</v>
      </c>
      <c r="I109" s="620">
        <f t="shared" si="20"/>
        <v>16219</v>
      </c>
      <c r="J109" s="623">
        <f t="shared" si="21"/>
        <v>33196</v>
      </c>
      <c r="K109" s="620"/>
    </row>
    <row r="110" spans="1:11">
      <c r="A110" s="509">
        <v>41213</v>
      </c>
      <c r="B110" s="495">
        <f t="shared" si="22"/>
        <v>4</v>
      </c>
      <c r="C110" s="496" t="str">
        <f t="shared" si="23"/>
        <v>dec2012</v>
      </c>
      <c r="D110" s="496">
        <f t="shared" si="24"/>
        <v>41244</v>
      </c>
      <c r="E110" s="497">
        <v>3810</v>
      </c>
      <c r="F110" s="497">
        <v>13052</v>
      </c>
      <c r="G110" s="497">
        <v>16144</v>
      </c>
      <c r="H110" s="504">
        <v>84</v>
      </c>
      <c r="I110" s="620">
        <f t="shared" si="20"/>
        <v>16228</v>
      </c>
      <c r="J110" s="623">
        <f t="shared" si="21"/>
        <v>33090</v>
      </c>
      <c r="K110" s="620"/>
    </row>
    <row r="111" spans="1:11">
      <c r="A111" s="510">
        <v>41243</v>
      </c>
      <c r="B111" s="495">
        <f t="shared" si="22"/>
        <v>4</v>
      </c>
      <c r="C111" s="496" t="str">
        <f t="shared" si="23"/>
        <v>dec2012</v>
      </c>
      <c r="D111" s="496">
        <f t="shared" si="24"/>
        <v>41244</v>
      </c>
      <c r="E111" s="497">
        <v>3763</v>
      </c>
      <c r="F111" s="497">
        <v>12984</v>
      </c>
      <c r="G111" s="497">
        <v>15812</v>
      </c>
      <c r="H111" s="504">
        <v>85</v>
      </c>
      <c r="I111" s="620">
        <f t="shared" si="20"/>
        <v>15897</v>
      </c>
      <c r="J111" s="623">
        <f t="shared" si="21"/>
        <v>32644</v>
      </c>
      <c r="K111" s="620"/>
    </row>
    <row r="112" spans="1:11">
      <c r="A112" s="509">
        <v>41274</v>
      </c>
      <c r="B112" s="495">
        <f t="shared" si="22"/>
        <v>4</v>
      </c>
      <c r="C112" s="496" t="str">
        <f t="shared" si="23"/>
        <v>dec2012</v>
      </c>
      <c r="D112" s="496">
        <f t="shared" si="24"/>
        <v>41244</v>
      </c>
      <c r="E112" s="497">
        <v>3910</v>
      </c>
      <c r="F112" s="497">
        <v>14326</v>
      </c>
      <c r="G112" s="497">
        <v>16306</v>
      </c>
      <c r="H112" s="504">
        <v>80</v>
      </c>
      <c r="I112" s="620">
        <f t="shared" si="20"/>
        <v>16386</v>
      </c>
      <c r="J112" s="623">
        <f t="shared" si="21"/>
        <v>34622</v>
      </c>
      <c r="K112" s="620"/>
    </row>
    <row r="113" spans="1:11">
      <c r="A113" s="510">
        <v>41305</v>
      </c>
      <c r="B113" s="495">
        <f t="shared" si="22"/>
        <v>1</v>
      </c>
      <c r="C113" s="496" t="str">
        <f t="shared" si="23"/>
        <v>Mar2013</v>
      </c>
      <c r="D113" s="496">
        <f t="shared" si="24"/>
        <v>41334</v>
      </c>
      <c r="E113" s="497">
        <v>4069</v>
      </c>
      <c r="F113" s="497">
        <v>14300</v>
      </c>
      <c r="G113" s="497">
        <v>16693</v>
      </c>
      <c r="H113" s="504">
        <v>89</v>
      </c>
      <c r="I113" s="620">
        <f t="shared" si="20"/>
        <v>16782</v>
      </c>
      <c r="J113" s="623">
        <f t="shared" si="21"/>
        <v>35151</v>
      </c>
      <c r="K113" s="620"/>
    </row>
    <row r="114" spans="1:11">
      <c r="A114" s="509">
        <v>41333</v>
      </c>
      <c r="B114" s="495">
        <f t="shared" si="22"/>
        <v>1</v>
      </c>
      <c r="C114" s="496" t="str">
        <f t="shared" si="23"/>
        <v>Mar2013</v>
      </c>
      <c r="D114" s="496">
        <f t="shared" si="24"/>
        <v>41334</v>
      </c>
      <c r="E114" s="497">
        <v>4105</v>
      </c>
      <c r="F114" s="497">
        <v>13380</v>
      </c>
      <c r="G114" s="497">
        <v>16181</v>
      </c>
      <c r="H114" s="504">
        <v>105</v>
      </c>
      <c r="I114" s="620">
        <f t="shared" si="20"/>
        <v>16286</v>
      </c>
      <c r="J114" s="623">
        <f t="shared" si="21"/>
        <v>33771</v>
      </c>
      <c r="K114" s="620"/>
    </row>
    <row r="115" spans="1:11">
      <c r="A115" s="510">
        <v>41364</v>
      </c>
      <c r="B115" s="495">
        <f t="shared" si="22"/>
        <v>1</v>
      </c>
      <c r="C115" s="496" t="str">
        <f t="shared" si="23"/>
        <v>Mar2013</v>
      </c>
      <c r="D115" s="496">
        <f t="shared" si="24"/>
        <v>41334</v>
      </c>
      <c r="E115" s="497">
        <v>3928</v>
      </c>
      <c r="F115" s="497">
        <v>13109</v>
      </c>
      <c r="G115" s="497">
        <v>15856</v>
      </c>
      <c r="H115" s="504">
        <v>108</v>
      </c>
      <c r="I115" s="620">
        <f t="shared" si="20"/>
        <v>15964</v>
      </c>
      <c r="J115" s="623">
        <f t="shared" si="21"/>
        <v>33001</v>
      </c>
      <c r="K115" s="620"/>
    </row>
    <row r="116" spans="1:11">
      <c r="A116" s="509">
        <v>41394</v>
      </c>
      <c r="B116" s="495">
        <f t="shared" si="22"/>
        <v>2</v>
      </c>
      <c r="C116" s="496" t="str">
        <f t="shared" si="23"/>
        <v>June2013</v>
      </c>
      <c r="D116" s="496">
        <f t="shared" si="24"/>
        <v>41426</v>
      </c>
      <c r="E116" s="497">
        <v>3813</v>
      </c>
      <c r="F116" s="497">
        <v>13149</v>
      </c>
      <c r="G116" s="497">
        <v>15612</v>
      </c>
      <c r="H116" s="504">
        <v>104</v>
      </c>
      <c r="I116" s="620">
        <f t="shared" si="20"/>
        <v>15716</v>
      </c>
      <c r="J116" s="623">
        <f t="shared" si="21"/>
        <v>32678</v>
      </c>
      <c r="K116" s="620"/>
    </row>
    <row r="117" spans="1:11">
      <c r="A117" s="510">
        <v>41425</v>
      </c>
      <c r="B117" s="495">
        <f t="shared" si="22"/>
        <v>2</v>
      </c>
      <c r="C117" s="496" t="str">
        <f t="shared" si="23"/>
        <v>June2013</v>
      </c>
      <c r="D117" s="496">
        <f t="shared" si="24"/>
        <v>41426</v>
      </c>
      <c r="E117" s="497">
        <v>3651</v>
      </c>
      <c r="F117" s="497">
        <v>12661</v>
      </c>
      <c r="G117" s="497">
        <v>15007</v>
      </c>
      <c r="H117" s="504">
        <v>100</v>
      </c>
      <c r="I117" s="620">
        <f t="shared" si="20"/>
        <v>15107</v>
      </c>
      <c r="J117" s="623">
        <f t="shared" si="21"/>
        <v>31419</v>
      </c>
      <c r="K117" s="620"/>
    </row>
    <row r="118" spans="1:11">
      <c r="A118" s="509">
        <v>41455</v>
      </c>
      <c r="B118" s="495">
        <f t="shared" si="22"/>
        <v>2</v>
      </c>
      <c r="C118" s="496" t="str">
        <f t="shared" si="23"/>
        <v>June2013</v>
      </c>
      <c r="D118" s="496">
        <f t="shared" si="24"/>
        <v>41426</v>
      </c>
      <c r="E118" s="497">
        <v>3804</v>
      </c>
      <c r="F118" s="497">
        <v>12407</v>
      </c>
      <c r="G118" s="497">
        <v>14777</v>
      </c>
      <c r="H118" s="504">
        <v>103</v>
      </c>
      <c r="I118" s="620">
        <f t="shared" si="20"/>
        <v>14880</v>
      </c>
      <c r="J118" s="623">
        <f t="shared" si="21"/>
        <v>31091</v>
      </c>
      <c r="K118" s="620"/>
    </row>
    <row r="119" spans="1:11">
      <c r="A119" s="510">
        <v>41486</v>
      </c>
      <c r="B119" s="495">
        <f t="shared" si="22"/>
        <v>3</v>
      </c>
      <c r="C119" s="496" t="str">
        <f t="shared" si="23"/>
        <v>Sep2013</v>
      </c>
      <c r="D119" s="496">
        <f t="shared" si="24"/>
        <v>41518</v>
      </c>
      <c r="E119" s="497">
        <v>3469</v>
      </c>
      <c r="F119" s="497">
        <v>11564</v>
      </c>
      <c r="G119" s="497">
        <v>14009</v>
      </c>
      <c r="H119" s="504">
        <v>100</v>
      </c>
      <c r="I119" s="620">
        <f t="shared" si="20"/>
        <v>14109</v>
      </c>
      <c r="J119" s="623">
        <f t="shared" si="21"/>
        <v>29142</v>
      </c>
      <c r="K119" s="620"/>
    </row>
    <row r="120" spans="1:11">
      <c r="A120" s="509">
        <v>41517</v>
      </c>
      <c r="B120" s="495">
        <f t="shared" si="22"/>
        <v>3</v>
      </c>
      <c r="C120" s="496" t="str">
        <f t="shared" si="23"/>
        <v>Sep2013</v>
      </c>
      <c r="D120" s="496">
        <f t="shared" si="24"/>
        <v>41518</v>
      </c>
      <c r="E120" s="497">
        <v>3517</v>
      </c>
      <c r="F120" s="497">
        <v>11779</v>
      </c>
      <c r="G120" s="497">
        <v>14063</v>
      </c>
      <c r="H120" s="504">
        <v>101</v>
      </c>
      <c r="I120" s="620">
        <f t="shared" si="20"/>
        <v>14164</v>
      </c>
      <c r="J120" s="623">
        <f t="shared" si="21"/>
        <v>29460</v>
      </c>
      <c r="K120" s="620"/>
    </row>
    <row r="121" spans="1:11">
      <c r="A121" s="510">
        <v>41547</v>
      </c>
      <c r="B121" s="495">
        <f t="shared" si="22"/>
        <v>3</v>
      </c>
      <c r="C121" s="496" t="str">
        <f t="shared" si="23"/>
        <v>Sep2013</v>
      </c>
      <c r="D121" s="496">
        <f t="shared" si="24"/>
        <v>41518</v>
      </c>
      <c r="E121" s="497">
        <v>3262</v>
      </c>
      <c r="F121" s="497">
        <v>12065</v>
      </c>
      <c r="G121" s="497">
        <v>14135</v>
      </c>
      <c r="H121" s="504">
        <v>104</v>
      </c>
      <c r="I121" s="620">
        <f t="shared" si="20"/>
        <v>14239</v>
      </c>
      <c r="J121" s="623">
        <f t="shared" si="21"/>
        <v>29566</v>
      </c>
      <c r="K121" s="620"/>
    </row>
    <row r="122" spans="1:11">
      <c r="A122" s="509">
        <v>41578</v>
      </c>
      <c r="B122" s="495">
        <f t="shared" si="22"/>
        <v>4</v>
      </c>
      <c r="C122" s="496" t="str">
        <f t="shared" si="23"/>
        <v>dec2013</v>
      </c>
      <c r="D122" s="496">
        <f t="shared" si="24"/>
        <v>41609</v>
      </c>
      <c r="E122" s="497">
        <v>3059</v>
      </c>
      <c r="F122" s="497">
        <v>11850</v>
      </c>
      <c r="G122" s="497">
        <v>14036</v>
      </c>
      <c r="H122" s="504">
        <v>87</v>
      </c>
      <c r="I122" s="620">
        <f t="shared" si="20"/>
        <v>14123</v>
      </c>
      <c r="J122" s="623">
        <f t="shared" si="21"/>
        <v>29032</v>
      </c>
      <c r="K122" s="620"/>
    </row>
    <row r="123" spans="1:11">
      <c r="A123" s="510">
        <v>41608</v>
      </c>
      <c r="B123" s="495">
        <f t="shared" si="22"/>
        <v>4</v>
      </c>
      <c r="C123" s="496" t="str">
        <f t="shared" si="23"/>
        <v>dec2013</v>
      </c>
      <c r="D123" s="496">
        <f t="shared" si="24"/>
        <v>41609</v>
      </c>
      <c r="E123" s="497">
        <v>3158</v>
      </c>
      <c r="F123" s="497">
        <v>12065</v>
      </c>
      <c r="G123" s="497">
        <v>14012</v>
      </c>
      <c r="H123" s="504">
        <v>92</v>
      </c>
      <c r="I123" s="620">
        <f t="shared" si="20"/>
        <v>14104</v>
      </c>
      <c r="J123" s="623">
        <f t="shared" si="21"/>
        <v>29327</v>
      </c>
      <c r="K123" s="620"/>
    </row>
    <row r="124" spans="1:11">
      <c r="A124" s="509">
        <v>41639</v>
      </c>
      <c r="B124" s="495">
        <f t="shared" si="22"/>
        <v>4</v>
      </c>
      <c r="C124" s="496" t="str">
        <f t="shared" si="23"/>
        <v>dec2013</v>
      </c>
      <c r="D124" s="496">
        <f t="shared" si="24"/>
        <v>41609</v>
      </c>
      <c r="E124" s="497">
        <v>3164</v>
      </c>
      <c r="F124" s="497">
        <v>12925</v>
      </c>
      <c r="G124" s="497">
        <v>14475</v>
      </c>
      <c r="H124" s="504">
        <v>87</v>
      </c>
      <c r="I124" s="620">
        <f t="shared" si="20"/>
        <v>14562</v>
      </c>
      <c r="J124" s="623">
        <f t="shared" si="21"/>
        <v>30651</v>
      </c>
      <c r="K124" s="620"/>
    </row>
    <row r="125" spans="1:11">
      <c r="A125" s="510">
        <v>41670</v>
      </c>
      <c r="B125" s="495">
        <f t="shared" si="22"/>
        <v>1</v>
      </c>
      <c r="C125" s="496" t="str">
        <f t="shared" si="23"/>
        <v>Mar2014</v>
      </c>
      <c r="D125" s="496">
        <f t="shared" si="24"/>
        <v>41699</v>
      </c>
      <c r="E125" s="497">
        <v>3238</v>
      </c>
      <c r="F125" s="497">
        <v>13011</v>
      </c>
      <c r="G125" s="497">
        <v>15203</v>
      </c>
      <c r="H125" s="504">
        <v>89</v>
      </c>
      <c r="I125" s="620">
        <f t="shared" si="20"/>
        <v>15292</v>
      </c>
      <c r="J125" s="623">
        <f t="shared" si="21"/>
        <v>31541</v>
      </c>
      <c r="K125" s="620"/>
    </row>
    <row r="126" spans="1:11">
      <c r="A126" s="509">
        <v>41698</v>
      </c>
      <c r="B126" s="495">
        <f t="shared" si="22"/>
        <v>1</v>
      </c>
      <c r="C126" s="496" t="str">
        <f t="shared" si="23"/>
        <v>Mar2014</v>
      </c>
      <c r="D126" s="496">
        <f t="shared" si="24"/>
        <v>41699</v>
      </c>
      <c r="E126" s="497">
        <v>3022</v>
      </c>
      <c r="F126" s="497">
        <v>12751</v>
      </c>
      <c r="G126" s="497">
        <v>15270</v>
      </c>
      <c r="H126" s="504">
        <v>82</v>
      </c>
      <c r="I126" s="620">
        <f t="shared" si="20"/>
        <v>15352</v>
      </c>
      <c r="J126" s="623">
        <f t="shared" si="21"/>
        <v>31125</v>
      </c>
      <c r="K126" s="620"/>
    </row>
    <row r="127" spans="1:11">
      <c r="A127" s="510">
        <v>41729</v>
      </c>
      <c r="B127" s="495">
        <f t="shared" si="22"/>
        <v>1</v>
      </c>
      <c r="C127" s="496" t="str">
        <f t="shared" si="23"/>
        <v>Mar2014</v>
      </c>
      <c r="D127" s="496">
        <f t="shared" si="24"/>
        <v>41699</v>
      </c>
      <c r="E127" s="497">
        <v>2998</v>
      </c>
      <c r="F127" s="497">
        <v>13055</v>
      </c>
      <c r="G127" s="497">
        <v>15510</v>
      </c>
      <c r="H127" s="504">
        <v>73</v>
      </c>
      <c r="I127" s="620">
        <f t="shared" si="20"/>
        <v>15583</v>
      </c>
      <c r="J127" s="623">
        <f t="shared" si="21"/>
        <v>31636</v>
      </c>
      <c r="K127" s="620"/>
    </row>
    <row r="128" spans="1:11">
      <c r="A128" s="509">
        <v>41759</v>
      </c>
      <c r="B128" s="495">
        <f t="shared" si="22"/>
        <v>2</v>
      </c>
      <c r="C128" s="496" t="str">
        <f t="shared" si="23"/>
        <v>June2014</v>
      </c>
      <c r="D128" s="496">
        <f t="shared" si="24"/>
        <v>41791</v>
      </c>
      <c r="E128" s="497">
        <v>3054</v>
      </c>
      <c r="F128" s="497">
        <v>12887</v>
      </c>
      <c r="G128" s="497">
        <v>15391</v>
      </c>
      <c r="H128" s="504">
        <v>76</v>
      </c>
      <c r="I128" s="620">
        <f t="shared" si="20"/>
        <v>15467</v>
      </c>
      <c r="J128" s="623">
        <f t="shared" si="21"/>
        <v>31408</v>
      </c>
      <c r="K128" s="620"/>
    </row>
    <row r="129" spans="1:11">
      <c r="A129" s="510">
        <v>41790</v>
      </c>
      <c r="B129" s="495">
        <f t="shared" si="22"/>
        <v>2</v>
      </c>
      <c r="C129" s="496" t="str">
        <f t="shared" si="23"/>
        <v>June2014</v>
      </c>
      <c r="D129" s="496">
        <f t="shared" si="24"/>
        <v>41791</v>
      </c>
      <c r="E129" s="497">
        <v>2810</v>
      </c>
      <c r="F129" s="497">
        <v>12304</v>
      </c>
      <c r="G129" s="497">
        <v>14963</v>
      </c>
      <c r="H129" s="504">
        <v>70</v>
      </c>
      <c r="I129" s="620">
        <f t="shared" si="20"/>
        <v>15033</v>
      </c>
      <c r="J129" s="623">
        <f t="shared" si="21"/>
        <v>30147</v>
      </c>
      <c r="K129" s="620"/>
    </row>
    <row r="130" spans="1:11">
      <c r="A130" s="509">
        <v>41820</v>
      </c>
      <c r="B130" s="495">
        <f t="shared" si="22"/>
        <v>2</v>
      </c>
      <c r="C130" s="496" t="str">
        <f t="shared" si="23"/>
        <v>June2014</v>
      </c>
      <c r="D130" s="496">
        <f t="shared" si="24"/>
        <v>41791</v>
      </c>
      <c r="E130" s="497">
        <v>2638</v>
      </c>
      <c r="F130" s="497">
        <v>11554</v>
      </c>
      <c r="G130" s="497">
        <v>14658</v>
      </c>
      <c r="H130" s="504">
        <v>67</v>
      </c>
      <c r="I130" s="620">
        <f t="shared" si="20"/>
        <v>14725</v>
      </c>
      <c r="J130" s="623">
        <f t="shared" si="21"/>
        <v>28917</v>
      </c>
      <c r="K130" s="620"/>
    </row>
    <row r="131" spans="1:11">
      <c r="A131" s="510">
        <v>41851</v>
      </c>
      <c r="B131" s="495">
        <f t="shared" si="22"/>
        <v>3</v>
      </c>
      <c r="C131" s="496" t="str">
        <f t="shared" si="23"/>
        <v>Sep2014</v>
      </c>
      <c r="D131" s="496">
        <f t="shared" si="24"/>
        <v>41883</v>
      </c>
      <c r="E131" s="497">
        <v>2473</v>
      </c>
      <c r="F131" s="497">
        <v>10841</v>
      </c>
      <c r="G131" s="497">
        <v>14008</v>
      </c>
      <c r="H131" s="504">
        <v>68</v>
      </c>
      <c r="I131" s="620">
        <f t="shared" si="20"/>
        <v>14076</v>
      </c>
      <c r="J131" s="623">
        <f t="shared" si="21"/>
        <v>27390</v>
      </c>
      <c r="K131" s="620"/>
    </row>
    <row r="132" spans="1:11">
      <c r="A132" s="509">
        <v>41882</v>
      </c>
      <c r="B132" s="495">
        <f t="shared" si="22"/>
        <v>3</v>
      </c>
      <c r="C132" s="496" t="str">
        <f t="shared" si="23"/>
        <v>Sep2014</v>
      </c>
      <c r="D132" s="496">
        <f t="shared" si="24"/>
        <v>41883</v>
      </c>
      <c r="E132" s="497">
        <v>2492</v>
      </c>
      <c r="F132" s="497">
        <v>10746</v>
      </c>
      <c r="G132" s="497">
        <v>14015</v>
      </c>
      <c r="H132" s="504">
        <v>65</v>
      </c>
      <c r="I132" s="620">
        <f t="shared" si="20"/>
        <v>14080</v>
      </c>
      <c r="J132" s="623">
        <f t="shared" si="21"/>
        <v>27318</v>
      </c>
      <c r="K132" s="620"/>
    </row>
    <row r="133" spans="1:11">
      <c r="A133" s="510">
        <v>41912</v>
      </c>
      <c r="B133" s="495">
        <f t="shared" si="22"/>
        <v>3</v>
      </c>
      <c r="C133" s="496" t="str">
        <f t="shared" si="23"/>
        <v>Sep2014</v>
      </c>
      <c r="D133" s="496">
        <f t="shared" si="24"/>
        <v>41883</v>
      </c>
      <c r="E133" s="497">
        <v>2452</v>
      </c>
      <c r="F133" s="497">
        <v>10642</v>
      </c>
      <c r="G133" s="497">
        <v>14030</v>
      </c>
      <c r="H133" s="504">
        <v>55</v>
      </c>
      <c r="I133" s="620">
        <f t="shared" si="20"/>
        <v>14085</v>
      </c>
      <c r="J133" s="623">
        <f t="shared" si="21"/>
        <v>27179</v>
      </c>
      <c r="K133" s="620"/>
    </row>
    <row r="134" spans="1:11">
      <c r="A134" s="509">
        <v>41943</v>
      </c>
      <c r="B134" s="495">
        <f t="shared" si="22"/>
        <v>4</v>
      </c>
      <c r="C134" s="496" t="str">
        <f t="shared" si="23"/>
        <v>dec2014</v>
      </c>
      <c r="D134" s="496">
        <f t="shared" si="24"/>
        <v>41974</v>
      </c>
      <c r="E134" s="497">
        <v>2346</v>
      </c>
      <c r="F134" s="497">
        <v>10457</v>
      </c>
      <c r="G134" s="497">
        <v>13943</v>
      </c>
      <c r="H134" s="504">
        <v>58</v>
      </c>
      <c r="I134" s="620">
        <f t="shared" si="20"/>
        <v>14001</v>
      </c>
      <c r="J134" s="623">
        <f t="shared" si="21"/>
        <v>26804</v>
      </c>
      <c r="K134" s="620"/>
    </row>
    <row r="135" spans="1:11">
      <c r="A135" s="510">
        <v>41973</v>
      </c>
      <c r="B135" s="495">
        <f t="shared" si="22"/>
        <v>4</v>
      </c>
      <c r="C135" s="496" t="str">
        <f t="shared" si="23"/>
        <v>dec2014</v>
      </c>
      <c r="D135" s="496">
        <f t="shared" si="24"/>
        <v>41974</v>
      </c>
      <c r="E135" s="497">
        <v>2284</v>
      </c>
      <c r="F135" s="497">
        <v>10475</v>
      </c>
      <c r="G135" s="497">
        <v>14013</v>
      </c>
      <c r="H135" s="504">
        <v>60</v>
      </c>
      <c r="I135" s="620">
        <f t="shared" si="20"/>
        <v>14073</v>
      </c>
      <c r="J135" s="623">
        <f t="shared" si="21"/>
        <v>26832</v>
      </c>
      <c r="K135" s="620"/>
    </row>
    <row r="136" spans="1:11">
      <c r="A136" s="509">
        <v>42004</v>
      </c>
      <c r="B136" s="495">
        <f t="shared" si="22"/>
        <v>4</v>
      </c>
      <c r="C136" s="496" t="str">
        <f t="shared" si="23"/>
        <v>dec2014</v>
      </c>
      <c r="D136" s="496">
        <f t="shared" si="24"/>
        <v>41974</v>
      </c>
      <c r="E136" s="497">
        <v>2472</v>
      </c>
      <c r="F136" s="497">
        <v>11295</v>
      </c>
      <c r="G136" s="497">
        <v>14614</v>
      </c>
      <c r="H136" s="504">
        <v>61</v>
      </c>
      <c r="I136" s="620">
        <f t="shared" ref="I136:I151" si="25">SUM(G136:H136)</f>
        <v>14675</v>
      </c>
      <c r="J136" s="623">
        <f t="shared" ref="J136:J151" si="26">SUM(E136:H136)</f>
        <v>28442</v>
      </c>
      <c r="K136" s="620"/>
    </row>
    <row r="137" spans="1:11">
      <c r="A137" s="510">
        <v>42035</v>
      </c>
      <c r="B137" s="495">
        <f t="shared" si="22"/>
        <v>1</v>
      </c>
      <c r="C137" s="496" t="str">
        <f t="shared" si="23"/>
        <v>Mar2015</v>
      </c>
      <c r="D137" s="496">
        <f t="shared" si="24"/>
        <v>42064</v>
      </c>
      <c r="E137" s="497">
        <v>2741</v>
      </c>
      <c r="F137" s="497">
        <v>12255</v>
      </c>
      <c r="G137" s="497">
        <v>15637</v>
      </c>
      <c r="H137" s="504">
        <v>65</v>
      </c>
      <c r="I137" s="620">
        <f t="shared" si="25"/>
        <v>15702</v>
      </c>
      <c r="J137" s="623">
        <f t="shared" si="26"/>
        <v>30698</v>
      </c>
      <c r="K137" s="620"/>
    </row>
    <row r="138" spans="1:11">
      <c r="A138" s="509">
        <v>42063</v>
      </c>
      <c r="B138" s="495">
        <f t="shared" si="22"/>
        <v>1</v>
      </c>
      <c r="C138" s="496" t="str">
        <f t="shared" si="23"/>
        <v>Mar2015</v>
      </c>
      <c r="D138" s="496">
        <f t="shared" si="24"/>
        <v>42064</v>
      </c>
      <c r="E138" s="497">
        <v>2632</v>
      </c>
      <c r="F138" s="497">
        <v>12248</v>
      </c>
      <c r="G138" s="497">
        <v>15956</v>
      </c>
      <c r="H138" s="504">
        <v>75</v>
      </c>
      <c r="I138" s="620">
        <f t="shared" si="25"/>
        <v>16031</v>
      </c>
      <c r="J138" s="623">
        <f t="shared" si="26"/>
        <v>30911</v>
      </c>
      <c r="K138" s="620"/>
    </row>
    <row r="139" spans="1:11">
      <c r="A139" s="510">
        <v>42094</v>
      </c>
      <c r="B139" s="495">
        <f t="shared" si="22"/>
        <v>1</v>
      </c>
      <c r="C139" s="496" t="str">
        <f t="shared" si="23"/>
        <v>Mar2015</v>
      </c>
      <c r="D139" s="496">
        <f t="shared" si="24"/>
        <v>42064</v>
      </c>
      <c r="E139" s="497">
        <v>2505</v>
      </c>
      <c r="F139" s="497">
        <v>11526</v>
      </c>
      <c r="G139" s="497">
        <v>15869</v>
      </c>
      <c r="H139" s="504">
        <v>72</v>
      </c>
      <c r="I139" s="620">
        <f t="shared" si="25"/>
        <v>15941</v>
      </c>
      <c r="J139" s="623">
        <f t="shared" si="26"/>
        <v>29972</v>
      </c>
      <c r="K139" s="620"/>
    </row>
    <row r="140" spans="1:11">
      <c r="A140" s="509">
        <v>42124</v>
      </c>
      <c r="B140" s="495">
        <f t="shared" si="22"/>
        <v>2</v>
      </c>
      <c r="C140" s="496" t="str">
        <f t="shared" si="23"/>
        <v>June2015</v>
      </c>
      <c r="D140" s="496">
        <f t="shared" si="24"/>
        <v>42156</v>
      </c>
      <c r="E140" s="497">
        <v>2513</v>
      </c>
      <c r="F140" s="497">
        <v>11351</v>
      </c>
      <c r="G140" s="497">
        <v>15821</v>
      </c>
      <c r="H140" s="504">
        <v>75</v>
      </c>
      <c r="I140" s="620">
        <f t="shared" si="25"/>
        <v>15896</v>
      </c>
      <c r="J140" s="623">
        <f t="shared" si="26"/>
        <v>29760</v>
      </c>
      <c r="K140" s="620"/>
    </row>
    <row r="141" spans="1:11">
      <c r="A141" s="510">
        <v>42155</v>
      </c>
      <c r="B141" s="495">
        <f t="shared" si="22"/>
        <v>2</v>
      </c>
      <c r="C141" s="496" t="str">
        <f t="shared" si="23"/>
        <v>June2015</v>
      </c>
      <c r="D141" s="496">
        <f t="shared" si="24"/>
        <v>42156</v>
      </c>
      <c r="E141" s="497">
        <v>2604</v>
      </c>
      <c r="F141" s="497">
        <v>11459</v>
      </c>
      <c r="G141" s="497">
        <v>15851</v>
      </c>
      <c r="H141" s="504">
        <v>77</v>
      </c>
      <c r="I141" s="620">
        <f t="shared" si="25"/>
        <v>15928</v>
      </c>
      <c r="J141" s="623">
        <f t="shared" si="26"/>
        <v>29991</v>
      </c>
      <c r="K141" s="620"/>
    </row>
    <row r="142" spans="1:11">
      <c r="A142" s="509">
        <v>42185</v>
      </c>
      <c r="B142" s="495">
        <f t="shared" si="22"/>
        <v>2</v>
      </c>
      <c r="C142" s="496" t="str">
        <f t="shared" si="23"/>
        <v>June2015</v>
      </c>
      <c r="D142" s="496">
        <f t="shared" si="24"/>
        <v>42156</v>
      </c>
      <c r="E142" s="497">
        <v>2459</v>
      </c>
      <c r="F142" s="497">
        <v>11218</v>
      </c>
      <c r="G142" s="497">
        <v>15565</v>
      </c>
      <c r="H142" s="504">
        <v>75</v>
      </c>
      <c r="I142" s="620">
        <f t="shared" si="25"/>
        <v>15640</v>
      </c>
      <c r="J142" s="623">
        <f t="shared" si="26"/>
        <v>29317</v>
      </c>
      <c r="K142" s="620"/>
    </row>
    <row r="143" spans="1:11">
      <c r="A143" s="509">
        <v>42216</v>
      </c>
      <c r="B143" s="495">
        <f t="shared" si="22"/>
        <v>3</v>
      </c>
      <c r="C143" s="496" t="str">
        <f t="shared" si="23"/>
        <v>Sep2015</v>
      </c>
      <c r="D143" s="496">
        <f t="shared" si="24"/>
        <v>42248</v>
      </c>
      <c r="E143" s="497">
        <v>2202</v>
      </c>
      <c r="F143" s="497">
        <v>10950</v>
      </c>
      <c r="G143" s="497">
        <v>15251</v>
      </c>
      <c r="H143" s="504">
        <v>80</v>
      </c>
      <c r="I143" s="620">
        <f t="shared" si="25"/>
        <v>15331</v>
      </c>
      <c r="J143" s="623">
        <f t="shared" si="26"/>
        <v>28483</v>
      </c>
      <c r="K143" s="620"/>
    </row>
    <row r="144" spans="1:11">
      <c r="A144" s="509">
        <v>42247</v>
      </c>
      <c r="B144" s="495">
        <f t="shared" si="22"/>
        <v>3</v>
      </c>
      <c r="C144" s="496" t="str">
        <f t="shared" si="23"/>
        <v>Sep2015</v>
      </c>
      <c r="D144" s="496">
        <f t="shared" si="24"/>
        <v>42248</v>
      </c>
      <c r="E144" s="497">
        <v>2270</v>
      </c>
      <c r="F144" s="497">
        <v>11130</v>
      </c>
      <c r="G144" s="497">
        <v>15433</v>
      </c>
      <c r="H144" s="504">
        <v>86</v>
      </c>
      <c r="I144" s="620">
        <f t="shared" si="25"/>
        <v>15519</v>
      </c>
      <c r="J144" s="623">
        <f t="shared" si="26"/>
        <v>28919</v>
      </c>
      <c r="K144" s="620"/>
    </row>
    <row r="145" spans="1:11">
      <c r="A145" s="509">
        <v>42277</v>
      </c>
      <c r="B145" s="495">
        <f t="shared" si="22"/>
        <v>3</v>
      </c>
      <c r="C145" s="496" t="str">
        <f t="shared" si="23"/>
        <v>Sep2015</v>
      </c>
      <c r="D145" s="496">
        <f t="shared" si="24"/>
        <v>42248</v>
      </c>
      <c r="E145" s="497">
        <v>2265</v>
      </c>
      <c r="F145" s="497">
        <v>10970</v>
      </c>
      <c r="G145" s="497">
        <v>15358</v>
      </c>
      <c r="H145" s="504">
        <v>81</v>
      </c>
      <c r="I145" s="620">
        <f t="shared" si="25"/>
        <v>15439</v>
      </c>
      <c r="J145" s="623">
        <f t="shared" si="26"/>
        <v>28674</v>
      </c>
      <c r="K145" s="620"/>
    </row>
    <row r="146" spans="1:11">
      <c r="A146" s="509">
        <v>42308</v>
      </c>
      <c r="B146" s="495">
        <f t="shared" si="22"/>
        <v>4</v>
      </c>
      <c r="C146" s="496" t="str">
        <f t="shared" si="23"/>
        <v>dec2015</v>
      </c>
      <c r="D146" s="496">
        <f t="shared" si="24"/>
        <v>42339</v>
      </c>
      <c r="E146" s="497">
        <v>2302</v>
      </c>
      <c r="F146" s="497">
        <v>11294</v>
      </c>
      <c r="G146" s="497">
        <v>15622</v>
      </c>
      <c r="H146" s="504">
        <v>81</v>
      </c>
      <c r="I146" s="620">
        <f t="shared" si="25"/>
        <v>15703</v>
      </c>
      <c r="J146" s="623">
        <f t="shared" si="26"/>
        <v>29299</v>
      </c>
      <c r="K146" s="620"/>
    </row>
    <row r="147" spans="1:11">
      <c r="A147" s="509">
        <v>42338</v>
      </c>
      <c r="B147" s="495">
        <f t="shared" si="22"/>
        <v>4</v>
      </c>
      <c r="C147" s="496" t="str">
        <f t="shared" si="23"/>
        <v>dec2015</v>
      </c>
      <c r="D147" s="496">
        <f t="shared" si="24"/>
        <v>42339</v>
      </c>
      <c r="E147" s="497">
        <v>2357</v>
      </c>
      <c r="F147" s="497">
        <v>11349</v>
      </c>
      <c r="G147" s="497">
        <v>15716</v>
      </c>
      <c r="H147" s="504">
        <v>83</v>
      </c>
      <c r="I147" s="620">
        <f t="shared" si="25"/>
        <v>15799</v>
      </c>
      <c r="J147" s="623">
        <f t="shared" si="26"/>
        <v>29505</v>
      </c>
      <c r="K147" s="620"/>
    </row>
    <row r="148" spans="1:11">
      <c r="A148" s="509">
        <v>42369</v>
      </c>
      <c r="B148" s="495">
        <f t="shared" si="22"/>
        <v>4</v>
      </c>
      <c r="C148" s="496" t="str">
        <f t="shared" si="23"/>
        <v>dec2015</v>
      </c>
      <c r="D148" s="496">
        <f t="shared" si="24"/>
        <v>42339</v>
      </c>
      <c r="E148" s="497">
        <v>2399</v>
      </c>
      <c r="F148" s="497">
        <v>12336</v>
      </c>
      <c r="G148" s="497">
        <v>16533</v>
      </c>
      <c r="H148" s="504">
        <v>82</v>
      </c>
      <c r="I148" s="620">
        <f t="shared" si="25"/>
        <v>16615</v>
      </c>
      <c r="J148" s="623">
        <f t="shared" si="26"/>
        <v>31350</v>
      </c>
      <c r="K148" s="620"/>
    </row>
    <row r="149" spans="1:11">
      <c r="A149" s="509">
        <v>42400</v>
      </c>
      <c r="B149" s="495">
        <f t="shared" si="22"/>
        <v>1</v>
      </c>
      <c r="C149" s="496" t="str">
        <f t="shared" si="23"/>
        <v>Mar2016</v>
      </c>
      <c r="D149" s="496">
        <f t="shared" si="24"/>
        <v>42430</v>
      </c>
      <c r="E149" s="497">
        <v>2655</v>
      </c>
      <c r="F149" s="497">
        <v>12643</v>
      </c>
      <c r="G149" s="497">
        <v>17426</v>
      </c>
      <c r="H149" s="504">
        <v>86</v>
      </c>
      <c r="I149" s="620">
        <f t="shared" si="25"/>
        <v>17512</v>
      </c>
      <c r="J149" s="623">
        <f t="shared" si="26"/>
        <v>32810</v>
      </c>
      <c r="K149" s="620"/>
    </row>
    <row r="150" spans="1:11">
      <c r="A150" s="509">
        <v>42429</v>
      </c>
      <c r="B150" s="495">
        <f t="shared" si="22"/>
        <v>1</v>
      </c>
      <c r="C150" s="496" t="str">
        <f t="shared" si="23"/>
        <v>Mar2016</v>
      </c>
      <c r="D150" s="496">
        <f t="shared" si="24"/>
        <v>42430</v>
      </c>
      <c r="E150" s="497">
        <v>2571</v>
      </c>
      <c r="F150" s="497">
        <v>12242</v>
      </c>
      <c r="G150" s="497">
        <v>17655</v>
      </c>
      <c r="H150" s="504">
        <v>87</v>
      </c>
      <c r="I150" s="620">
        <f t="shared" si="25"/>
        <v>17742</v>
      </c>
      <c r="J150" s="623">
        <f t="shared" si="26"/>
        <v>32555</v>
      </c>
      <c r="K150" s="620"/>
    </row>
    <row r="151" spans="1:11" ht="13.5" thickBot="1">
      <c r="A151" s="512">
        <v>42460</v>
      </c>
      <c r="B151" s="499">
        <f t="shared" si="22"/>
        <v>1</v>
      </c>
      <c r="C151" s="500" t="str">
        <f t="shared" si="23"/>
        <v>Mar2016</v>
      </c>
      <c r="D151" s="500">
        <f t="shared" si="24"/>
        <v>42430</v>
      </c>
      <c r="E151" s="501">
        <v>2466</v>
      </c>
      <c r="F151" s="501">
        <v>12219</v>
      </c>
      <c r="G151" s="501">
        <v>18010</v>
      </c>
      <c r="H151" s="507">
        <v>87</v>
      </c>
      <c r="I151" s="621">
        <f t="shared" si="25"/>
        <v>18097</v>
      </c>
      <c r="J151" s="624">
        <f t="shared" si="26"/>
        <v>32782</v>
      </c>
      <c r="K151" s="620"/>
    </row>
  </sheetData>
  <mergeCells count="2">
    <mergeCell ref="A5:B5"/>
    <mergeCell ref="M5:N5"/>
  </mergeCells>
  <conditionalFormatting sqref="N7:P62 O57:S57">
    <cfRule type="containsErrors" dxfId="14" priority="1">
      <formula>ISERROR(N7)</formula>
    </cfRule>
  </conditionalFormatting>
  <hyperlinks>
    <hyperlink ref="A1" location="TableOfContents!A1" display="Back to contents pag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pageSetUpPr fitToPage="1"/>
  </sheetPr>
  <dimension ref="A1:H12"/>
  <sheetViews>
    <sheetView workbookViewId="0">
      <selection activeCell="B7" sqref="B7"/>
    </sheetView>
  </sheetViews>
  <sheetFormatPr defaultRowHeight="12.75"/>
  <cols>
    <col min="1" max="1" width="31" style="87" customWidth="1"/>
    <col min="2" max="2" width="15.28515625" style="87" customWidth="1"/>
    <col min="3" max="3" width="16" style="87" customWidth="1"/>
    <col min="4" max="4" width="16.28515625" style="87" customWidth="1"/>
    <col min="5" max="5" width="13.42578125" style="87" customWidth="1"/>
    <col min="6" max="6" width="10.7109375" style="87" customWidth="1"/>
    <col min="7" max="8" width="23.140625" style="87" customWidth="1"/>
    <col min="9" max="16384" width="9.140625" style="87"/>
  </cols>
  <sheetData>
    <row r="1" spans="1:8">
      <c r="A1" s="96" t="s">
        <v>206</v>
      </c>
    </row>
    <row r="4" spans="1:8" ht="18.75">
      <c r="B4" s="680" t="s">
        <v>273</v>
      </c>
      <c r="C4" s="680"/>
      <c r="D4" s="680"/>
      <c r="E4" s="680"/>
      <c r="F4" s="680"/>
      <c r="G4" s="680" t="s">
        <v>274</v>
      </c>
      <c r="H4" s="680"/>
    </row>
    <row r="5" spans="1:8" ht="18.75">
      <c r="A5" s="33"/>
      <c r="B5" s="681" t="s">
        <v>82</v>
      </c>
      <c r="C5" s="682"/>
      <c r="D5" s="683" t="s">
        <v>85</v>
      </c>
      <c r="E5" s="684"/>
      <c r="F5" s="684"/>
      <c r="G5" s="678" t="s">
        <v>101</v>
      </c>
      <c r="H5" s="679"/>
    </row>
    <row r="6" spans="1:8" ht="32.1" customHeight="1">
      <c r="A6" s="350" t="s">
        <v>155</v>
      </c>
      <c r="B6" s="23" t="s">
        <v>100</v>
      </c>
      <c r="C6" s="70" t="s">
        <v>240</v>
      </c>
      <c r="D6" s="23" t="s">
        <v>100</v>
      </c>
      <c r="E6" s="4" t="s">
        <v>240</v>
      </c>
      <c r="F6" s="4" t="s">
        <v>241</v>
      </c>
      <c r="G6" s="23" t="s">
        <v>100</v>
      </c>
      <c r="H6" s="4" t="s">
        <v>240</v>
      </c>
    </row>
    <row r="7" spans="1:8" ht="18.75">
      <c r="A7" s="88" t="s">
        <v>264</v>
      </c>
      <c r="B7" s="344">
        <f>ROUND('CourtVolumeCaseDispCat '!C49,-2)</f>
        <v>3000</v>
      </c>
      <c r="C7" s="345">
        <f>'CourtVolumeCaseDispCat '!C49/'CourtVolumeCaseDispCat '!C45-1</f>
        <v>-2.1618080576482179E-2</v>
      </c>
      <c r="D7" s="344">
        <f>ROUND(SUM('CourtVolumeCaseDispCat '!C46:C49),-2)</f>
        <v>12200</v>
      </c>
      <c r="E7" s="346">
        <f>SUM('CourtVolumeCaseDispCat '!C46:C49)/SUM('CourtVolumeCaseDispCat '!C42:C45)-1</f>
        <v>-6.8190476190476246E-2</v>
      </c>
      <c r="F7" s="346"/>
      <c r="G7" s="344">
        <f>'Cases on Hand'!N55</f>
        <v>2466</v>
      </c>
      <c r="H7" s="633">
        <f>'Cases on Hand'!W24</f>
        <v>-1.5568862275449069E-2</v>
      </c>
    </row>
    <row r="8" spans="1:8" ht="18.75">
      <c r="A8" s="88" t="s">
        <v>263</v>
      </c>
      <c r="B8" s="344">
        <f>ROUND('CourtVolumeCaseDispCat '!D49,-2)</f>
        <v>14100</v>
      </c>
      <c r="C8" s="345">
        <f>'CourtVolumeCaseDispCat '!D49/'CourtVolumeCaseDispCat '!D45-1</f>
        <v>-2.6902435668088587E-2</v>
      </c>
      <c r="D8" s="344">
        <f>ROUND(SUM('CourtVolumeCaseDispCat '!D46:D49),-2)</f>
        <v>56700</v>
      </c>
      <c r="E8" s="346">
        <f>SUM('CourtVolumeCaseDispCat '!D46:D49)/SUM('CourtVolumeCaseDispCat '!D42:D45)-1</f>
        <v>-9.0435256759790916E-2</v>
      </c>
      <c r="F8" s="346"/>
      <c r="G8" s="344">
        <f>'Cases on Hand'!O55</f>
        <v>12219</v>
      </c>
      <c r="H8" s="346">
        <f>'Cases on Hand'!X24</f>
        <v>6.012493492972415E-2</v>
      </c>
    </row>
    <row r="9" spans="1:8" ht="18.75">
      <c r="A9" s="88" t="s">
        <v>275</v>
      </c>
      <c r="B9" s="344">
        <f>ROUND('CourtVolumeCaseDispCat '!E49,-2)</f>
        <v>10600</v>
      </c>
      <c r="C9" s="345">
        <f>'CourtVolumeCaseDispCat '!E49/'CourtVolumeCaseDispCat '!E45-1</f>
        <v>0.26527942925089176</v>
      </c>
      <c r="D9" s="344">
        <f>ROUND(SUM('CourtVolumeCaseDispCat '!E46:E49),-2)</f>
        <v>39900</v>
      </c>
      <c r="E9" s="346">
        <f>SUM('CourtVolumeCaseDispCat '!E46:E49)/SUM('CourtVolumeCaseDispCat '!E42:E45)-1</f>
        <v>-2.9736618521665203E-3</v>
      </c>
      <c r="F9" s="346"/>
      <c r="G9" s="344">
        <f>'Cases on Hand'!R55</f>
        <v>18097</v>
      </c>
      <c r="H9" s="346">
        <f>'Cases on Hand'!AA24</f>
        <v>0.13524872969073454</v>
      </c>
    </row>
    <row r="10" spans="1:8" ht="18.75">
      <c r="A10" s="71" t="s">
        <v>63</v>
      </c>
      <c r="B10" s="347">
        <f>SUM(B7:B9)</f>
        <v>27700</v>
      </c>
      <c r="C10" s="348">
        <f>'CourtVolumeCaseDispCat '!F49/'CourtVolumeCaseDispCat '!F45-1</f>
        <v>6.8238642920336989E-2</v>
      </c>
      <c r="D10" s="347">
        <f>SUM(D7:D9)</f>
        <v>108800</v>
      </c>
      <c r="E10" s="349">
        <f>SUM('CourtVolumeCaseDispCat '!F46:F49)/SUM('CourtVolumeCaseDispCat '!F42:F45)-1</f>
        <v>-5.760322778946636E-2</v>
      </c>
      <c r="F10" s="349">
        <f>'CourtVolumeCaseDispCat '!D37/'CourtVolumeCaseDispCat '!D12-1</f>
        <v>-0.42924562930645715</v>
      </c>
      <c r="G10" s="612">
        <f>'Cases on Hand'!S55</f>
        <v>32782</v>
      </c>
      <c r="H10" s="634">
        <f>'Cases on Hand'!AB24</f>
        <v>9.3754170559188665E-2</v>
      </c>
    </row>
    <row r="11" spans="1:8">
      <c r="C11" s="125"/>
    </row>
    <row r="12" spans="1:8">
      <c r="A12" s="87" t="s">
        <v>268</v>
      </c>
    </row>
  </sheetData>
  <mergeCells count="5">
    <mergeCell ref="G5:H5"/>
    <mergeCell ref="G4:H4"/>
    <mergeCell ref="B5:C5"/>
    <mergeCell ref="D5:F5"/>
    <mergeCell ref="B4:F4"/>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70" orientation="portrait" r:id="rId1"/>
  <headerFooter>
    <oddFooter>&amp;L&amp;F&amp;CPag &amp;P of &amp;N  &amp;R&amp;D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59</vt:i4>
      </vt:variant>
    </vt:vector>
  </HeadingPairs>
  <TitlesOfParts>
    <vt:vector size="98" baseType="lpstr">
      <vt:lpstr>About</vt:lpstr>
      <vt:lpstr>TableOfContents</vt:lpstr>
      <vt:lpstr>PoliceProceedings</vt:lpstr>
      <vt:lpstr>ProceedingsTable</vt:lpstr>
      <vt:lpstr>ProceedingsChart</vt:lpstr>
      <vt:lpstr>CourtVolumeCaseDispCat </vt:lpstr>
      <vt:lpstr>CourtWorkload</vt:lpstr>
      <vt:lpstr>Cases on Hand</vt:lpstr>
      <vt:lpstr>CourtVolumeTable</vt:lpstr>
      <vt:lpstr>CourtVolumeCharts</vt:lpstr>
      <vt:lpstr>CrownLawTotal</vt:lpstr>
      <vt:lpstr>CrownLawCases</vt:lpstr>
      <vt:lpstr>CrownLawTable</vt:lpstr>
      <vt:lpstr>CrownLawCharts</vt:lpstr>
      <vt:lpstr>LegalAid</vt:lpstr>
      <vt:lpstr>LegalAidJurisdictions</vt:lpstr>
      <vt:lpstr>LegalAidTable </vt:lpstr>
      <vt:lpstr>LegalAidCharts</vt:lpstr>
      <vt:lpstr>SentenceMix</vt:lpstr>
      <vt:lpstr>SentenceMixTable  </vt:lpstr>
      <vt:lpstr>SentenceMixChart</vt:lpstr>
      <vt:lpstr>Monetary</vt:lpstr>
      <vt:lpstr>MonetaryTable</vt:lpstr>
      <vt:lpstr>MonetaryCharts</vt:lpstr>
      <vt:lpstr>CommunityInfo </vt:lpstr>
      <vt:lpstr>CommunityStarts</vt:lpstr>
      <vt:lpstr>CommunityTable</vt:lpstr>
      <vt:lpstr>CommunityMusters</vt:lpstr>
      <vt:lpstr>CommunityTimes</vt:lpstr>
      <vt:lpstr>ProvisionOfInfo</vt:lpstr>
      <vt:lpstr>PostSentStartsMuster</vt:lpstr>
      <vt:lpstr>CommunityCharts</vt:lpstr>
      <vt:lpstr>PrisonPop</vt:lpstr>
      <vt:lpstr>PrisonPopTable</vt:lpstr>
      <vt:lpstr>TimeOnRemand</vt:lpstr>
      <vt:lpstr>PrisonCharts</vt:lpstr>
      <vt:lpstr>Strikes</vt:lpstr>
      <vt:lpstr>StrikesCharts</vt:lpstr>
      <vt:lpstr>ChartsForDoc</vt:lpstr>
      <vt:lpstr>About!Print_Area</vt:lpstr>
      <vt:lpstr>ChartsForDoc!Print_Area</vt:lpstr>
      <vt:lpstr>CommunityCharts!Print_Area</vt:lpstr>
      <vt:lpstr>'CommunityInfo '!Print_Area</vt:lpstr>
      <vt:lpstr>CommunityMusters!Print_Area</vt:lpstr>
      <vt:lpstr>CommunityStarts!Print_Area</vt:lpstr>
      <vt:lpstr>CommunityTable!Print_Area</vt:lpstr>
      <vt:lpstr>CommunityTimes!Print_Area</vt:lpstr>
      <vt:lpstr>'CourtVolumeCaseDispCat '!Print_Area</vt:lpstr>
      <vt:lpstr>CourtVolumeCharts!Print_Area</vt:lpstr>
      <vt:lpstr>CourtVolumeTable!Print_Area</vt:lpstr>
      <vt:lpstr>CourtWorkload!Print_Area</vt:lpstr>
      <vt:lpstr>CrownLawCases!Print_Area</vt:lpstr>
      <vt:lpstr>CrownLawCharts!Print_Area</vt:lpstr>
      <vt:lpstr>CrownLawTable!Print_Area</vt:lpstr>
      <vt:lpstr>CrownLawTotal!Print_Area</vt:lpstr>
      <vt:lpstr>LegalAid!Print_Area</vt:lpstr>
      <vt:lpstr>LegalAidJurisdictions!Print_Area</vt:lpstr>
      <vt:lpstr>'LegalAidTable '!Print_Area</vt:lpstr>
      <vt:lpstr>Monetary!Print_Area</vt:lpstr>
      <vt:lpstr>MonetaryCharts!Print_Area</vt:lpstr>
      <vt:lpstr>MonetaryTable!Print_Area</vt:lpstr>
      <vt:lpstr>PoliceProceedings!Print_Area</vt:lpstr>
      <vt:lpstr>PostSentStartsMuster!Print_Area</vt:lpstr>
      <vt:lpstr>PrisonCharts!Print_Area</vt:lpstr>
      <vt:lpstr>PrisonPop!Print_Area</vt:lpstr>
      <vt:lpstr>PrisonPopTable!Print_Area</vt:lpstr>
      <vt:lpstr>ProceedingsChart!Print_Area</vt:lpstr>
      <vt:lpstr>ProceedingsTable!Print_Area</vt:lpstr>
      <vt:lpstr>SentenceMix!Print_Area</vt:lpstr>
      <vt:lpstr>SentenceMixChart!Print_Area</vt:lpstr>
      <vt:lpstr>'SentenceMixTable  '!Print_Area</vt:lpstr>
      <vt:lpstr>Strikes!Print_Area</vt:lpstr>
      <vt:lpstr>StrikesCharts!Print_Area</vt:lpstr>
      <vt:lpstr>TableOfContents!Print_Area</vt:lpstr>
      <vt:lpstr>TimeOnRemand!Print_Area</vt:lpstr>
      <vt:lpstr>ChartsForDoc!Print_Titles</vt:lpstr>
      <vt:lpstr>CommunityCharts!Print_Titles</vt:lpstr>
      <vt:lpstr>CommunityMusters!Print_Titles</vt:lpstr>
      <vt:lpstr>CommunityStarts!Print_Titles</vt:lpstr>
      <vt:lpstr>CommunityTimes!Print_Titles</vt:lpstr>
      <vt:lpstr>'CourtVolumeCaseDispCat '!Print_Titles</vt:lpstr>
      <vt:lpstr>CourtWorkload!Print_Titles</vt:lpstr>
      <vt:lpstr>CrownLawCases!Print_Titles</vt:lpstr>
      <vt:lpstr>CrownLawCharts!Print_Titles</vt:lpstr>
      <vt:lpstr>CrownLawTotal!Print_Titles</vt:lpstr>
      <vt:lpstr>LegalAid!Print_Titles</vt:lpstr>
      <vt:lpstr>LegalAidCharts!Print_Titles</vt:lpstr>
      <vt:lpstr>LegalAidJurisdictions!Print_Titles</vt:lpstr>
      <vt:lpstr>'LegalAidTable '!Print_Titles</vt:lpstr>
      <vt:lpstr>Monetary!Print_Titles</vt:lpstr>
      <vt:lpstr>MonetaryCharts!Print_Titles</vt:lpstr>
      <vt:lpstr>PostSentStartsMuster!Print_Titles</vt:lpstr>
      <vt:lpstr>PrisonCharts!Print_Titles</vt:lpstr>
      <vt:lpstr>PrisonPop!Print_Titles</vt:lpstr>
      <vt:lpstr>SentenceMix!Print_Titles</vt:lpstr>
      <vt:lpstr>Strikes!Print_Titles</vt:lpstr>
      <vt:lpstr>StrikesCharts!Print_Titles</vt:lpstr>
      <vt:lpstr>TimeOnRemand!Print_Titles</vt:lpstr>
    </vt:vector>
  </TitlesOfParts>
  <Company>Ministry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Eltayeb, Shaza</dc:creator>
  <cp:lastModifiedBy>Eltayeb, Shaza</cp:lastModifiedBy>
  <cp:lastPrinted>2016-04-14T04:58:05Z</cp:lastPrinted>
  <dcterms:created xsi:type="dcterms:W3CDTF">2016-02-16T03:51:49Z</dcterms:created>
  <dcterms:modified xsi:type="dcterms:W3CDTF">2016-07-11T22:16:15Z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2125031737</vt:i4>
  </property>
  <property fmtid="{D5CDD505-2E9C-101B-9397-08002B2CF9AE}" pid="3" name="_NewReviewCycle">
    <vt:lpwstr/>
  </property>
  <property fmtid="{D5CDD505-2E9C-101B-9397-08002B2CF9AE}" pid="4" name="_EmailSubject">
    <vt:lpwstr>Outlook report</vt:lpwstr>
  </property>
  <property fmtid="{D5CDD505-2E9C-101B-9397-08002B2CF9AE}" pid="5" name="_AuthorEmail">
    <vt:lpwstr>Shaza.Eltayeb@justice.govt.nz</vt:lpwstr>
  </property>
  <property fmtid="{D5CDD505-2E9C-101B-9397-08002B2CF9AE}" pid="6" name="_AuthorEmailDisplayName">
    <vt:lpwstr>Eltayeb, Shaza</vt:lpwstr>
  </property>
</Properties>
</file>